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使い方" sheetId="1" state="visible" r:id="rId1"/>
    <sheet xmlns:r="http://schemas.openxmlformats.org/officeDocument/2006/relationships" name="設定" sheetId="2" state="visible" r:id="rId2"/>
    <sheet xmlns:r="http://schemas.openxmlformats.org/officeDocument/2006/relationships" name="予算" sheetId="3" state="visible" r:id="rId3"/>
    <sheet xmlns:r="http://schemas.openxmlformats.org/officeDocument/2006/relationships" name="実績" sheetId="4" state="visible" r:id="rId4"/>
    <sheet xmlns:r="http://schemas.openxmlformats.org/officeDocument/2006/relationships" name="ダッシュボード" sheetId="5" state="visible" r:id="rId5"/>
    <sheet xmlns:r="http://schemas.openxmlformats.org/officeDocument/2006/relationships" name="差異分析" sheetId="6" state="visible" r:id="rId6"/>
  </sheets>
  <definedNames>
    <definedName name="_xlnm.Print_Area" localSheetId="1">'設定'!$A$1:$H$33</definedName>
    <definedName name="_xlnm.Print_Titles" localSheetId="2">'予算'!$1:$2</definedName>
    <definedName name="_xlnm.Print_Area" localSheetId="2">'予算'!$A$1:$O$146</definedName>
    <definedName name="_xlnm.Print_Titles" localSheetId="3">'実績'!$1:$2</definedName>
    <definedName name="_xlnm.Print_Area" localSheetId="3">'実績'!$A$1:$O$146</definedName>
    <definedName name="_xlnm.Print_Area" localSheetId="4">'ダッシュボード'!$A$1:$M$41</definedName>
    <definedName name="_xlnm.Print_Area" localSheetId="5">'差異分析'!$A$1:$O$26</definedName>
  </definedNames>
  <calcPr calcId="124519" fullCalcOnLoad="1"/>
</workbook>
</file>

<file path=xl/styles.xml><?xml version="1.0" encoding="utf-8"?>
<styleSheet xmlns="http://schemas.openxmlformats.org/spreadsheetml/2006/main">
  <numFmts count="8">
    <numFmt numFmtId="164" formatCode="0&quot;年&quot;"/>
    <numFmt numFmtId="165" formatCode="0&quot;月から&quot;"/>
    <numFmt numFmtId="166" formatCode="yyyy&quot;年&quot;m&quot;月&quot;"/>
    <numFmt numFmtId="167" formatCode="#,##0;-#,##0;"/>
    <numFmt numFmtId="168" formatCode="#,##0;-#,##0;0"/>
    <numFmt numFmtId="169" formatCode="+#,##0;-#,##0;0"/>
    <numFmt numFmtId="170" formatCode="0.0%"/>
    <numFmt numFmtId="171" formatCode="+0.0&quot;ポイント&quot;;-0.0&quot;ポイント&quot;;0.0&quot;ポイント&quot;"/>
  </numFmts>
  <fonts count="16">
    <font>
      <name val="Calibri"/>
      <family val="2"/>
      <color theme="1"/>
      <sz val="11"/>
      <scheme val="minor"/>
    </font>
    <font>
      <name val="Yu Gothic"/>
      <b val="1"/>
      <color rgb="00FFFFFF"/>
      <sz val="13"/>
    </font>
    <font>
      <name val="Yu Gothic"/>
      <b val="1"/>
      <color rgb="001B3A5C"/>
      <sz val="10"/>
    </font>
    <font>
      <name val="Yu Gothic"/>
      <color rgb="001A1A1A"/>
      <sz val="10"/>
    </font>
    <font>
      <name val="Yu Gothic"/>
      <color rgb="0066707A"/>
      <sz val="9"/>
    </font>
    <font>
      <name val="Yu Gothic"/>
      <b val="1"/>
      <color rgb="00FFFFFF"/>
      <sz val="11"/>
    </font>
    <font>
      <name val="Yu Gothic"/>
      <b val="1"/>
      <color rgb="00FFFFFF"/>
      <sz val="9"/>
    </font>
    <font>
      <name val="Yu Gothic"/>
      <color rgb="0066707A"/>
      <sz val="8"/>
    </font>
    <font>
      <name val="Yu Gothic"/>
      <color rgb="001A1A1A"/>
      <sz val="9"/>
    </font>
    <font>
      <name val="Yu Gothic"/>
      <b val="1"/>
      <color rgb="001A1A1A"/>
      <sz val="9"/>
    </font>
    <font>
      <name val="Yu Gothic"/>
      <b val="1"/>
      <color rgb="001A1A1A"/>
      <sz val="10"/>
    </font>
    <font>
      <name val="Yu Gothic"/>
      <b val="1"/>
      <color rgb="001B3A5C"/>
      <sz val="12"/>
    </font>
    <font>
      <name val="Yu Gothic"/>
      <b val="1"/>
      <color rgb="00B3261E"/>
      <sz val="10"/>
    </font>
    <font>
      <name val="Yu Gothic"/>
      <color theme="1"/>
      <sz val="11"/>
    </font>
    <font>
      <name val="Yu Gothic"/>
      <b val="1"/>
      <color rgb="FF1B3A5C"/>
      <sz val="10"/>
    </font>
    <font>
      <name val="Yu Gothic"/>
      <b val="1"/>
      <color rgb="FF1B3A5C"/>
      <sz val="12"/>
    </font>
  </fonts>
  <fills count="7">
    <fill>
      <patternFill/>
    </fill>
    <fill>
      <patternFill patternType="gray125"/>
    </fill>
    <fill>
      <patternFill patternType="solid">
        <fgColor rgb="001B3A5C"/>
      </patternFill>
    </fill>
    <fill>
      <patternFill patternType="solid">
        <fgColor rgb="00F2F2EF"/>
      </patternFill>
    </fill>
    <fill>
      <patternFill patternType="solid">
        <fgColor rgb="004A5D73"/>
      </patternFill>
    </fill>
    <fill>
      <patternFill patternType="solid">
        <fgColor rgb="00FFF9E6"/>
      </patternFill>
    </fill>
    <fill>
      <patternFill patternType="solid">
        <fgColor rgb="00EEF1F4"/>
      </patternFill>
    </fill>
  </fills>
  <borders count="9">
    <border>
      <left/>
      <right/>
      <top/>
      <bottom/>
      <diagonal/>
    </border>
    <border>
      <left style="thin">
        <color rgb="00B9C4CF"/>
      </left>
      <right style="thin">
        <color rgb="00B9C4CF"/>
      </right>
      <top style="thin">
        <color rgb="00B9C4CF"/>
      </top>
      <bottom style="thin">
        <color rgb="00B9C4CF"/>
      </bottom>
    </border>
    <border>
      <left/>
      <right/>
      <top style="thin">
        <color rgb="00B9C4CF"/>
      </top>
      <bottom/>
      <diagonal/>
    </border>
    <border>
      <left/>
      <right style="thin">
        <color rgb="00B9C4CF"/>
      </right>
      <top style="thin">
        <color rgb="00B9C4CF"/>
      </top>
      <bottom/>
      <diagonal/>
    </border>
    <border>
      <left/>
      <right/>
      <top style="thin">
        <color rgb="00B9C4CF"/>
      </top>
      <bottom style="thin">
        <color rgb="00B9C4CF"/>
      </bottom>
      <diagonal/>
    </border>
    <border>
      <left/>
      <right style="thin">
        <color rgb="00B9C4CF"/>
      </right>
      <top style="thin">
        <color rgb="00B9C4CF"/>
      </top>
      <bottom style="thin">
        <color rgb="00B9C4CF"/>
      </bottom>
      <diagonal/>
    </border>
    <border>
      <left/>
      <right/>
      <top/>
      <bottom/>
    </border>
    <border>
      <left/>
      <right/>
      <top style="thin">
        <color rgb="00B9C4CF"/>
      </top>
      <bottom style="thin">
        <color rgb="00B9C4CF"/>
      </bottom>
    </border>
    <border>
      <left/>
      <right style="thin">
        <color rgb="00B9C4CF"/>
      </right>
      <top style="thin">
        <color rgb="00B9C4CF"/>
      </top>
      <bottom style="thin">
        <color rgb="00B9C4CF"/>
      </bottom>
    </border>
  </borders>
  <cellStyleXfs count="1">
    <xf numFmtId="0" fontId="0" fillId="0" borderId="0"/>
  </cellStyleXfs>
  <cellXfs count="69">
    <xf numFmtId="0" fontId="0" fillId="0" borderId="0" pivotButton="0" quotePrefix="0" xfId="0"/>
    <xf numFmtId="0" fontId="1" fillId="2" borderId="0" applyAlignment="1" pivotButton="0" quotePrefix="0" xfId="0">
      <alignment horizontal="left" vertical="center" wrapText="1"/>
    </xf>
    <xf numFmtId="0" fontId="0" fillId="2" borderId="0" pivotButton="0" quotePrefix="0" xfId="0"/>
    <xf numFmtId="0" fontId="2" fillId="3" borderId="0" applyAlignment="1" pivotButton="0" quotePrefix="0" xfId="0">
      <alignment horizontal="left" vertical="center" wrapText="1"/>
    </xf>
    <xf numFmtId="0" fontId="0" fillId="3" borderId="0" pivotButton="0" quotePrefix="0" xfId="0"/>
    <xf numFmtId="0" fontId="3" fillId="0" borderId="0" applyAlignment="1" pivotButton="0" quotePrefix="0" xfId="0">
      <alignment horizontal="left" vertical="top" wrapText="1"/>
    </xf>
    <xf numFmtId="0" fontId="1" fillId="4" borderId="0" applyAlignment="1" pivotButton="0" quotePrefix="0" xfId="0">
      <alignment horizontal="left" vertical="center" wrapText="1"/>
    </xf>
    <xf numFmtId="0" fontId="0" fillId="4" borderId="0" pivotButton="0" quotePrefix="0" xfId="0"/>
    <xf numFmtId="0" fontId="4" fillId="0" borderId="0" applyAlignment="1" pivotButton="0" quotePrefix="0" xfId="0">
      <alignment horizontal="left" vertical="center" wrapText="1"/>
    </xf>
    <xf numFmtId="0" fontId="2" fillId="3" borderId="1" applyAlignment="1" pivotButton="0" quotePrefix="0" xfId="0">
      <alignment horizontal="center" vertical="center" wrapText="1"/>
    </xf>
    <xf numFmtId="0" fontId="3" fillId="5" borderId="1" applyAlignment="1" pivotButton="0" quotePrefix="0" xfId="0">
      <alignment horizontal="left" vertical="center" wrapText="1"/>
    </xf>
    <xf numFmtId="0" fontId="0" fillId="5" borderId="1" pivotButton="0" quotePrefix="0" xfId="0"/>
    <xf numFmtId="164" fontId="3" fillId="5" borderId="1" applyAlignment="1" pivotButton="0" quotePrefix="0" xfId="0">
      <alignment horizontal="center" vertical="center" wrapText="1"/>
    </xf>
    <xf numFmtId="165" fontId="3" fillId="5" borderId="1" applyAlignment="1" pivotButton="0" quotePrefix="0" xfId="0">
      <alignment horizontal="center" vertical="center" wrapText="1"/>
    </xf>
    <xf numFmtId="0" fontId="3" fillId="3" borderId="1" applyAlignment="1" pivotButton="0" quotePrefix="0" xfId="0">
      <alignment horizontal="left" vertical="center" wrapText="1"/>
    </xf>
    <xf numFmtId="0" fontId="6" fillId="4" borderId="1" applyAlignment="1" pivotButton="0" quotePrefix="0" xfId="0">
      <alignment horizontal="center" vertical="center" wrapText="1"/>
    </xf>
    <xf numFmtId="0" fontId="3" fillId="5" borderId="1" applyAlignment="1" pivotButton="0" quotePrefix="0" xfId="0">
      <alignment horizontal="center" vertical="center" wrapText="1"/>
    </xf>
    <xf numFmtId="0" fontId="4" fillId="3" borderId="1" applyAlignment="1" pivotButton="0" quotePrefix="0" xfId="0">
      <alignment horizontal="center" vertical="center" wrapText="1"/>
    </xf>
    <xf numFmtId="166" fontId="4" fillId="3" borderId="1" applyAlignment="1" pivotButton="0" quotePrefix="0" xfId="0">
      <alignment horizontal="center" vertical="center" wrapText="1"/>
    </xf>
    <xf numFmtId="0" fontId="5" fillId="2" borderId="0" applyAlignment="1" pivotButton="0" quotePrefix="0" xfId="0">
      <alignment horizontal="left" vertical="center" wrapText="1"/>
    </xf>
    <xf numFmtId="0" fontId="6" fillId="2" borderId="1" applyAlignment="1" pivotButton="0" quotePrefix="0" xfId="0">
      <alignment horizontal="center" vertical="center" wrapText="1"/>
    </xf>
    <xf numFmtId="0" fontId="4" fillId="5" borderId="1" applyAlignment="1" pivotButton="0" quotePrefix="0" xfId="0">
      <alignment horizontal="left" vertical="center" wrapText="1"/>
    </xf>
    <xf numFmtId="0" fontId="4" fillId="3" borderId="1" applyAlignment="1" pivotButton="0" quotePrefix="0" xfId="0">
      <alignment horizontal="left" vertical="center" wrapText="1"/>
    </xf>
    <xf numFmtId="0" fontId="7" fillId="0" borderId="0" applyAlignment="1" pivotButton="0" quotePrefix="0" xfId="0">
      <alignment horizontal="left" vertical="center" wrapText="1"/>
    </xf>
    <xf numFmtId="0" fontId="2" fillId="0" borderId="0" applyAlignment="1" pivotButton="0" quotePrefix="0" xfId="0">
      <alignment horizontal="left" vertical="center" wrapText="1"/>
    </xf>
    <xf numFmtId="0" fontId="7" fillId="3" borderId="1" applyAlignment="1" pivotButton="0" quotePrefix="0" xfId="0">
      <alignment horizontal="center" vertical="center" wrapText="1"/>
    </xf>
    <xf numFmtId="0" fontId="3" fillId="3" borderId="1" applyAlignment="1" pivotButton="0" quotePrefix="0" xfId="0">
      <alignment horizontal="left" vertical="center" shrinkToFit="1"/>
    </xf>
    <xf numFmtId="167" fontId="8" fillId="3" borderId="1" applyAlignment="1" pivotButton="0" quotePrefix="0" xfId="0">
      <alignment horizontal="right" vertical="center" shrinkToFit="1"/>
    </xf>
    <xf numFmtId="167" fontId="9" fillId="6" borderId="1" applyAlignment="1" pivotButton="0" quotePrefix="0" xfId="0">
      <alignment horizontal="right" vertical="center" shrinkToFit="1"/>
    </xf>
    <xf numFmtId="0" fontId="10" fillId="6" borderId="1" applyAlignment="1" pivotButton="0" quotePrefix="0" xfId="0">
      <alignment horizontal="left" vertical="center" shrinkToFit="1"/>
    </xf>
    <xf numFmtId="0" fontId="5" fillId="4" borderId="0" applyAlignment="1" pivotButton="0" quotePrefix="0" xfId="0">
      <alignment horizontal="left" vertical="center" wrapText="1"/>
    </xf>
    <xf numFmtId="168" fontId="8" fillId="5" borderId="1" applyAlignment="1" pivotButton="0" quotePrefix="0" xfId="0">
      <alignment horizontal="right" vertical="center" shrinkToFit="1"/>
    </xf>
    <xf numFmtId="0" fontId="7" fillId="0" borderId="0" pivotButton="0" quotePrefix="0" xfId="0"/>
    <xf numFmtId="0" fontId="11" fillId="5" borderId="1" applyAlignment="1" pivotButton="0" quotePrefix="0" xfId="0">
      <alignment horizontal="center" vertical="center" wrapText="1"/>
    </xf>
    <xf numFmtId="0" fontId="7" fillId="0" borderId="0" applyAlignment="1" pivotButton="0" quotePrefix="0" xfId="0">
      <alignment horizontal="center" vertical="center" wrapText="1"/>
    </xf>
    <xf numFmtId="0" fontId="12" fillId="0" borderId="0" applyAlignment="1" pivotButton="0" quotePrefix="0" xfId="0">
      <alignment horizontal="left" vertical="center" wrapText="1"/>
    </xf>
    <xf numFmtId="0" fontId="0" fillId="4" borderId="1" pivotButton="0" quotePrefix="0" xfId="0"/>
    <xf numFmtId="0" fontId="10" fillId="3" borderId="1" applyAlignment="1" pivotButton="0" quotePrefix="0" xfId="0">
      <alignment horizontal="left" vertical="center" wrapText="1"/>
    </xf>
    <xf numFmtId="168" fontId="8" fillId="0" borderId="1" applyAlignment="1" pivotButton="0" quotePrefix="0" xfId="0">
      <alignment horizontal="right" vertical="center" shrinkToFit="1"/>
    </xf>
    <xf numFmtId="169" fontId="8" fillId="0" borderId="1" applyAlignment="1" pivotButton="0" quotePrefix="0" xfId="0">
      <alignment horizontal="right" vertical="center" shrinkToFit="1"/>
    </xf>
    <xf numFmtId="170" fontId="8" fillId="0" borderId="1" applyAlignment="1" pivotButton="0" quotePrefix="0" xfId="0">
      <alignment horizontal="right" vertical="center" shrinkToFit="1"/>
    </xf>
    <xf numFmtId="168" fontId="8" fillId="0" borderId="1" applyAlignment="1" pivotButton="0" quotePrefix="0" xfId="0">
      <alignment horizontal="center" vertical="center" wrapText="1"/>
    </xf>
    <xf numFmtId="168" fontId="9" fillId="6" borderId="1" applyAlignment="1" pivotButton="0" quotePrefix="0" xfId="0">
      <alignment horizontal="right" vertical="center" shrinkToFit="1"/>
    </xf>
    <xf numFmtId="169" fontId="9" fillId="6" borderId="1" applyAlignment="1" pivotButton="0" quotePrefix="0" xfId="0">
      <alignment horizontal="right" vertical="center" shrinkToFit="1"/>
    </xf>
    <xf numFmtId="170" fontId="9" fillId="6" borderId="1" applyAlignment="1" pivotButton="0" quotePrefix="0" xfId="0">
      <alignment horizontal="right" vertical="center" shrinkToFit="1"/>
    </xf>
    <xf numFmtId="168" fontId="9" fillId="6" borderId="1" applyAlignment="1" pivotButton="0" quotePrefix="0" xfId="0">
      <alignment horizontal="center" vertical="center" wrapText="1"/>
    </xf>
    <xf numFmtId="171" fontId="8" fillId="0" borderId="1" applyAlignment="1" pivotButton="0" quotePrefix="0" xfId="0">
      <alignment horizontal="right" vertical="center" shrinkToFit="1"/>
    </xf>
    <xf numFmtId="170" fontId="8" fillId="3" borderId="1" applyAlignment="1" pivotButton="0" quotePrefix="0" xfId="0">
      <alignment horizontal="right" vertical="center" shrinkToFit="1"/>
    </xf>
    <xf numFmtId="0" fontId="8" fillId="3" borderId="1" applyAlignment="1" pivotButton="0" quotePrefix="0" xfId="0">
      <alignment horizontal="center" vertical="center" wrapText="1"/>
    </xf>
    <xf numFmtId="168" fontId="8" fillId="3" borderId="1" applyAlignment="1" pivotButton="0" quotePrefix="0" xfId="0">
      <alignment horizontal="right" vertical="center" shrinkToFit="1"/>
    </xf>
    <xf numFmtId="0" fontId="11" fillId="0" borderId="0" applyAlignment="1" pivotButton="0" quotePrefix="0" xfId="0">
      <alignment horizontal="left" vertical="center" wrapText="1"/>
    </xf>
    <xf numFmtId="0" fontId="1" fillId="2" borderId="6" applyAlignment="1" pivotButton="0" quotePrefix="0" xfId="0">
      <alignment horizontal="left" vertical="center" wrapText="1"/>
    </xf>
    <xf numFmtId="0" fontId="13" fillId="0" borderId="6" pivotButton="0" quotePrefix="0" xfId="0"/>
    <xf numFmtId="0" fontId="14" fillId="3" borderId="6" applyAlignment="1" pivotButton="0" quotePrefix="0" xfId="0">
      <alignment horizontal="left" vertical="center" wrapText="1"/>
    </xf>
    <xf numFmtId="0" fontId="3" fillId="0" borderId="6" applyAlignment="1" pivotButton="0" quotePrefix="0" xfId="0">
      <alignment horizontal="left" vertical="top" wrapText="1"/>
    </xf>
    <xf numFmtId="0" fontId="1" fillId="4" borderId="6" applyAlignment="1" pivotButton="0" quotePrefix="0" xfId="0">
      <alignment horizontal="left" vertical="center" wrapText="1"/>
    </xf>
    <xf numFmtId="0" fontId="4" fillId="0" borderId="6" applyAlignment="1" pivotButton="0" quotePrefix="0" xfId="0">
      <alignment horizontal="left" vertical="center" wrapText="1"/>
    </xf>
    <xf numFmtId="0" fontId="14" fillId="3" borderId="1" applyAlignment="1" pivotButton="0" quotePrefix="0" xfId="0">
      <alignment horizontal="center" vertical="center" wrapText="1"/>
    </xf>
    <xf numFmtId="0" fontId="13" fillId="0" borderId="7" pivotButton="0" quotePrefix="0" xfId="0"/>
    <xf numFmtId="0" fontId="13" fillId="0" borderId="8" pivotButton="0" quotePrefix="0" xfId="0"/>
    <xf numFmtId="0" fontId="5" fillId="2" borderId="6" applyAlignment="1" pivotButton="0" quotePrefix="0" xfId="0">
      <alignment horizontal="left" vertical="center" wrapText="1"/>
    </xf>
    <xf numFmtId="0" fontId="7" fillId="0" borderId="6" applyAlignment="1" pivotButton="0" quotePrefix="0" xfId="0">
      <alignment horizontal="left" vertical="center" wrapText="1"/>
    </xf>
    <xf numFmtId="0" fontId="14" fillId="0" borderId="6" applyAlignment="1" pivotButton="0" quotePrefix="0" xfId="0">
      <alignment horizontal="left" vertical="center" wrapText="1"/>
    </xf>
    <xf numFmtId="0" fontId="5" fillId="4" borderId="6" applyAlignment="1" pivotButton="0" quotePrefix="0" xfId="0">
      <alignment horizontal="left" vertical="center" wrapText="1"/>
    </xf>
    <xf numFmtId="0" fontId="7" fillId="0" borderId="6" pivotButton="0" quotePrefix="0" xfId="0"/>
    <xf numFmtId="0" fontId="15" fillId="5" borderId="1" applyAlignment="1" pivotButton="0" quotePrefix="0" xfId="0">
      <alignment horizontal="center" vertical="center" wrapText="1"/>
    </xf>
    <xf numFmtId="0" fontId="7" fillId="0" borderId="6" applyAlignment="1" pivotButton="0" quotePrefix="0" xfId="0">
      <alignment horizontal="center" vertical="center" wrapText="1"/>
    </xf>
    <xf numFmtId="0" fontId="12" fillId="0" borderId="6" applyAlignment="1" pivotButton="0" quotePrefix="0" xfId="0">
      <alignment horizontal="left" vertical="center" wrapText="1"/>
    </xf>
    <xf numFmtId="0" fontId="15" fillId="0" borderId="6" applyAlignment="1" pivotButton="0" quotePrefix="0" xfId="0">
      <alignment horizontal="left" vertical="center" wrapText="1"/>
    </xf>
  </cellXfs>
  <cellStyles count="1">
    <cellStyle name="Normal" xfId="0" builtinId="0" hidden="0"/>
  </cellStyles>
  <dxfs count="3">
    <dxf>
      <font>
        <b val="1"/>
        <color rgb="00B3261E"/>
      </font>
      <fill>
        <patternFill patternType="solid">
          <fgColor rgb="00FDECEA"/>
          <bgColor rgb="00FDECEA"/>
        </patternFill>
      </fill>
    </dxf>
    <dxf>
      <font>
        <b val="1"/>
        <color rgb="001B3A5C"/>
      </font>
    </dxf>
    <dxf>
      <font>
        <b val="1"/>
        <color rgb="00B3261E"/>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sz="1050" b="1">
                <a:solidFill>
                  <a:srgbClr val="1B3A5C"/>
                </a:solidFill>
                <a:latin typeface="Yu Gothic"/>
                <a:ea typeface="Yu Gothic"/>
              </a:defRPr>
            </a:pPr>
            <a:r>
              <a:rPr sz="1050" b="1">
                <a:solidFill>
                  <a:srgbClr val="1B3A5C"/>
                </a:solidFill>
                <a:latin typeface="Yu Gothic"/>
                <a:ea typeface="Yu Gothic"/>
              </a:rPr>
              <a:t>売上高（月別）</a:t>
            </a:r>
          </a:p>
        </rich>
      </tx>
      <overlay val="0"/>
    </title>
    <plotArea>
      <barChart>
        <barDir val="col"/>
        <grouping val="clustered"/>
        <ser>
          <idx val="0"/>
          <order val="0"/>
          <tx>
            <v>予算</v>
          </tx>
          <spPr>
            <a:solidFill xmlns:a="http://schemas.openxmlformats.org/drawingml/2006/main">
              <a:srgbClr val="B9C4CF"/>
            </a:solidFill>
            <a:ln xmlns:a="http://schemas.openxmlformats.org/drawingml/2006/main">
              <a:solidFill>
                <a:srgbClr val="B9C4CF"/>
              </a:solidFill>
              <a:prstDash val="solid"/>
            </a:ln>
          </spPr>
          <invertIfNegative val="0"/>
          <cat>
            <numRef>
              <f>'ダッシュボード'!$H$45:$H$56</f>
            </numRef>
          </cat>
          <val>
            <numRef>
              <f>'ダッシュボード'!$B$45:$B$56</f>
            </numRef>
          </val>
        </ser>
        <ser>
          <idx val="1"/>
          <order val="1"/>
          <tx>
            <v>実績</v>
          </tx>
          <spPr>
            <a:solidFill xmlns:a="http://schemas.openxmlformats.org/drawingml/2006/main">
              <a:srgbClr val="1B3A5C"/>
            </a:solidFill>
            <a:ln xmlns:a="http://schemas.openxmlformats.org/drawingml/2006/main">
              <a:solidFill>
                <a:srgbClr val="1B3A5C"/>
              </a:solidFill>
              <a:prstDash val="solid"/>
            </a:ln>
          </spPr>
          <invertIfNegative val="0"/>
          <cat>
            <numRef>
              <f>'ダッシュボード'!$H$45:$H$56</f>
            </numRef>
          </cat>
          <val>
            <numRef>
              <f>'ダッシュボード'!$C$45:$C$56</f>
            </numRef>
          </val>
        </ser>
        <gapWidth val="60"/>
        <axId val="10"/>
        <axId val="100"/>
      </barChart>
      <catAx>
        <axId val="10"/>
        <scaling>
          <orientation val="minMax"/>
        </scaling>
        <delete val="0"/>
        <axPos val="l"/>
        <numFmt formatCode="0" sourceLinked="0"/>
        <majorTickMark val="none"/>
        <minorTickMark val="none"/>
        <tickLblPos val="low"/>
        <txPr>
          <a:bodyPr xmlns:a="http://schemas.openxmlformats.org/drawingml/2006/main"/>
          <a:p xmlns:a="http://schemas.openxmlformats.org/drawingml/2006/main">
            <a:pPr>
              <a:defRPr sz="750" b="0">
                <a:solidFill>
                  <a:srgbClr val="333333"/>
                </a:solidFill>
                <a:latin typeface="Yu Gothic"/>
                <a:ea typeface="Yu Gothic"/>
              </a:defRPr>
            </a:pPr>
            <a:r>
              <a:t/>
            </a:r>
            <a:endParaRPr sz="750" b="0">
              <a:solidFill>
                <a:srgbClr val="333333"/>
              </a:solidFill>
              <a:latin typeface="Yu Gothic"/>
              <a:ea typeface="Yu Gothic"/>
            </a:endParaRPr>
          </a:p>
        </txPr>
        <crossAx val="100"/>
        <crosses val="autoZero"/>
        <lblOffset val="100"/>
      </catAx>
      <valAx>
        <axId val="100"/>
        <scaling>
          <orientation val="minMax"/>
        </scaling>
        <delete val="0"/>
        <axPos val="l"/>
        <majorGridlines/>
        <numFmt formatCode="#,##0" sourceLinked="0"/>
        <majorTickMark val="none"/>
        <minorTickMark val="none"/>
        <txPr>
          <a:bodyPr xmlns:a="http://schemas.openxmlformats.org/drawingml/2006/main"/>
          <a:p xmlns:a="http://schemas.openxmlformats.org/drawingml/2006/main">
            <a:pPr>
              <a:defRPr sz="750" b="0">
                <a:solidFill>
                  <a:srgbClr val="333333"/>
                </a:solidFill>
                <a:latin typeface="Yu Gothic"/>
                <a:ea typeface="Yu Gothic"/>
              </a:defRPr>
            </a:pPr>
            <a:r>
              <a:t/>
            </a:r>
            <a:endParaRPr sz="750" b="0">
              <a:solidFill>
                <a:srgbClr val="333333"/>
              </a:solidFill>
              <a:latin typeface="Yu Gothic"/>
              <a:ea typeface="Yu Gothic"/>
            </a:endParaRPr>
          </a:p>
        </txPr>
        <crossAx val="10"/>
        <crosses val="autoZero"/>
        <crossBetween val="between"/>
      </valAx>
    </plotArea>
    <legend>
      <legendPos val="b"/>
      <txPr>
        <a:bodyPr xmlns:a="http://schemas.openxmlformats.org/drawingml/2006/main"/>
        <a:p xmlns:a="http://schemas.openxmlformats.org/drawingml/2006/main">
          <a:pPr>
            <a:defRPr sz="800" b="0">
              <a:solidFill>
                <a:srgbClr val="333333"/>
              </a:solidFill>
              <a:latin typeface="Yu Gothic"/>
              <a:ea typeface="Yu Gothic"/>
            </a:defRPr>
          </a:pPr>
          <a:r>
            <a:t/>
          </a:r>
          <a:endParaRPr sz="800" b="0">
            <a:solidFill>
              <a:srgbClr val="333333"/>
            </a:solidFill>
            <a:latin typeface="Yu Gothic"/>
            <a:ea typeface="Yu Gothic"/>
          </a:endParaRPr>
        </a:p>
      </txP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sz="1050" b="1">
                <a:solidFill>
                  <a:srgbClr val="1B3A5C"/>
                </a:solidFill>
                <a:latin typeface="Yu Gothic"/>
                <a:ea typeface="Yu Gothic"/>
              </a:defRPr>
            </a:pPr>
            <a:r>
              <a:rPr sz="1050" b="1">
                <a:solidFill>
                  <a:srgbClr val="1B3A5C"/>
                </a:solidFill>
                <a:latin typeface="Yu Gothic"/>
                <a:ea typeface="Yu Gothic"/>
              </a:rPr>
              <a:t>営業利益（月別）</a:t>
            </a:r>
          </a:p>
        </rich>
      </tx>
      <overlay val="0"/>
    </title>
    <plotArea>
      <barChart>
        <barDir val="col"/>
        <grouping val="clustered"/>
        <ser>
          <idx val="0"/>
          <order val="0"/>
          <tx>
            <v>予算</v>
          </tx>
          <spPr>
            <a:solidFill xmlns:a="http://schemas.openxmlformats.org/drawingml/2006/main">
              <a:srgbClr val="B9C4CF"/>
            </a:solidFill>
            <a:ln xmlns:a="http://schemas.openxmlformats.org/drawingml/2006/main">
              <a:solidFill>
                <a:srgbClr val="B9C4CF"/>
              </a:solidFill>
              <a:prstDash val="solid"/>
            </a:ln>
          </spPr>
          <invertIfNegative val="0"/>
          <cat>
            <numRef>
              <f>'ダッシュボード'!$H$45:$H$56</f>
            </numRef>
          </cat>
          <val>
            <numRef>
              <f>'ダッシュボード'!$D$45:$D$56</f>
            </numRef>
          </val>
        </ser>
        <ser>
          <idx val="1"/>
          <order val="1"/>
          <tx>
            <v>実績</v>
          </tx>
          <spPr>
            <a:solidFill xmlns:a="http://schemas.openxmlformats.org/drawingml/2006/main">
              <a:srgbClr val="1B3A5C"/>
            </a:solidFill>
            <a:ln xmlns:a="http://schemas.openxmlformats.org/drawingml/2006/main">
              <a:solidFill>
                <a:srgbClr val="1B3A5C"/>
              </a:solidFill>
              <a:prstDash val="solid"/>
            </a:ln>
          </spPr>
          <invertIfNegative val="0"/>
          <cat>
            <numRef>
              <f>'ダッシュボード'!$H$45:$H$56</f>
            </numRef>
          </cat>
          <val>
            <numRef>
              <f>'ダッシュボード'!$E$45:$E$56</f>
            </numRef>
          </val>
        </ser>
        <gapWidth val="60"/>
        <axId val="10"/>
        <axId val="100"/>
      </barChart>
      <catAx>
        <axId val="10"/>
        <scaling>
          <orientation val="minMax"/>
        </scaling>
        <delete val="0"/>
        <axPos val="l"/>
        <numFmt formatCode="0" sourceLinked="0"/>
        <majorTickMark val="none"/>
        <minorTickMark val="none"/>
        <tickLblPos val="low"/>
        <txPr>
          <a:bodyPr xmlns:a="http://schemas.openxmlformats.org/drawingml/2006/main"/>
          <a:p xmlns:a="http://schemas.openxmlformats.org/drawingml/2006/main">
            <a:pPr>
              <a:defRPr sz="750" b="0">
                <a:solidFill>
                  <a:srgbClr val="333333"/>
                </a:solidFill>
                <a:latin typeface="Yu Gothic"/>
                <a:ea typeface="Yu Gothic"/>
              </a:defRPr>
            </a:pPr>
            <a:r>
              <a:t/>
            </a:r>
            <a:endParaRPr sz="750" b="0">
              <a:solidFill>
                <a:srgbClr val="333333"/>
              </a:solidFill>
              <a:latin typeface="Yu Gothic"/>
              <a:ea typeface="Yu Gothic"/>
            </a:endParaRPr>
          </a:p>
        </txPr>
        <crossAx val="100"/>
        <crosses val="autoZero"/>
        <lblOffset val="100"/>
      </catAx>
      <valAx>
        <axId val="100"/>
        <scaling>
          <orientation val="minMax"/>
        </scaling>
        <delete val="0"/>
        <axPos val="l"/>
        <majorGridlines/>
        <numFmt formatCode="#,##0" sourceLinked="0"/>
        <majorTickMark val="none"/>
        <minorTickMark val="none"/>
        <txPr>
          <a:bodyPr xmlns:a="http://schemas.openxmlformats.org/drawingml/2006/main"/>
          <a:p xmlns:a="http://schemas.openxmlformats.org/drawingml/2006/main">
            <a:pPr>
              <a:defRPr sz="750" b="0">
                <a:solidFill>
                  <a:srgbClr val="333333"/>
                </a:solidFill>
                <a:latin typeface="Yu Gothic"/>
                <a:ea typeface="Yu Gothic"/>
              </a:defRPr>
            </a:pPr>
            <a:r>
              <a:t/>
            </a:r>
            <a:endParaRPr sz="750" b="0">
              <a:solidFill>
                <a:srgbClr val="333333"/>
              </a:solidFill>
              <a:latin typeface="Yu Gothic"/>
              <a:ea typeface="Yu Gothic"/>
            </a:endParaRPr>
          </a:p>
        </txPr>
        <crossAx val="10"/>
        <crosses val="autoZero"/>
        <crossBetween val="between"/>
      </valAx>
    </plotArea>
    <legend>
      <legendPos val="b"/>
      <txPr>
        <a:bodyPr xmlns:a="http://schemas.openxmlformats.org/drawingml/2006/main"/>
        <a:p xmlns:a="http://schemas.openxmlformats.org/drawingml/2006/main">
          <a:pPr>
            <a:defRPr sz="800" b="0">
              <a:solidFill>
                <a:srgbClr val="333333"/>
              </a:solidFill>
              <a:latin typeface="Yu Gothic"/>
              <a:ea typeface="Yu Gothic"/>
            </a:defRPr>
          </a:pPr>
          <a:r>
            <a:t/>
          </a:r>
          <a:endParaRPr sz="800" b="0">
            <a:solidFill>
              <a:srgbClr val="333333"/>
            </a:solidFill>
            <a:latin typeface="Yu Gothic"/>
            <a:ea typeface="Yu Gothic"/>
          </a:endParaRPr>
        </a:p>
      </txPr>
    </legend>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sz="1050" b="1">
                <a:solidFill>
                  <a:srgbClr val="1B3A5C"/>
                </a:solidFill>
                <a:latin typeface="Yu Gothic"/>
                <a:ea typeface="Yu Gothic"/>
              </a:defRPr>
            </a:pPr>
            <a:r>
              <a:rPr sz="1050" b="1">
                <a:solidFill>
                  <a:srgbClr val="1B3A5C"/>
                </a:solidFill>
                <a:latin typeface="Yu Gothic"/>
                <a:ea typeface="Yu Gothic"/>
              </a:rPr>
              <a:t>売上高の累計</a:t>
            </a:r>
          </a:p>
        </rich>
      </tx>
      <overlay val="0"/>
    </title>
    <plotArea>
      <barChart>
        <barDir val="col"/>
        <grouping val="clustered"/>
        <ser>
          <idx val="0"/>
          <order val="0"/>
          <tx>
            <v>実績の累計</v>
          </tx>
          <spPr>
            <a:solidFill xmlns:a="http://schemas.openxmlformats.org/drawingml/2006/main">
              <a:srgbClr val="1B3A5C"/>
            </a:solidFill>
            <a:ln xmlns:a="http://schemas.openxmlformats.org/drawingml/2006/main">
              <a:solidFill>
                <a:srgbClr val="1B3A5C"/>
              </a:solidFill>
              <a:prstDash val="solid"/>
            </a:ln>
          </spPr>
          <invertIfNegative val="0"/>
          <cat>
            <numRef>
              <f>'ダッシュボード'!$H$45:$H$56</f>
            </numRef>
          </cat>
          <val>
            <numRef>
              <f>'ダッシュボード'!$G$45:$G$56</f>
            </numRef>
          </val>
        </ser>
        <gapWidth val="60"/>
        <axId val="10"/>
        <axId val="100"/>
      </barChart>
      <lineChart>
        <grouping val="standard"/>
        <ser>
          <idx val="1"/>
          <order val="1"/>
          <tx>
            <v>予算の累計</v>
          </tx>
          <spPr>
            <a:ln xmlns:a="http://schemas.openxmlformats.org/drawingml/2006/main" w="28575">
              <a:solidFill>
                <a:srgbClr val="C0504D"/>
              </a:solidFill>
              <a:prstDash val="solid"/>
            </a:ln>
          </spPr>
          <marker>
            <symbol val="circle"/>
            <size val="5"/>
            <spPr>
              <a:solidFill xmlns:a="http://schemas.openxmlformats.org/drawingml/2006/main">
                <a:srgbClr val="C0504D"/>
              </a:solidFill>
              <a:ln xmlns:a="http://schemas.openxmlformats.org/drawingml/2006/main">
                <a:solidFill>
                  <a:srgbClr val="C0504D"/>
                </a:solidFill>
                <a:prstDash val="solid"/>
              </a:ln>
            </spPr>
          </marker>
          <cat>
            <numRef>
              <f>'ダッシュボード'!$H$45:$H$56</f>
            </numRef>
          </cat>
          <val>
            <numRef>
              <f>'ダッシュボード'!$F$45:$F$56</f>
            </numRef>
          </val>
          <smooth val="0"/>
        </ser>
        <axId val="10"/>
        <axId val="100"/>
      </lineChart>
      <catAx>
        <axId val="10"/>
        <scaling>
          <orientation val="minMax"/>
        </scaling>
        <delete val="0"/>
        <axPos val="l"/>
        <numFmt formatCode="0" sourceLinked="0"/>
        <majorTickMark val="none"/>
        <minorTickMark val="none"/>
        <tickLblPos val="low"/>
        <txPr>
          <a:bodyPr xmlns:a="http://schemas.openxmlformats.org/drawingml/2006/main"/>
          <a:p xmlns:a="http://schemas.openxmlformats.org/drawingml/2006/main">
            <a:pPr>
              <a:defRPr sz="750" b="0">
                <a:solidFill>
                  <a:srgbClr val="333333"/>
                </a:solidFill>
                <a:latin typeface="Yu Gothic"/>
                <a:ea typeface="Yu Gothic"/>
              </a:defRPr>
            </a:pPr>
            <a:r>
              <a:t/>
            </a:r>
            <a:endParaRPr sz="750" b="0">
              <a:solidFill>
                <a:srgbClr val="333333"/>
              </a:solidFill>
              <a:latin typeface="Yu Gothic"/>
              <a:ea typeface="Yu Gothic"/>
            </a:endParaRPr>
          </a:p>
        </txPr>
        <crossAx val="100"/>
        <crosses val="autoZero"/>
        <lblOffset val="100"/>
      </catAx>
      <valAx>
        <axId val="100"/>
        <scaling>
          <orientation val="minMax"/>
        </scaling>
        <delete val="0"/>
        <axPos val="l"/>
        <majorGridlines/>
        <numFmt formatCode="#,##0" sourceLinked="0"/>
        <majorTickMark val="none"/>
        <minorTickMark val="none"/>
        <txPr>
          <a:bodyPr xmlns:a="http://schemas.openxmlformats.org/drawingml/2006/main"/>
          <a:p xmlns:a="http://schemas.openxmlformats.org/drawingml/2006/main">
            <a:pPr>
              <a:defRPr sz="750" b="0">
                <a:solidFill>
                  <a:srgbClr val="333333"/>
                </a:solidFill>
                <a:latin typeface="Yu Gothic"/>
                <a:ea typeface="Yu Gothic"/>
              </a:defRPr>
            </a:pPr>
            <a:r>
              <a:t/>
            </a:r>
            <a:endParaRPr sz="750" b="0">
              <a:solidFill>
                <a:srgbClr val="333333"/>
              </a:solidFill>
              <a:latin typeface="Yu Gothic"/>
              <a:ea typeface="Yu Gothic"/>
            </a:endParaRPr>
          </a:p>
        </txPr>
        <crossAx val="10"/>
        <crosses val="autoZero"/>
        <crossBetween val="between"/>
      </valAx>
    </plotArea>
    <legend>
      <legendPos val="b"/>
      <txPr>
        <a:bodyPr xmlns:a="http://schemas.openxmlformats.org/drawingml/2006/main"/>
        <a:p xmlns:a="http://schemas.openxmlformats.org/drawingml/2006/main">
          <a:pPr>
            <a:defRPr sz="800" b="0">
              <a:solidFill>
                <a:srgbClr val="333333"/>
              </a:solidFill>
              <a:latin typeface="Yu Gothic"/>
              <a:ea typeface="Yu Gothic"/>
            </a:defRPr>
          </a:pPr>
          <a:r>
            <a:t/>
          </a:r>
          <a:endParaRPr sz="800" b="0">
            <a:solidFill>
              <a:srgbClr val="333333"/>
            </a:solidFill>
            <a:latin typeface="Yu Gothic"/>
            <a:ea typeface="Yu Gothic"/>
          </a:endParaRPr>
        </a:p>
      </txP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s>
</file>

<file path=xl/drawings/drawing1.xml><?xml version="1.0" encoding="utf-8"?>
<wsDr xmlns="http://schemas.openxmlformats.org/drawingml/2006/spreadsheetDrawing">
  <oneCellAnchor>
    <from>
      <col>0</col>
      <colOff>95250</colOff>
      <row>26</row>
      <rowOff>28575</rowOff>
    </from>
    <ext cx="3096000" cy="2664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4</col>
      <colOff>0</colOff>
      <row>26</row>
      <rowOff>28575</rowOff>
    </from>
    <ext cx="3096000" cy="2664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8</col>
      <colOff>400050</colOff>
      <row>26</row>
      <rowOff>28575</rowOff>
    </from>
    <ext cx="3096000" cy="2664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0066707A"/>
    <outlinePr summaryBelow="1" summaryRight="1"/>
    <pageSetUpPr fitToPage="1"/>
  </sheetPr>
  <dimension ref="A1:B51"/>
  <sheetViews>
    <sheetView showGridLines="0" tabSelected="1" workbookViewId="0">
      <selection activeCell="A1" sqref="A1"/>
    </sheetView>
  </sheetViews>
  <sheetFormatPr baseColWidth="8" defaultRowHeight="15"/>
  <cols>
    <col width="24" customWidth="1" min="1" max="1"/>
    <col width="104" customWidth="1" min="2" max="2"/>
  </cols>
  <sheetData>
    <row r="1" ht="26" customHeight="1">
      <c r="A1" s="51" t="inlineStr">
        <is>
          <t>使い方（予実管理表テンプレート）</t>
        </is>
      </c>
      <c r="B1" s="52" t="n"/>
    </row>
    <row r="2" ht="20" customHeight="1">
      <c r="A2" s="53" t="inlineStr">
        <is>
          <t>このファイルでできること</t>
        </is>
      </c>
      <c r="B2" s="52" t="n"/>
    </row>
    <row r="3" ht="32" customHeight="1">
      <c r="A3" s="54" t="inlineStr">
        <is>
          <t>予算と実績を月別・部門別に入れると、差異（実績−予算）・予算比（実績÷予算）・累計・年間予算に対する進み具合・着地見込みが自動で出ます。</t>
        </is>
      </c>
      <c r="B3" s="52" t="n"/>
    </row>
    <row r="4" ht="17.5" customHeight="1">
      <c r="A4" s="54" t="inlineStr">
        <is>
          <t>部門は5つまで。全社の数字は、5つの部門を足して自動で出ます。部門を分けない会社は、部門1だけを使います。</t>
        </is>
      </c>
      <c r="B4" s="52" t="n"/>
    </row>
    <row r="5" ht="17.5" customHeight="1">
      <c r="A5" s="54" t="inlineStr">
        <is>
          <t>売上と利益は「予算より多いほど良い」、売上原価と販管費は「予算より少ないほど良い」として、良し悪しを判定します。</t>
        </is>
      </c>
      <c r="B5" s="52" t="n"/>
    </row>
    <row r="6" ht="17.5" customHeight="1">
      <c r="A6" s="54" t="inlineStr">
        <is>
          <t>ダッシュボードには、売上高・売上原価・売上総利益・販管費・営業利益の要約、部門別の比較、グラフ3つが出ます。</t>
        </is>
      </c>
      <c r="B6" s="52" t="n"/>
    </row>
    <row r="7">
      <c r="A7" s="52" t="n"/>
      <c r="B7" s="52" t="n"/>
    </row>
    <row r="8" ht="20" customHeight="1">
      <c r="A8" s="53" t="inlineStr">
        <is>
          <t>最初の1回（設定と予算）</t>
        </is>
      </c>
      <c r="B8" s="52" t="n"/>
    </row>
    <row r="9" ht="17.5" customHeight="1">
      <c r="A9" s="54" t="inlineStr">
        <is>
          <t>1. 「設定」シートに、会社名・年度の始まり（年と月）・金額の単位を入れます。決算月が3月の会社なら、始まりは4月です。</t>
        </is>
      </c>
      <c r="B9" s="52" t="n"/>
    </row>
    <row r="10" ht="17.5" customHeight="1">
      <c r="A10" s="54" t="inlineStr">
        <is>
          <t>2. 部門名を入れます（5つまで）。使わない部門は空けておきます。同じ名前を2つ付けることと、「全社」という名前は使えません。</t>
        </is>
      </c>
      <c r="B10" s="52" t="n"/>
    </row>
    <row r="11" ht="17.5" customHeight="1">
      <c r="A11" s="54" t="inlineStr">
        <is>
          <t>3. 科目名は書き換えられます。区分（売上・売上原価・販管費）と行の数は変えられません。足りない科目は「その他」にまとめます。</t>
        </is>
      </c>
      <c r="B11" s="52" t="n"/>
    </row>
    <row r="12" ht="17.5" customHeight="1">
      <c r="A12" s="54" t="inlineStr">
        <is>
          <t>4. 「予算」シートの部門ごとの黄色い欄に、月ごとの予算を入れます。計・利益・全社合計の行は自動です。</t>
        </is>
      </c>
      <c r="B12" s="52" t="n"/>
    </row>
    <row r="13" ht="17.5" customHeight="1">
      <c r="A13" s="54" t="inlineStr">
        <is>
          <t xml:space="preserve">   同じ額を12か月に入れるときは、最初の月に入れて、右へオートフィル（セルの右下をドラッグ）します。</t>
        </is>
      </c>
      <c r="B13" s="52" t="n"/>
    </row>
    <row r="14">
      <c r="A14" s="52" t="n"/>
      <c r="B14" s="52" t="n"/>
    </row>
    <row r="15" ht="20" customHeight="1">
      <c r="A15" s="53" t="inlineStr">
        <is>
          <t>毎月やること（実績と対象月）</t>
        </is>
      </c>
      <c r="B15" s="52" t="n"/>
    </row>
    <row r="16" ht="17.5" customHeight="1">
      <c r="A16" s="54" t="inlineStr">
        <is>
          <t>1. 月が締まったら、「実績」シートの同じ位置に、その月の実績を入れます。会計ソフトの月次の試算表や、部門別の損益の数字を写します。</t>
        </is>
      </c>
      <c r="B16" s="52" t="n"/>
    </row>
    <row r="17" ht="17.5" customHeight="1">
      <c r="A17" s="54" t="inlineStr">
        <is>
          <t>2. 「ダッシュボード」シートで、部門と対象月を選びます。対象月は、実績を入れ終えた最後の月です。</t>
        </is>
      </c>
      <c r="B17" s="52" t="n"/>
    </row>
    <row r="18" ht="17.5" customHeight="1">
      <c r="A18" s="54" t="inlineStr">
        <is>
          <t>3. 科目ごとの内訳は「差異分析」シートで見ます。部門と対象月は、ダッシュボードで選んだものが使われます。</t>
        </is>
      </c>
      <c r="B18" s="52" t="n"/>
    </row>
    <row r="19" ht="17.5" customHeight="1">
      <c r="A19" s="54" t="inlineStr">
        <is>
          <t>まだ実績を入れていない月を対象月に選ぶと、その月の実績が0として計算され、売上は「未達」と出ます。</t>
        </is>
      </c>
      <c r="B19" s="52" t="n"/>
    </row>
    <row r="20">
      <c r="A20" s="52" t="n"/>
      <c r="B20" s="52" t="n"/>
    </row>
    <row r="21" ht="20" customHeight="1">
      <c r="A21" s="53" t="inlineStr">
        <is>
          <t>計算のしかた</t>
        </is>
      </c>
      <c r="B21" s="52" t="n"/>
    </row>
    <row r="22" ht="32" customHeight="1">
      <c r="A22" s="54" t="inlineStr">
        <is>
          <t>差異 ＝ 実績 − 予算。予算比 ＝ 実績 ÷ 予算。予算が0以下か、実績がマイナスのときは「－」です（赤字どうしで割ると、良し悪しが逆に読める数字になるため）。</t>
        </is>
      </c>
      <c r="B22" s="52" t="n"/>
    </row>
    <row r="23" ht="32" customHeight="1">
      <c r="A23" s="54" t="inlineStr">
        <is>
          <t>判定は、売上・売上総利益・営業利益なら差異が0以上で「達成」、マイナスで「未達」。売上原価・販管費なら差異が0以下で「予算内」、プラスで「超過」。予算と実績がどちらも0の行は空欄です。</t>
        </is>
      </c>
      <c r="B23" s="52" t="n"/>
    </row>
    <row r="24" ht="17.5" customHeight="1">
      <c r="A24" s="54" t="inlineStr">
        <is>
          <t>累計 ＝ 期首の月から対象月までの合計。年間予算 ＝ 12か月の予算の合計。</t>
        </is>
      </c>
      <c r="B24" s="52" t="n"/>
    </row>
    <row r="25" ht="17.5" customHeight="1">
      <c r="A25" s="54" t="inlineStr">
        <is>
          <t>進捗率・消化率 ＝ 累計の実績 ÷ 年間予算。売上なら年間予算のどこまで来たか、費用なら年間予算のどれだけを使ったかです。</t>
        </is>
      </c>
      <c r="B25" s="52" t="n"/>
    </row>
    <row r="26" ht="17.5" customHeight="1">
      <c r="A26" s="54" t="inlineStr">
        <is>
          <t>着地見込み ＝ 累計の実績 ＋ 残りの月の予算。残りの月が予算どおりに進んだ場合の1年分の数字です。</t>
        </is>
      </c>
      <c r="B26" s="52" t="n"/>
    </row>
    <row r="27" ht="17.5" customHeight="1">
      <c r="A27" s="54" t="inlineStr">
        <is>
          <t>着地見込みと年間予算の差は、累計の差異と同じ額になります（残りの月を予算どおりと置いているため）。</t>
        </is>
      </c>
      <c r="B27" s="52" t="n"/>
    </row>
    <row r="28" ht="32" customHeight="1">
      <c r="A28" s="54" t="inlineStr">
        <is>
          <t>売上総利益 ＝ 売上高 − 売上原価。営業利益 ＝ 売上総利益 − 販管費。会社計算規則 第89条・第90条の売上総損益金額・営業損益金額と同じ引き算です。</t>
        </is>
      </c>
      <c r="B28" s="52" t="n"/>
    </row>
    <row r="29" ht="17.5" customHeight="1">
      <c r="A29" s="54" t="inlineStr">
        <is>
          <t>出典 https://laws.e-gov.go.jp/law/418M60000010013</t>
        </is>
      </c>
      <c r="B29" s="52" t="n"/>
    </row>
    <row r="30">
      <c r="A30" s="52" t="n"/>
      <c r="B30" s="52" t="n"/>
    </row>
    <row r="31" ht="20" customHeight="1">
      <c r="A31" s="53" t="inlineStr">
        <is>
          <t>部門の分け方</t>
        </is>
      </c>
      <c r="B31" s="52" t="n"/>
    </row>
    <row r="32" ht="17.5" customHeight="1">
      <c r="A32" s="54" t="inlineStr">
        <is>
          <t>店舗・事業・営業所など、数字を分けて見たい単位を部門にします。</t>
        </is>
      </c>
      <c r="B32" s="52" t="n"/>
    </row>
    <row r="33" ht="17.5" customHeight="1">
      <c r="A33" s="54" t="inlineStr">
        <is>
          <t>本部の家賃や経理の人件費など、どの部門にも割り振れない費用は「本部」などの部門を1つ作って入れると、全社の営業利益が合います。</t>
        </is>
      </c>
      <c r="B33" s="52" t="n"/>
    </row>
    <row r="34" ht="17.5" customHeight="1">
      <c r="A34" s="54" t="inlineStr">
        <is>
          <t>本部の費用を各部門に割り振る計算（配賦）は、このファイルではしません。</t>
        </is>
      </c>
      <c r="B34" s="52" t="n"/>
    </row>
    <row r="35">
      <c r="A35" s="52" t="n"/>
      <c r="B35" s="52" t="n"/>
    </row>
    <row r="36" ht="20" customHeight="1">
      <c r="A36" s="53" t="inlineStr">
        <is>
          <t>印刷</t>
        </is>
      </c>
      <c r="B36" s="52" t="n"/>
    </row>
    <row r="37" ht="17.5" customHeight="1">
      <c r="A37" s="54" t="inlineStr">
        <is>
          <t>ダッシュボードと差異分析は、A4横・1ページに収まるように設定してあります。</t>
        </is>
      </c>
      <c r="B37" s="52" t="n"/>
    </row>
    <row r="38" ht="17.5" customHeight="1">
      <c r="A38" s="54" t="inlineStr">
        <is>
          <t>予算と実績は、A4横で部門ごとに1ページ（全社合計を入れて6ページ）です。</t>
        </is>
      </c>
      <c r="B38" s="52" t="n"/>
    </row>
    <row r="39" ht="17.5" customHeight="1">
      <c r="A39" s="54" t="inlineStr">
        <is>
          <t>ダッシュボードの下にある「グラフの元データ」は、印刷範囲の外です。</t>
        </is>
      </c>
      <c r="B39" s="52" t="n"/>
    </row>
    <row r="40">
      <c r="A40" s="52" t="n"/>
      <c r="B40" s="52" t="n"/>
    </row>
    <row r="41" ht="20" customHeight="1">
      <c r="A41" s="53" t="inlineStr">
        <is>
          <t>使っている関数</t>
        </is>
      </c>
      <c r="B41" s="52" t="n"/>
    </row>
    <row r="42" ht="32" customHeight="1">
      <c r="A42" s="54" t="inlineStr">
        <is>
          <t>SUM・INDEX・MATCH・IF・AND・OR・IFERROR・ISNA・ISNUMBER・ROUND・DATE・YEAR・MONTH・TRIM・COUNTIF だけです。XLOOKUP・FILTER などの新しい関数は使っていません。</t>
        </is>
      </c>
      <c r="B42" s="52" t="n"/>
    </row>
    <row r="43" ht="32" customHeight="1">
      <c r="A43" s="54" t="inlineStr">
        <is>
          <t>INDEX・MATCH・IFERROR は、Microsoft のサポートページで Excel 2016・2019・2021・2024・Microsoft 365 が適用対象に挙がっています（2026年10月3日確認）。</t>
        </is>
      </c>
      <c r="B43" s="52" t="n"/>
    </row>
    <row r="44" ht="17.5" customHeight="1">
      <c r="A44" s="54" t="inlineStr">
        <is>
          <t>当サイトで確かめたのは LibreOffice での再計算と表示だけです。Excel と Google スプレッドシートの実機では開いていません。</t>
        </is>
      </c>
      <c r="B44" s="52" t="n"/>
    </row>
    <row r="45">
      <c r="A45" s="52" t="n"/>
      <c r="B45" s="52" t="n"/>
    </row>
    <row r="46" ht="20" customHeight="1">
      <c r="A46" s="53" t="inlineStr">
        <is>
          <t>色の意味</t>
        </is>
      </c>
      <c r="B46" s="52" t="n"/>
    </row>
    <row r="47" ht="17.5" customHeight="1">
      <c r="A47" s="54" t="inlineStr">
        <is>
          <t>黄色 … 入力するセル／灰色 … 自動で出るセル（計・利益・全社合計・集計）／赤 … 予算より悪い（未達・超過）</t>
        </is>
      </c>
      <c r="B47" s="52" t="n"/>
    </row>
    <row r="48">
      <c r="A48" s="52" t="n"/>
      <c r="B48" s="52" t="n"/>
    </row>
    <row r="49" ht="20" customHeight="1">
      <c r="A49" s="53" t="inlineStr">
        <is>
          <t>このファイルで扱わないもの</t>
        </is>
      </c>
      <c r="B49" s="52" t="n"/>
    </row>
    <row r="50" ht="17.5" customHeight="1">
      <c r="A50" s="54" t="inlineStr">
        <is>
          <t>営業外収益・営業外費用（受取利息・支払利息など）、経常利益、税金。営業利益までです。</t>
        </is>
      </c>
      <c r="B50" s="52" t="n"/>
    </row>
    <row r="51" ht="17.5" customHeight="1">
      <c r="A51" s="54" t="inlineStr">
        <is>
          <t>前年の実績との比較、資金繰り（入金と支払の時期）、本部費の配賦、6つ以上の部門、17行以上の科目。</t>
        </is>
      </c>
      <c r="B51" s="52" t="n"/>
    </row>
  </sheetData>
  <mergeCells count="43">
    <mergeCell ref="A24:B24"/>
    <mergeCell ref="A15:B15"/>
    <mergeCell ref="A11:B11"/>
    <mergeCell ref="A49:B49"/>
    <mergeCell ref="A51:B51"/>
    <mergeCell ref="A36:B36"/>
    <mergeCell ref="A1:B1"/>
    <mergeCell ref="A6:B6"/>
    <mergeCell ref="A16:B16"/>
    <mergeCell ref="A25:B25"/>
    <mergeCell ref="A41:B41"/>
    <mergeCell ref="A37:B37"/>
    <mergeCell ref="A46:B46"/>
    <mergeCell ref="A18:B18"/>
    <mergeCell ref="A27:B27"/>
    <mergeCell ref="A3:B3"/>
    <mergeCell ref="A12:B12"/>
    <mergeCell ref="A50:B50"/>
    <mergeCell ref="A26:B26"/>
    <mergeCell ref="A21:B21"/>
    <mergeCell ref="A2:B2"/>
    <mergeCell ref="A33:B33"/>
    <mergeCell ref="A47:B47"/>
    <mergeCell ref="A5:B5"/>
    <mergeCell ref="A42:B42"/>
    <mergeCell ref="A32:B32"/>
    <mergeCell ref="A17:B17"/>
    <mergeCell ref="A23:B23"/>
    <mergeCell ref="A8:B8"/>
    <mergeCell ref="A22:B22"/>
    <mergeCell ref="A4:B4"/>
    <mergeCell ref="A38:B38"/>
    <mergeCell ref="A29:B29"/>
    <mergeCell ref="A43:B43"/>
    <mergeCell ref="A19:B19"/>
    <mergeCell ref="A10:B10"/>
    <mergeCell ref="A28:B28"/>
    <mergeCell ref="A13:B13"/>
    <mergeCell ref="A44:B44"/>
    <mergeCell ref="A9:B9"/>
    <mergeCell ref="A31:B31"/>
    <mergeCell ref="A39:B39"/>
    <mergeCell ref="A34:B34"/>
  </mergeCells>
  <printOptions horizontalCentered="1"/>
  <pageMargins left="0.4" right="0.4" top="0.45" bottom="0.45" header="0.2" footer="0.2"/>
  <pageSetup orientation="landscape" paperSize="9" fitToHeight="0" fitToWidth="1"/>
</worksheet>
</file>

<file path=xl/worksheets/sheet2.xml><?xml version="1.0" encoding="utf-8"?>
<worksheet xmlns="http://schemas.openxmlformats.org/spreadsheetml/2006/main">
  <sheetPr>
    <tabColor rgb="001B3A5C"/>
    <outlinePr summaryBelow="1" summaryRight="1"/>
    <pageSetUpPr fitToPage="1"/>
  </sheetPr>
  <dimension ref="A1:H33"/>
  <sheetViews>
    <sheetView showGridLines="0" tabSelected="0" workbookViewId="0">
      <pane ySplit="2" topLeftCell="A3" activePane="bottomLeft" state="frozen"/>
      <selection pane="bottomLeft" activeCell="A1" sqref="A1"/>
    </sheetView>
  </sheetViews>
  <sheetFormatPr baseColWidth="8" defaultRowHeight="15"/>
  <cols>
    <col width="16" customWidth="1" min="1" max="1"/>
    <col width="34" customWidth="1" min="2" max="2"/>
    <col width="16" customWidth="1" min="3" max="3"/>
    <col width="40" customWidth="1" min="4" max="4"/>
    <col width="3" customWidth="1" min="5" max="5"/>
    <col width="8" customWidth="1" min="6" max="6"/>
    <col width="22" customWidth="1" min="7" max="7"/>
    <col width="12" customWidth="1" min="8" max="8"/>
  </cols>
  <sheetData>
    <row r="1" ht="26" customHeight="1">
      <c r="A1" s="51" t="inlineStr">
        <is>
          <t>設定（最初に1回入れる）</t>
        </is>
      </c>
      <c r="B1" s="52" t="n"/>
      <c r="C1" s="52" t="n"/>
      <c r="D1" s="52" t="n"/>
      <c r="E1" s="52" t="n"/>
      <c r="F1" s="55" t="inlineStr">
        <is>
          <t>自動で作る一覧（触らない）</t>
        </is>
      </c>
      <c r="G1" s="52" t="n"/>
      <c r="H1" s="52" t="n"/>
    </row>
    <row r="2" ht="18" customHeight="1">
      <c r="A2" s="56" t="inlineStr">
        <is>
          <t>黄色に入れます。灰色は自動です。部門名と科目名は、予算・実績・差異分析・ダッシュボードに出ます。</t>
        </is>
      </c>
      <c r="B2" s="52" t="n"/>
      <c r="C2" s="52" t="n"/>
      <c r="D2" s="52" t="n"/>
      <c r="E2" s="52" t="n"/>
      <c r="F2" s="52" t="n"/>
      <c r="G2" s="52" t="n"/>
      <c r="H2" s="52" t="n"/>
    </row>
    <row r="3" ht="22" customHeight="1">
      <c r="A3" s="57" t="inlineStr">
        <is>
          <t>会社名</t>
        </is>
      </c>
      <c r="B3" s="10" t="n"/>
      <c r="C3" s="58" t="n"/>
      <c r="D3" s="59" t="n"/>
      <c r="E3" s="52" t="n"/>
      <c r="F3" s="52" t="n"/>
      <c r="G3" s="52" t="n"/>
      <c r="H3" s="52" t="n"/>
    </row>
    <row r="4" ht="22" customHeight="1">
      <c r="A4" s="57" t="inlineStr">
        <is>
          <t>年度の始まり</t>
        </is>
      </c>
      <c r="B4" s="12" t="n">
        <v>2026</v>
      </c>
      <c r="C4" s="13" t="n">
        <v>4</v>
      </c>
      <c r="D4" s="14">
        <f>YEAR($H$5)&amp;"年"&amp;MONTH($H$5)&amp;"月〜"&amp;YEAR($H$16)&amp;"年"&amp;MONTH($H$16)&amp;"月（12か月）"</f>
        <v/>
      </c>
      <c r="E4" s="52" t="n"/>
      <c r="F4" s="15" t="inlineStr">
        <is>
          <t>順番</t>
        </is>
      </c>
      <c r="G4" s="15" t="inlineStr">
        <is>
          <t>月</t>
        </is>
      </c>
      <c r="H4" s="15" t="inlineStr">
        <is>
          <t>年月</t>
        </is>
      </c>
    </row>
    <row r="5" ht="22" customHeight="1">
      <c r="A5" s="57" t="inlineStr">
        <is>
          <t>金額の単位</t>
        </is>
      </c>
      <c r="B5" s="16" t="inlineStr">
        <is>
          <t>円</t>
        </is>
      </c>
      <c r="C5" s="56" t="inlineStr">
        <is>
          <t>円・千円・百万円から選びます（表示だけで、計算は変わりません）</t>
        </is>
      </c>
      <c r="D5" s="52" t="n"/>
      <c r="E5" s="52" t="n"/>
      <c r="F5" s="17" t="n">
        <v>1</v>
      </c>
      <c r="G5" s="17">
        <f>MONTH(H5)&amp;"月"</f>
        <v/>
      </c>
      <c r="H5" s="18">
        <f>DATE($B$4,$C$4+F5-1,1)</f>
        <v/>
      </c>
    </row>
    <row r="6">
      <c r="A6" s="52" t="n"/>
      <c r="B6" s="52" t="n"/>
      <c r="C6" s="52" t="n"/>
      <c r="D6" s="52" t="n"/>
      <c r="E6" s="52" t="n"/>
      <c r="F6" s="17" t="n">
        <v>2</v>
      </c>
      <c r="G6" s="17">
        <f>MONTH(H6)&amp;"月"</f>
        <v/>
      </c>
      <c r="H6" s="18">
        <f>DATE($B$4,$C$4+F6-1,1)</f>
        <v/>
      </c>
    </row>
    <row r="7" ht="22" customHeight="1">
      <c r="A7" s="60" t="inlineStr">
        <is>
          <t>部門（5つまで。使わない部門は空けておく）</t>
        </is>
      </c>
      <c r="B7" s="52" t="n"/>
      <c r="C7" s="52" t="n"/>
      <c r="D7" s="52" t="n"/>
      <c r="E7" s="52" t="n"/>
      <c r="F7" s="17" t="n">
        <v>3</v>
      </c>
      <c r="G7" s="17">
        <f>MONTH(H7)&amp;"月"</f>
        <v/>
      </c>
      <c r="H7" s="18">
        <f>DATE($B$4,$C$4+F7-1,1)</f>
        <v/>
      </c>
    </row>
    <row r="8">
      <c r="A8" s="20" t="inlineStr">
        <is>
          <t>番号</t>
        </is>
      </c>
      <c r="B8" s="20" t="inlineStr">
        <is>
          <t>部門名（入力）</t>
        </is>
      </c>
      <c r="C8" s="20" t="inlineStr">
        <is>
          <t>表示される名前</t>
        </is>
      </c>
      <c r="D8" s="20" t="inlineStr">
        <is>
          <t>メモ</t>
        </is>
      </c>
      <c r="E8" s="52" t="n"/>
      <c r="F8" s="17" t="n">
        <v>4</v>
      </c>
      <c r="G8" s="17">
        <f>MONTH(H8)&amp;"月"</f>
        <v/>
      </c>
      <c r="H8" s="18">
        <f>DATE($B$4,$C$4+F8-1,1)</f>
        <v/>
      </c>
    </row>
    <row r="9" ht="20" customHeight="1">
      <c r="A9" s="57" t="n">
        <v>1</v>
      </c>
      <c r="B9" s="10" t="n"/>
      <c r="C9" s="14">
        <f>IF(TRIM(B9)="","部門"&amp;A9,TRIM(B9))</f>
        <v/>
      </c>
      <c r="D9" s="21" t="n"/>
      <c r="E9" s="52" t="n"/>
      <c r="F9" s="17" t="n">
        <v>5</v>
      </c>
      <c r="G9" s="17">
        <f>MONTH(H9)&amp;"月"</f>
        <v/>
      </c>
      <c r="H9" s="18">
        <f>DATE($B$4,$C$4+F9-1,1)</f>
        <v/>
      </c>
    </row>
    <row r="10" ht="20" customHeight="1">
      <c r="A10" s="57" t="n">
        <v>2</v>
      </c>
      <c r="B10" s="10" t="n"/>
      <c r="C10" s="14">
        <f>IF(TRIM(B10)="","部門"&amp;A10,TRIM(B10))</f>
        <v/>
      </c>
      <c r="D10" s="21" t="n"/>
      <c r="E10" s="52" t="n"/>
      <c r="F10" s="17" t="n">
        <v>6</v>
      </c>
      <c r="G10" s="17">
        <f>MONTH(H10)&amp;"月"</f>
        <v/>
      </c>
      <c r="H10" s="18">
        <f>DATE($B$4,$C$4+F10-1,1)</f>
        <v/>
      </c>
    </row>
    <row r="11" ht="20" customHeight="1">
      <c r="A11" s="57" t="n">
        <v>3</v>
      </c>
      <c r="B11" s="10" t="n"/>
      <c r="C11" s="14">
        <f>IF(TRIM(B11)="","部門"&amp;A11,TRIM(B11))</f>
        <v/>
      </c>
      <c r="D11" s="21" t="n"/>
      <c r="E11" s="52" t="n"/>
      <c r="F11" s="17" t="n">
        <v>7</v>
      </c>
      <c r="G11" s="17">
        <f>MONTH(H11)&amp;"月"</f>
        <v/>
      </c>
      <c r="H11" s="18">
        <f>DATE($B$4,$C$4+F11-1,1)</f>
        <v/>
      </c>
    </row>
    <row r="12" ht="20" customHeight="1">
      <c r="A12" s="57" t="n">
        <v>4</v>
      </c>
      <c r="B12" s="10" t="n"/>
      <c r="C12" s="14">
        <f>IF(TRIM(B12)="","部門"&amp;A12,TRIM(B12))</f>
        <v/>
      </c>
      <c r="D12" s="21" t="n"/>
      <c r="E12" s="52" t="n"/>
      <c r="F12" s="17" t="n">
        <v>8</v>
      </c>
      <c r="G12" s="17">
        <f>MONTH(H12)&amp;"月"</f>
        <v/>
      </c>
      <c r="H12" s="18">
        <f>DATE($B$4,$C$4+F12-1,1)</f>
        <v/>
      </c>
    </row>
    <row r="13" ht="20" customHeight="1">
      <c r="A13" s="57" t="n">
        <v>5</v>
      </c>
      <c r="B13" s="10" t="n"/>
      <c r="C13" s="14">
        <f>IF(TRIM(B13)="","部門"&amp;A13,TRIM(B13))</f>
        <v/>
      </c>
      <c r="D13" s="21" t="n"/>
      <c r="E13" s="52" t="n"/>
      <c r="F13" s="17" t="n">
        <v>9</v>
      </c>
      <c r="G13" s="17">
        <f>MONTH(H13)&amp;"月"</f>
        <v/>
      </c>
      <c r="H13" s="18">
        <f>DATE($B$4,$C$4+F13-1,1)</f>
        <v/>
      </c>
    </row>
    <row r="14">
      <c r="A14" s="52" t="n"/>
      <c r="B14" s="52" t="n"/>
      <c r="C14" s="52" t="n"/>
      <c r="D14" s="52" t="n"/>
      <c r="E14" s="52" t="n"/>
      <c r="F14" s="17" t="n">
        <v>10</v>
      </c>
      <c r="G14" s="17">
        <f>MONTH(H14)&amp;"月"</f>
        <v/>
      </c>
      <c r="H14" s="18">
        <f>DATE($B$4,$C$4+F14-1,1)</f>
        <v/>
      </c>
    </row>
    <row r="15" ht="22" customHeight="1">
      <c r="A15" s="60" t="inlineStr">
        <is>
          <t>科目（全部門で共通。名前は書き換えられる。区分と行の数は変えられない）</t>
        </is>
      </c>
      <c r="B15" s="52" t="n"/>
      <c r="C15" s="52" t="n"/>
      <c r="D15" s="52" t="n"/>
      <c r="E15" s="52" t="n"/>
      <c r="F15" s="17" t="n">
        <v>11</v>
      </c>
      <c r="G15" s="17">
        <f>MONTH(H15)&amp;"月"</f>
        <v/>
      </c>
      <c r="H15" s="18">
        <f>DATE($B$4,$C$4+F15-1,1)</f>
        <v/>
      </c>
    </row>
    <row r="16">
      <c r="A16" s="20" t="inlineStr">
        <is>
          <t>区分</t>
        </is>
      </c>
      <c r="B16" s="20" t="inlineStr">
        <is>
          <t>科目名（入力）</t>
        </is>
      </c>
      <c r="C16" s="20" t="inlineStr">
        <is>
          <t>良い方向</t>
        </is>
      </c>
      <c r="D16" s="20" t="inlineStr">
        <is>
          <t>メモ</t>
        </is>
      </c>
      <c r="E16" s="52" t="n"/>
      <c r="F16" s="17" t="n">
        <v>12</v>
      </c>
      <c r="G16" s="17">
        <f>MONTH(H16)&amp;"月"</f>
        <v/>
      </c>
      <c r="H16" s="18">
        <f>DATE($B$4,$C$4+F16-1,1)</f>
        <v/>
      </c>
    </row>
    <row r="17" ht="18" customHeight="1">
      <c r="A17" s="57" t="inlineStr">
        <is>
          <t>売上</t>
        </is>
      </c>
      <c r="B17" s="10" t="inlineStr">
        <is>
          <t>商品の売上</t>
        </is>
      </c>
      <c r="C17" s="17" t="inlineStr">
        <is>
          <t>多いほど良い</t>
        </is>
      </c>
      <c r="D17" s="21" t="n"/>
      <c r="E17" s="52" t="n"/>
      <c r="F17" s="52" t="n"/>
      <c r="G17" s="52" t="n"/>
      <c r="H17" s="52" t="n"/>
    </row>
    <row r="18" ht="18" customHeight="1">
      <c r="A18" s="57" t="inlineStr">
        <is>
          <t>売上</t>
        </is>
      </c>
      <c r="B18" s="10" t="inlineStr">
        <is>
          <t>サービスの売上</t>
        </is>
      </c>
      <c r="C18" s="17" t="inlineStr">
        <is>
          <t>多いほど良い</t>
        </is>
      </c>
      <c r="D18" s="21" t="n"/>
      <c r="E18" s="52" t="n"/>
      <c r="F18" s="15" t="inlineStr">
        <is>
          <t>番号</t>
        </is>
      </c>
      <c r="G18" s="15" t="inlineStr">
        <is>
          <t>部門の選択肢</t>
        </is>
      </c>
      <c r="H18" s="52" t="n"/>
    </row>
    <row r="19" ht="18" customHeight="1">
      <c r="A19" s="57" t="inlineStr">
        <is>
          <t>売上</t>
        </is>
      </c>
      <c r="B19" s="10" t="inlineStr">
        <is>
          <t>その他の売上</t>
        </is>
      </c>
      <c r="C19" s="17" t="inlineStr">
        <is>
          <t>多いほど良い</t>
        </is>
      </c>
      <c r="D19" s="21" t="n"/>
      <c r="E19" s="52" t="n"/>
      <c r="F19" s="17" t="n">
        <v>0</v>
      </c>
      <c r="G19" s="22" t="inlineStr">
        <is>
          <t>全社</t>
        </is>
      </c>
      <c r="H19" s="52" t="n"/>
    </row>
    <row r="20" ht="18" customHeight="1">
      <c r="A20" s="57" t="inlineStr">
        <is>
          <t>売上原価</t>
        </is>
      </c>
      <c r="B20" s="10" t="inlineStr">
        <is>
          <t>仕入高・材料費</t>
        </is>
      </c>
      <c r="C20" s="17" t="inlineStr">
        <is>
          <t>少ないほど良い</t>
        </is>
      </c>
      <c r="D20" s="21" t="n"/>
      <c r="E20" s="52" t="n"/>
      <c r="F20" s="17" t="n">
        <v>1</v>
      </c>
      <c r="G20" s="22">
        <f>C9</f>
        <v/>
      </c>
      <c r="H20" s="52" t="n"/>
    </row>
    <row r="21" ht="18" customHeight="1">
      <c r="A21" s="57" t="inlineStr">
        <is>
          <t>売上原価</t>
        </is>
      </c>
      <c r="B21" s="10" t="inlineStr">
        <is>
          <t>外注費</t>
        </is>
      </c>
      <c r="C21" s="17" t="inlineStr">
        <is>
          <t>少ないほど良い</t>
        </is>
      </c>
      <c r="D21" s="21" t="n"/>
      <c r="E21" s="52" t="n"/>
      <c r="F21" s="17" t="n">
        <v>2</v>
      </c>
      <c r="G21" s="22">
        <f>C10</f>
        <v/>
      </c>
      <c r="H21" s="52" t="n"/>
    </row>
    <row r="22" ht="18" customHeight="1">
      <c r="A22" s="57" t="inlineStr">
        <is>
          <t>売上原価</t>
        </is>
      </c>
      <c r="B22" s="10" t="inlineStr">
        <is>
          <t>その他の原価</t>
        </is>
      </c>
      <c r="C22" s="17" t="inlineStr">
        <is>
          <t>少ないほど良い</t>
        </is>
      </c>
      <c r="D22" s="21" t="n"/>
      <c r="E22" s="52" t="n"/>
      <c r="F22" s="17" t="n">
        <v>3</v>
      </c>
      <c r="G22" s="22">
        <f>C11</f>
        <v/>
      </c>
      <c r="H22" s="52" t="n"/>
    </row>
    <row r="23" ht="18" customHeight="1">
      <c r="A23" s="57" t="inlineStr">
        <is>
          <t>販管費</t>
        </is>
      </c>
      <c r="B23" s="10" t="inlineStr">
        <is>
          <t>人件費（給与・賞与・社会保険）</t>
        </is>
      </c>
      <c r="C23" s="17" t="inlineStr">
        <is>
          <t>少ないほど良い</t>
        </is>
      </c>
      <c r="D23" s="21" t="n"/>
      <c r="E23" s="52" t="n"/>
      <c r="F23" s="17" t="n">
        <v>4</v>
      </c>
      <c r="G23" s="22">
        <f>C12</f>
        <v/>
      </c>
      <c r="H23" s="52" t="n"/>
    </row>
    <row r="24" ht="18" customHeight="1">
      <c r="A24" s="57" t="inlineStr">
        <is>
          <t>販管費</t>
        </is>
      </c>
      <c r="B24" s="10" t="inlineStr">
        <is>
          <t>地代家賃</t>
        </is>
      </c>
      <c r="C24" s="17" t="inlineStr">
        <is>
          <t>少ないほど良い</t>
        </is>
      </c>
      <c r="D24" s="21" t="n"/>
      <c r="E24" s="52" t="n"/>
      <c r="F24" s="17" t="n">
        <v>5</v>
      </c>
      <c r="G24" s="22">
        <f>C13</f>
        <v/>
      </c>
      <c r="H24" s="52" t="n"/>
    </row>
    <row r="25" ht="18" customHeight="1">
      <c r="A25" s="57" t="inlineStr">
        <is>
          <t>販管費</t>
        </is>
      </c>
      <c r="B25" s="10" t="inlineStr">
        <is>
          <t>水道光熱費</t>
        </is>
      </c>
      <c r="C25" s="17" t="inlineStr">
        <is>
          <t>少ないほど良い</t>
        </is>
      </c>
      <c r="D25" s="21" t="n"/>
      <c r="E25" s="52" t="n"/>
      <c r="F25" s="52" t="n"/>
      <c r="G25" s="52" t="n"/>
      <c r="H25" s="52" t="n"/>
    </row>
    <row r="26" ht="18" customHeight="1">
      <c r="A26" s="57" t="inlineStr">
        <is>
          <t>販管費</t>
        </is>
      </c>
      <c r="B26" s="10" t="inlineStr">
        <is>
          <t>広告宣伝費</t>
        </is>
      </c>
      <c r="C26" s="17" t="inlineStr">
        <is>
          <t>少ないほど良い</t>
        </is>
      </c>
      <c r="D26" s="21" t="n"/>
      <c r="E26" s="52" t="n"/>
      <c r="F26" s="61" t="inlineStr">
        <is>
          <t>ダッシュボードで選ぶ一覧の元です。</t>
        </is>
      </c>
      <c r="G26" s="52" t="n"/>
      <c r="H26" s="52" t="n"/>
    </row>
    <row r="27" ht="18" customHeight="1">
      <c r="A27" s="57" t="inlineStr">
        <is>
          <t>販管費</t>
        </is>
      </c>
      <c r="B27" s="10" t="inlineStr">
        <is>
          <t>旅費交通費</t>
        </is>
      </c>
      <c r="C27" s="17" t="inlineStr">
        <is>
          <t>少ないほど良い</t>
        </is>
      </c>
      <c r="D27" s="21" t="n"/>
      <c r="E27" s="52" t="n"/>
      <c r="F27" s="52" t="n"/>
      <c r="G27" s="52" t="n"/>
      <c r="H27" s="52" t="n"/>
    </row>
    <row r="28" ht="18" customHeight="1">
      <c r="A28" s="57" t="inlineStr">
        <is>
          <t>販管費</t>
        </is>
      </c>
      <c r="B28" s="10" t="inlineStr">
        <is>
          <t>通信費</t>
        </is>
      </c>
      <c r="C28" s="17" t="inlineStr">
        <is>
          <t>少ないほど良い</t>
        </is>
      </c>
      <c r="D28" s="21" t="n"/>
      <c r="E28" s="52" t="n"/>
      <c r="F28" s="52" t="n"/>
      <c r="G28" s="52" t="n"/>
      <c r="H28" s="52" t="n"/>
    </row>
    <row r="29" ht="18" customHeight="1">
      <c r="A29" s="57" t="inlineStr">
        <is>
          <t>販管費</t>
        </is>
      </c>
      <c r="B29" s="10" t="inlineStr">
        <is>
          <t>消耗品費</t>
        </is>
      </c>
      <c r="C29" s="17" t="inlineStr">
        <is>
          <t>少ないほど良い</t>
        </is>
      </c>
      <c r="D29" s="21" t="n"/>
      <c r="E29" s="52" t="n"/>
      <c r="F29" s="52" t="n"/>
      <c r="G29" s="52" t="n"/>
      <c r="H29" s="52" t="n"/>
    </row>
    <row r="30" ht="18" customHeight="1">
      <c r="A30" s="57" t="inlineStr">
        <is>
          <t>販管費</t>
        </is>
      </c>
      <c r="B30" s="10" t="inlineStr">
        <is>
          <t>支払手数料</t>
        </is>
      </c>
      <c r="C30" s="17" t="inlineStr">
        <is>
          <t>少ないほど良い</t>
        </is>
      </c>
      <c r="D30" s="21" t="n"/>
      <c r="E30" s="52" t="n"/>
      <c r="F30" s="52" t="n"/>
      <c r="G30" s="52" t="n"/>
      <c r="H30" s="52" t="n"/>
    </row>
    <row r="31" ht="18" customHeight="1">
      <c r="A31" s="57" t="inlineStr">
        <is>
          <t>販管費</t>
        </is>
      </c>
      <c r="B31" s="10" t="inlineStr">
        <is>
          <t>減価償却費</t>
        </is>
      </c>
      <c r="C31" s="17" t="inlineStr">
        <is>
          <t>少ないほど良い</t>
        </is>
      </c>
      <c r="D31" s="21" t="n"/>
      <c r="E31" s="52" t="n"/>
      <c r="F31" s="52" t="n"/>
      <c r="G31" s="52" t="n"/>
      <c r="H31" s="52" t="n"/>
    </row>
    <row r="32" ht="18" customHeight="1">
      <c r="A32" s="57" t="inlineStr">
        <is>
          <t>販管費</t>
        </is>
      </c>
      <c r="B32" s="10" t="inlineStr">
        <is>
          <t>その他の経費</t>
        </is>
      </c>
      <c r="C32" s="17" t="inlineStr">
        <is>
          <t>少ないほど良い</t>
        </is>
      </c>
      <c r="D32" s="21" t="n"/>
      <c r="E32" s="52" t="n"/>
      <c r="F32" s="52" t="n"/>
      <c r="G32" s="52" t="n"/>
      <c r="H32" s="52" t="n"/>
    </row>
    <row r="33" ht="30" customHeight="1">
      <c r="A33" s="56" t="inlineStr">
        <is>
          <t>売上総利益＝売上高−売上原価、営業利益＝売上総利益−販管費（会社計算規則 第89条・第90条と同じ引き算）。利益はどちらも「多いほど良い」で判定します。</t>
        </is>
      </c>
      <c r="B33" s="52" t="n"/>
      <c r="C33" s="52" t="n"/>
      <c r="D33" s="52" t="n"/>
      <c r="E33" s="52" t="n"/>
      <c r="F33" s="52" t="n"/>
      <c r="G33" s="52" t="n"/>
      <c r="H33" s="52" t="n"/>
    </row>
  </sheetData>
  <mergeCells count="9">
    <mergeCell ref="A1:D1"/>
    <mergeCell ref="B3:D3"/>
    <mergeCell ref="F1:H1"/>
    <mergeCell ref="C5:D5"/>
    <mergeCell ref="A15:D15"/>
    <mergeCell ref="A7:D7"/>
    <mergeCell ref="F26:H26"/>
    <mergeCell ref="A2:D2"/>
    <mergeCell ref="A33:D33"/>
  </mergeCells>
  <conditionalFormatting sqref="B9:B13">
    <cfRule type="expression" priority="1" dxfId="0">
      <formula>AND(B9&lt;&gt;"",COUNTIF($B$9:$B$13,B9)&gt;1)</formula>
    </cfRule>
  </conditionalFormatting>
  <dataValidations count="4">
    <dataValidation sqref="B4" showDropDown="0" showInputMessage="0" showErrorMessage="1" allowBlank="0" error="西暦の年（例: 2026）を入れてください。" type="whole" operator="between">
      <formula1>2000</formula1>
      <formula2>2100</formula2>
    </dataValidation>
    <dataValidation sqref="C4" showDropDown="0" showInputMessage="0" showErrorMessage="1" allowBlank="0" error="1〜12の月を入れてください（決算月が3月なら4）。" type="whole" operator="between">
      <formula1>1</formula1>
      <formula2>12</formula2>
    </dataValidation>
    <dataValidation sqref="B5" showDropDown="0" showInputMessage="0" showErrorMessage="1" allowBlank="0" type="list">
      <formula1>"円,千円,百万円"</formula1>
    </dataValidation>
    <dataValidation sqref="B9:B13" showDropDown="0" showInputMessage="0" showErrorMessage="1" allowBlank="1" errorTitle="部門名を確かめてください" error="同じ部門名がすでにあります。または「全社」は使えません（全社は自動で作ります）。" type="custom">
      <formula1>AND(COUNTIF($B$9:$B$13,B9)=1,TRIM(B9)&lt;&gt;"全社")</formula1>
    </dataValidation>
  </dataValidations>
  <printOptions horizontalCentered="1"/>
  <pageMargins left="0.4" right="0.4" top="0.45" bottom="0.45" header="0.2" footer="0.2"/>
  <pageSetup orientation="landscape" paperSize="9" fitToHeight="1" fitToWidth="1"/>
</worksheet>
</file>

<file path=xl/worksheets/sheet3.xml><?xml version="1.0" encoding="utf-8"?>
<worksheet xmlns="http://schemas.openxmlformats.org/spreadsheetml/2006/main">
  <sheetPr>
    <tabColor rgb="00C9A227"/>
    <outlinePr summaryBelow="1" summaryRight="1"/>
    <pageSetUpPr/>
  </sheetPr>
  <dimension ref="A1:O148"/>
  <sheetViews>
    <sheetView showGridLines="0" tabSelected="0" workbookViewId="0">
      <pane xSplit="2" ySplit="3" topLeftCell="C4"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27" customWidth="1" min="2" max="2"/>
    <col width="9.6" customWidth="1" min="3" max="3"/>
    <col width="9.6" customWidth="1" min="4" max="4"/>
    <col width="9.6" customWidth="1" min="5" max="5"/>
    <col width="9.6" customWidth="1" min="6" max="6"/>
    <col width="9.6" customWidth="1" min="7" max="7"/>
    <col width="9.6" customWidth="1" min="8" max="8"/>
    <col width="9.6" customWidth="1" min="9" max="9"/>
    <col width="9.6" customWidth="1" min="10" max="10"/>
    <col width="9.6" customWidth="1" min="11" max="11"/>
    <col width="9.6" customWidth="1" min="12" max="12"/>
    <col width="9.6" customWidth="1" min="13" max="13"/>
    <col width="9.6" customWidth="1" min="14" max="14"/>
    <col width="11.5" customWidth="1" min="15" max="15"/>
    <col width="2" customWidth="1" min="16" max="16"/>
  </cols>
  <sheetData>
    <row r="1" ht="26" customHeight="1">
      <c r="A1" s="51" t="inlineStr">
        <is>
          <t>予算（月別・部門別）</t>
        </is>
      </c>
      <c r="B1" s="52" t="n"/>
      <c r="C1" s="52" t="n"/>
      <c r="D1" s="52" t="n"/>
      <c r="E1" s="52" t="n"/>
      <c r="F1" s="52" t="n"/>
      <c r="G1" s="52" t="n"/>
      <c r="H1" s="52" t="n"/>
      <c r="I1" s="52" t="n"/>
      <c r="J1" s="52" t="n"/>
      <c r="K1" s="52" t="n"/>
      <c r="L1" s="52" t="n"/>
      <c r="M1" s="52" t="n"/>
      <c r="N1" s="52" t="n"/>
      <c r="O1" s="52" t="n"/>
    </row>
    <row r="2" ht="18" customHeight="1">
      <c r="A2" s="62">
        <f>IF(TRIM('設定'!$B$3)="","",TRIM('設定'!$B$3)&amp;"　")&amp;'設定'!$D$4&amp;"　単位："&amp;'設定'!$B$5</f>
        <v/>
      </c>
      <c r="B2" s="52" t="n"/>
      <c r="C2" s="52" t="n"/>
      <c r="D2" s="52" t="n"/>
      <c r="E2" s="52" t="n"/>
      <c r="F2" s="52" t="n"/>
      <c r="G2" s="52" t="n"/>
      <c r="H2" s="52" t="n"/>
      <c r="I2" s="52" t="n"/>
      <c r="J2" s="52" t="n"/>
      <c r="K2" s="52" t="n"/>
      <c r="L2" s="52" t="n"/>
      <c r="M2" s="52" t="n"/>
      <c r="N2" s="52" t="n"/>
      <c r="O2" s="52" t="n"/>
    </row>
    <row r="3" ht="18" customHeight="1">
      <c r="A3" s="56" t="inlineStr">
        <is>
          <t>黄色に月ごとの予算を入れます。計・利益の行と、いちばん上の「全社合計」は自動です。部門1〜5のブロックに分かれています（部門名は設定シート）。</t>
        </is>
      </c>
      <c r="B3" s="52" t="n"/>
      <c r="C3" s="52" t="n"/>
      <c r="D3" s="52" t="n"/>
      <c r="E3" s="52" t="n"/>
      <c r="F3" s="52" t="n"/>
      <c r="G3" s="52" t="n"/>
      <c r="H3" s="52" t="n"/>
      <c r="I3" s="52" t="n"/>
      <c r="J3" s="52" t="n"/>
      <c r="K3" s="52" t="n"/>
      <c r="L3" s="52" t="n"/>
      <c r="M3" s="52" t="n"/>
      <c r="N3" s="52" t="n"/>
      <c r="O3" s="52" t="n"/>
    </row>
    <row r="4" ht="20" customHeight="1">
      <c r="A4" s="60" t="inlineStr">
        <is>
          <t>全社合計（部門1〜5の合計・自動）</t>
        </is>
      </c>
      <c r="B4" s="52" t="n"/>
      <c r="C4" s="52" t="n"/>
      <c r="D4" s="52" t="n"/>
      <c r="E4" s="52" t="n"/>
      <c r="F4" s="52" t="n"/>
      <c r="G4" s="52" t="n"/>
      <c r="H4" s="52" t="n"/>
      <c r="I4" s="52" t="n"/>
      <c r="J4" s="52" t="n"/>
      <c r="K4" s="52" t="n"/>
      <c r="L4" s="52" t="n"/>
      <c r="M4" s="52" t="n"/>
      <c r="N4" s="52" t="n"/>
      <c r="O4" s="52" t="n"/>
    </row>
    <row r="5" ht="18" customHeight="1">
      <c r="A5" s="20" t="inlineStr">
        <is>
          <t>区分</t>
        </is>
      </c>
      <c r="B5" s="20" t="inlineStr">
        <is>
          <t>科目</t>
        </is>
      </c>
      <c r="C5" s="20">
        <f>'設定'!$G$5</f>
        <v/>
      </c>
      <c r="D5" s="20">
        <f>'設定'!$G$6</f>
        <v/>
      </c>
      <c r="E5" s="20">
        <f>'設定'!$G$7</f>
        <v/>
      </c>
      <c r="F5" s="20">
        <f>'設定'!$G$8</f>
        <v/>
      </c>
      <c r="G5" s="20">
        <f>'設定'!$G$9</f>
        <v/>
      </c>
      <c r="H5" s="20">
        <f>'設定'!$G$10</f>
        <v/>
      </c>
      <c r="I5" s="20">
        <f>'設定'!$G$11</f>
        <v/>
      </c>
      <c r="J5" s="20">
        <f>'設定'!$G$12</f>
        <v/>
      </c>
      <c r="K5" s="20">
        <f>'設定'!$G$13</f>
        <v/>
      </c>
      <c r="L5" s="20">
        <f>'設定'!$G$14</f>
        <v/>
      </c>
      <c r="M5" s="20">
        <f>'設定'!$G$15</f>
        <v/>
      </c>
      <c r="N5" s="20">
        <f>'設定'!$G$16</f>
        <v/>
      </c>
      <c r="O5" s="20" t="inlineStr">
        <is>
          <t>年間合計</t>
        </is>
      </c>
    </row>
    <row r="6" ht="16" customHeight="1">
      <c r="A6" s="25" t="inlineStr">
        <is>
          <t>売上</t>
        </is>
      </c>
      <c r="B6" s="26">
        <f>IF(TRIM('設定'!$B$17)="","（科目1・未使用）",TRIM('設定'!$B$17))</f>
        <v/>
      </c>
      <c r="C6" s="27">
        <f>SUM(C30,C54,C78,C102,C126)</f>
        <v/>
      </c>
      <c r="D6" s="27">
        <f>SUM(D30,D54,D78,D102,D126)</f>
        <v/>
      </c>
      <c r="E6" s="27">
        <f>SUM(E30,E54,E78,E102,E126)</f>
        <v/>
      </c>
      <c r="F6" s="27">
        <f>SUM(F30,F54,F78,F102,F126)</f>
        <v/>
      </c>
      <c r="G6" s="27">
        <f>SUM(G30,G54,G78,G102,G126)</f>
        <v/>
      </c>
      <c r="H6" s="27">
        <f>SUM(H30,H54,H78,H102,H126)</f>
        <v/>
      </c>
      <c r="I6" s="27">
        <f>SUM(I30,I54,I78,I102,I126)</f>
        <v/>
      </c>
      <c r="J6" s="27">
        <f>SUM(J30,J54,J78,J102,J126)</f>
        <v/>
      </c>
      <c r="K6" s="27">
        <f>SUM(K30,K54,K78,K102,K126)</f>
        <v/>
      </c>
      <c r="L6" s="27">
        <f>SUM(L30,L54,L78,L102,L126)</f>
        <v/>
      </c>
      <c r="M6" s="27">
        <f>SUM(M30,M54,M78,M102,M126)</f>
        <v/>
      </c>
      <c r="N6" s="27">
        <f>SUM(N30,N54,N78,N102,N126)</f>
        <v/>
      </c>
      <c r="O6" s="28">
        <f>SUM(C6:N6)</f>
        <v/>
      </c>
    </row>
    <row r="7" ht="16" customHeight="1">
      <c r="A7" s="25" t="inlineStr">
        <is>
          <t>売上</t>
        </is>
      </c>
      <c r="B7" s="26">
        <f>IF(TRIM('設定'!$B$18)="","（科目2・未使用）",TRIM('設定'!$B$18))</f>
        <v/>
      </c>
      <c r="C7" s="27">
        <f>SUM(C31,C55,C79,C103,C127)</f>
        <v/>
      </c>
      <c r="D7" s="27">
        <f>SUM(D31,D55,D79,D103,D127)</f>
        <v/>
      </c>
      <c r="E7" s="27">
        <f>SUM(E31,E55,E79,E103,E127)</f>
        <v/>
      </c>
      <c r="F7" s="27">
        <f>SUM(F31,F55,F79,F103,F127)</f>
        <v/>
      </c>
      <c r="G7" s="27">
        <f>SUM(G31,G55,G79,G103,G127)</f>
        <v/>
      </c>
      <c r="H7" s="27">
        <f>SUM(H31,H55,H79,H103,H127)</f>
        <v/>
      </c>
      <c r="I7" s="27">
        <f>SUM(I31,I55,I79,I103,I127)</f>
        <v/>
      </c>
      <c r="J7" s="27">
        <f>SUM(J31,J55,J79,J103,J127)</f>
        <v/>
      </c>
      <c r="K7" s="27">
        <f>SUM(K31,K55,K79,K103,K127)</f>
        <v/>
      </c>
      <c r="L7" s="27">
        <f>SUM(L31,L55,L79,L103,L127)</f>
        <v/>
      </c>
      <c r="M7" s="27">
        <f>SUM(M31,M55,M79,M103,M127)</f>
        <v/>
      </c>
      <c r="N7" s="27">
        <f>SUM(N31,N55,N79,N103,N127)</f>
        <v/>
      </c>
      <c r="O7" s="28">
        <f>SUM(C7:N7)</f>
        <v/>
      </c>
    </row>
    <row r="8" ht="16" customHeight="1">
      <c r="A8" s="25" t="inlineStr">
        <is>
          <t>売上</t>
        </is>
      </c>
      <c r="B8" s="26">
        <f>IF(TRIM('設定'!$B$19)="","（科目3・未使用）",TRIM('設定'!$B$19))</f>
        <v/>
      </c>
      <c r="C8" s="27">
        <f>SUM(C32,C56,C80,C104,C128)</f>
        <v/>
      </c>
      <c r="D8" s="27">
        <f>SUM(D32,D56,D80,D104,D128)</f>
        <v/>
      </c>
      <c r="E8" s="27">
        <f>SUM(E32,E56,E80,E104,E128)</f>
        <v/>
      </c>
      <c r="F8" s="27">
        <f>SUM(F32,F56,F80,F104,F128)</f>
        <v/>
      </c>
      <c r="G8" s="27">
        <f>SUM(G32,G56,G80,G104,G128)</f>
        <v/>
      </c>
      <c r="H8" s="27">
        <f>SUM(H32,H56,H80,H104,H128)</f>
        <v/>
      </c>
      <c r="I8" s="27">
        <f>SUM(I32,I56,I80,I104,I128)</f>
        <v/>
      </c>
      <c r="J8" s="27">
        <f>SUM(J32,J56,J80,J104,J128)</f>
        <v/>
      </c>
      <c r="K8" s="27">
        <f>SUM(K32,K56,K80,K104,K128)</f>
        <v/>
      </c>
      <c r="L8" s="27">
        <f>SUM(L32,L56,L80,L104,L128)</f>
        <v/>
      </c>
      <c r="M8" s="27">
        <f>SUM(M32,M56,M80,M104,M128)</f>
        <v/>
      </c>
      <c r="N8" s="27">
        <f>SUM(N32,N56,N80,N104,N128)</f>
        <v/>
      </c>
      <c r="O8" s="28">
        <f>SUM(C8:N8)</f>
        <v/>
      </c>
    </row>
    <row r="9" ht="16" customHeight="1">
      <c r="A9" s="57" t="inlineStr">
        <is>
          <t>計</t>
        </is>
      </c>
      <c r="B9" s="29" t="inlineStr">
        <is>
          <t>売上高 計</t>
        </is>
      </c>
      <c r="C9" s="28">
        <f>SUM(C6:C8)</f>
        <v/>
      </c>
      <c r="D9" s="28">
        <f>SUM(D6:D8)</f>
        <v/>
      </c>
      <c r="E9" s="28">
        <f>SUM(E6:E8)</f>
        <v/>
      </c>
      <c r="F9" s="28">
        <f>SUM(F6:F8)</f>
        <v/>
      </c>
      <c r="G9" s="28">
        <f>SUM(G6:G8)</f>
        <v/>
      </c>
      <c r="H9" s="28">
        <f>SUM(H6:H8)</f>
        <v/>
      </c>
      <c r="I9" s="28">
        <f>SUM(I6:I8)</f>
        <v/>
      </c>
      <c r="J9" s="28">
        <f>SUM(J6:J8)</f>
        <v/>
      </c>
      <c r="K9" s="28">
        <f>SUM(K6:K8)</f>
        <v/>
      </c>
      <c r="L9" s="28">
        <f>SUM(L6:L8)</f>
        <v/>
      </c>
      <c r="M9" s="28">
        <f>SUM(M6:M8)</f>
        <v/>
      </c>
      <c r="N9" s="28">
        <f>SUM(N6:N8)</f>
        <v/>
      </c>
      <c r="O9" s="28">
        <f>SUM(C9:N9)</f>
        <v/>
      </c>
    </row>
    <row r="10" ht="16" customHeight="1">
      <c r="A10" s="25" t="inlineStr">
        <is>
          <t>売上原価</t>
        </is>
      </c>
      <c r="B10" s="26">
        <f>IF(TRIM('設定'!$B$20)="","（科目4・未使用）",TRIM('設定'!$B$20))</f>
        <v/>
      </c>
      <c r="C10" s="27">
        <f>SUM(C34,C58,C82,C106,C130)</f>
        <v/>
      </c>
      <c r="D10" s="27">
        <f>SUM(D34,D58,D82,D106,D130)</f>
        <v/>
      </c>
      <c r="E10" s="27">
        <f>SUM(E34,E58,E82,E106,E130)</f>
        <v/>
      </c>
      <c r="F10" s="27">
        <f>SUM(F34,F58,F82,F106,F130)</f>
        <v/>
      </c>
      <c r="G10" s="27">
        <f>SUM(G34,G58,G82,G106,G130)</f>
        <v/>
      </c>
      <c r="H10" s="27">
        <f>SUM(H34,H58,H82,H106,H130)</f>
        <v/>
      </c>
      <c r="I10" s="27">
        <f>SUM(I34,I58,I82,I106,I130)</f>
        <v/>
      </c>
      <c r="J10" s="27">
        <f>SUM(J34,J58,J82,J106,J130)</f>
        <v/>
      </c>
      <c r="K10" s="27">
        <f>SUM(K34,K58,K82,K106,K130)</f>
        <v/>
      </c>
      <c r="L10" s="27">
        <f>SUM(L34,L58,L82,L106,L130)</f>
        <v/>
      </c>
      <c r="M10" s="27">
        <f>SUM(M34,M58,M82,M106,M130)</f>
        <v/>
      </c>
      <c r="N10" s="27">
        <f>SUM(N34,N58,N82,N106,N130)</f>
        <v/>
      </c>
      <c r="O10" s="28">
        <f>SUM(C10:N10)</f>
        <v/>
      </c>
    </row>
    <row r="11" ht="16" customHeight="1">
      <c r="A11" s="25" t="inlineStr">
        <is>
          <t>売上原価</t>
        </is>
      </c>
      <c r="B11" s="26">
        <f>IF(TRIM('設定'!$B$21)="","（科目5・未使用）",TRIM('設定'!$B$21))</f>
        <v/>
      </c>
      <c r="C11" s="27">
        <f>SUM(C35,C59,C83,C107,C131)</f>
        <v/>
      </c>
      <c r="D11" s="27">
        <f>SUM(D35,D59,D83,D107,D131)</f>
        <v/>
      </c>
      <c r="E11" s="27">
        <f>SUM(E35,E59,E83,E107,E131)</f>
        <v/>
      </c>
      <c r="F11" s="27">
        <f>SUM(F35,F59,F83,F107,F131)</f>
        <v/>
      </c>
      <c r="G11" s="27">
        <f>SUM(G35,G59,G83,G107,G131)</f>
        <v/>
      </c>
      <c r="H11" s="27">
        <f>SUM(H35,H59,H83,H107,H131)</f>
        <v/>
      </c>
      <c r="I11" s="27">
        <f>SUM(I35,I59,I83,I107,I131)</f>
        <v/>
      </c>
      <c r="J11" s="27">
        <f>SUM(J35,J59,J83,J107,J131)</f>
        <v/>
      </c>
      <c r="K11" s="27">
        <f>SUM(K35,K59,K83,K107,K131)</f>
        <v/>
      </c>
      <c r="L11" s="27">
        <f>SUM(L35,L59,L83,L107,L131)</f>
        <v/>
      </c>
      <c r="M11" s="27">
        <f>SUM(M35,M59,M83,M107,M131)</f>
        <v/>
      </c>
      <c r="N11" s="27">
        <f>SUM(N35,N59,N83,N107,N131)</f>
        <v/>
      </c>
      <c r="O11" s="28">
        <f>SUM(C11:N11)</f>
        <v/>
      </c>
    </row>
    <row r="12" ht="16" customHeight="1">
      <c r="A12" s="25" t="inlineStr">
        <is>
          <t>売上原価</t>
        </is>
      </c>
      <c r="B12" s="26">
        <f>IF(TRIM('設定'!$B$22)="","（科目6・未使用）",TRIM('設定'!$B$22))</f>
        <v/>
      </c>
      <c r="C12" s="27">
        <f>SUM(C36,C60,C84,C108,C132)</f>
        <v/>
      </c>
      <c r="D12" s="27">
        <f>SUM(D36,D60,D84,D108,D132)</f>
        <v/>
      </c>
      <c r="E12" s="27">
        <f>SUM(E36,E60,E84,E108,E132)</f>
        <v/>
      </c>
      <c r="F12" s="27">
        <f>SUM(F36,F60,F84,F108,F132)</f>
        <v/>
      </c>
      <c r="G12" s="27">
        <f>SUM(G36,G60,G84,G108,G132)</f>
        <v/>
      </c>
      <c r="H12" s="27">
        <f>SUM(H36,H60,H84,H108,H132)</f>
        <v/>
      </c>
      <c r="I12" s="27">
        <f>SUM(I36,I60,I84,I108,I132)</f>
        <v/>
      </c>
      <c r="J12" s="27">
        <f>SUM(J36,J60,J84,J108,J132)</f>
        <v/>
      </c>
      <c r="K12" s="27">
        <f>SUM(K36,K60,K84,K108,K132)</f>
        <v/>
      </c>
      <c r="L12" s="27">
        <f>SUM(L36,L60,L84,L108,L132)</f>
        <v/>
      </c>
      <c r="M12" s="27">
        <f>SUM(M36,M60,M84,M108,M132)</f>
        <v/>
      </c>
      <c r="N12" s="27">
        <f>SUM(N36,N60,N84,N108,N132)</f>
        <v/>
      </c>
      <c r="O12" s="28">
        <f>SUM(C12:N12)</f>
        <v/>
      </c>
    </row>
    <row r="13" ht="16" customHeight="1">
      <c r="A13" s="57" t="inlineStr">
        <is>
          <t>計</t>
        </is>
      </c>
      <c r="B13" s="29" t="inlineStr">
        <is>
          <t>売上原価 計</t>
        </is>
      </c>
      <c r="C13" s="28">
        <f>SUM(C10:C12)</f>
        <v/>
      </c>
      <c r="D13" s="28">
        <f>SUM(D10:D12)</f>
        <v/>
      </c>
      <c r="E13" s="28">
        <f>SUM(E10:E12)</f>
        <v/>
      </c>
      <c r="F13" s="28">
        <f>SUM(F10:F12)</f>
        <v/>
      </c>
      <c r="G13" s="28">
        <f>SUM(G10:G12)</f>
        <v/>
      </c>
      <c r="H13" s="28">
        <f>SUM(H10:H12)</f>
        <v/>
      </c>
      <c r="I13" s="28">
        <f>SUM(I10:I12)</f>
        <v/>
      </c>
      <c r="J13" s="28">
        <f>SUM(J10:J12)</f>
        <v/>
      </c>
      <c r="K13" s="28">
        <f>SUM(K10:K12)</f>
        <v/>
      </c>
      <c r="L13" s="28">
        <f>SUM(L10:L12)</f>
        <v/>
      </c>
      <c r="M13" s="28">
        <f>SUM(M10:M12)</f>
        <v/>
      </c>
      <c r="N13" s="28">
        <f>SUM(N10:N12)</f>
        <v/>
      </c>
      <c r="O13" s="28">
        <f>SUM(C13:N13)</f>
        <v/>
      </c>
    </row>
    <row r="14" ht="16" customHeight="1">
      <c r="A14" s="57" t="inlineStr">
        <is>
          <t>利益</t>
        </is>
      </c>
      <c r="B14" s="29" t="inlineStr">
        <is>
          <t>売上総利益（粗利）</t>
        </is>
      </c>
      <c r="C14" s="28">
        <f>C9-C13</f>
        <v/>
      </c>
      <c r="D14" s="28">
        <f>D9-D13</f>
        <v/>
      </c>
      <c r="E14" s="28">
        <f>E9-E13</f>
        <v/>
      </c>
      <c r="F14" s="28">
        <f>F9-F13</f>
        <v/>
      </c>
      <c r="G14" s="28">
        <f>G9-G13</f>
        <v/>
      </c>
      <c r="H14" s="28">
        <f>H9-H13</f>
        <v/>
      </c>
      <c r="I14" s="28">
        <f>I9-I13</f>
        <v/>
      </c>
      <c r="J14" s="28">
        <f>J9-J13</f>
        <v/>
      </c>
      <c r="K14" s="28">
        <f>K9-K13</f>
        <v/>
      </c>
      <c r="L14" s="28">
        <f>L9-L13</f>
        <v/>
      </c>
      <c r="M14" s="28">
        <f>M9-M13</f>
        <v/>
      </c>
      <c r="N14" s="28">
        <f>N9-N13</f>
        <v/>
      </c>
      <c r="O14" s="28">
        <f>SUM(C14:N14)</f>
        <v/>
      </c>
    </row>
    <row r="15" ht="16" customHeight="1">
      <c r="A15" s="25" t="inlineStr">
        <is>
          <t>販管費</t>
        </is>
      </c>
      <c r="B15" s="26">
        <f>IF(TRIM('設定'!$B$23)="","（科目7・未使用）",TRIM('設定'!$B$23))</f>
        <v/>
      </c>
      <c r="C15" s="27">
        <f>SUM(C39,C63,C87,C111,C135)</f>
        <v/>
      </c>
      <c r="D15" s="27">
        <f>SUM(D39,D63,D87,D111,D135)</f>
        <v/>
      </c>
      <c r="E15" s="27">
        <f>SUM(E39,E63,E87,E111,E135)</f>
        <v/>
      </c>
      <c r="F15" s="27">
        <f>SUM(F39,F63,F87,F111,F135)</f>
        <v/>
      </c>
      <c r="G15" s="27">
        <f>SUM(G39,G63,G87,G111,G135)</f>
        <v/>
      </c>
      <c r="H15" s="27">
        <f>SUM(H39,H63,H87,H111,H135)</f>
        <v/>
      </c>
      <c r="I15" s="27">
        <f>SUM(I39,I63,I87,I111,I135)</f>
        <v/>
      </c>
      <c r="J15" s="27">
        <f>SUM(J39,J63,J87,J111,J135)</f>
        <v/>
      </c>
      <c r="K15" s="27">
        <f>SUM(K39,K63,K87,K111,K135)</f>
        <v/>
      </c>
      <c r="L15" s="27">
        <f>SUM(L39,L63,L87,L111,L135)</f>
        <v/>
      </c>
      <c r="M15" s="27">
        <f>SUM(M39,M63,M87,M111,M135)</f>
        <v/>
      </c>
      <c r="N15" s="27">
        <f>SUM(N39,N63,N87,N111,N135)</f>
        <v/>
      </c>
      <c r="O15" s="28">
        <f>SUM(C15:N15)</f>
        <v/>
      </c>
    </row>
    <row r="16" ht="16" customHeight="1">
      <c r="A16" s="25" t="inlineStr">
        <is>
          <t>販管費</t>
        </is>
      </c>
      <c r="B16" s="26">
        <f>IF(TRIM('設定'!$B$24)="","（科目8・未使用）",TRIM('設定'!$B$24))</f>
        <v/>
      </c>
      <c r="C16" s="27">
        <f>SUM(C40,C64,C88,C112,C136)</f>
        <v/>
      </c>
      <c r="D16" s="27">
        <f>SUM(D40,D64,D88,D112,D136)</f>
        <v/>
      </c>
      <c r="E16" s="27">
        <f>SUM(E40,E64,E88,E112,E136)</f>
        <v/>
      </c>
      <c r="F16" s="27">
        <f>SUM(F40,F64,F88,F112,F136)</f>
        <v/>
      </c>
      <c r="G16" s="27">
        <f>SUM(G40,G64,G88,G112,G136)</f>
        <v/>
      </c>
      <c r="H16" s="27">
        <f>SUM(H40,H64,H88,H112,H136)</f>
        <v/>
      </c>
      <c r="I16" s="27">
        <f>SUM(I40,I64,I88,I112,I136)</f>
        <v/>
      </c>
      <c r="J16" s="27">
        <f>SUM(J40,J64,J88,J112,J136)</f>
        <v/>
      </c>
      <c r="K16" s="27">
        <f>SUM(K40,K64,K88,K112,K136)</f>
        <v/>
      </c>
      <c r="L16" s="27">
        <f>SUM(L40,L64,L88,L112,L136)</f>
        <v/>
      </c>
      <c r="M16" s="27">
        <f>SUM(M40,M64,M88,M112,M136)</f>
        <v/>
      </c>
      <c r="N16" s="27">
        <f>SUM(N40,N64,N88,N112,N136)</f>
        <v/>
      </c>
      <c r="O16" s="28">
        <f>SUM(C16:N16)</f>
        <v/>
      </c>
    </row>
    <row r="17" ht="16" customHeight="1">
      <c r="A17" s="25" t="inlineStr">
        <is>
          <t>販管費</t>
        </is>
      </c>
      <c r="B17" s="26">
        <f>IF(TRIM('設定'!$B$25)="","（科目9・未使用）",TRIM('設定'!$B$25))</f>
        <v/>
      </c>
      <c r="C17" s="27">
        <f>SUM(C41,C65,C89,C113,C137)</f>
        <v/>
      </c>
      <c r="D17" s="27">
        <f>SUM(D41,D65,D89,D113,D137)</f>
        <v/>
      </c>
      <c r="E17" s="27">
        <f>SUM(E41,E65,E89,E113,E137)</f>
        <v/>
      </c>
      <c r="F17" s="27">
        <f>SUM(F41,F65,F89,F113,F137)</f>
        <v/>
      </c>
      <c r="G17" s="27">
        <f>SUM(G41,G65,G89,G113,G137)</f>
        <v/>
      </c>
      <c r="H17" s="27">
        <f>SUM(H41,H65,H89,H113,H137)</f>
        <v/>
      </c>
      <c r="I17" s="27">
        <f>SUM(I41,I65,I89,I113,I137)</f>
        <v/>
      </c>
      <c r="J17" s="27">
        <f>SUM(J41,J65,J89,J113,J137)</f>
        <v/>
      </c>
      <c r="K17" s="27">
        <f>SUM(K41,K65,K89,K113,K137)</f>
        <v/>
      </c>
      <c r="L17" s="27">
        <f>SUM(L41,L65,L89,L113,L137)</f>
        <v/>
      </c>
      <c r="M17" s="27">
        <f>SUM(M41,M65,M89,M113,M137)</f>
        <v/>
      </c>
      <c r="N17" s="27">
        <f>SUM(N41,N65,N89,N113,N137)</f>
        <v/>
      </c>
      <c r="O17" s="28">
        <f>SUM(C17:N17)</f>
        <v/>
      </c>
    </row>
    <row r="18" ht="16" customHeight="1">
      <c r="A18" s="25" t="inlineStr">
        <is>
          <t>販管費</t>
        </is>
      </c>
      <c r="B18" s="26">
        <f>IF(TRIM('設定'!$B$26)="","（科目10・未使用）",TRIM('設定'!$B$26))</f>
        <v/>
      </c>
      <c r="C18" s="27">
        <f>SUM(C42,C66,C90,C114,C138)</f>
        <v/>
      </c>
      <c r="D18" s="27">
        <f>SUM(D42,D66,D90,D114,D138)</f>
        <v/>
      </c>
      <c r="E18" s="27">
        <f>SUM(E42,E66,E90,E114,E138)</f>
        <v/>
      </c>
      <c r="F18" s="27">
        <f>SUM(F42,F66,F90,F114,F138)</f>
        <v/>
      </c>
      <c r="G18" s="27">
        <f>SUM(G42,G66,G90,G114,G138)</f>
        <v/>
      </c>
      <c r="H18" s="27">
        <f>SUM(H42,H66,H90,H114,H138)</f>
        <v/>
      </c>
      <c r="I18" s="27">
        <f>SUM(I42,I66,I90,I114,I138)</f>
        <v/>
      </c>
      <c r="J18" s="27">
        <f>SUM(J42,J66,J90,J114,J138)</f>
        <v/>
      </c>
      <c r="K18" s="27">
        <f>SUM(K42,K66,K90,K114,K138)</f>
        <v/>
      </c>
      <c r="L18" s="27">
        <f>SUM(L42,L66,L90,L114,L138)</f>
        <v/>
      </c>
      <c r="M18" s="27">
        <f>SUM(M42,M66,M90,M114,M138)</f>
        <v/>
      </c>
      <c r="N18" s="27">
        <f>SUM(N42,N66,N90,N114,N138)</f>
        <v/>
      </c>
      <c r="O18" s="28">
        <f>SUM(C18:N18)</f>
        <v/>
      </c>
    </row>
    <row r="19" ht="16" customHeight="1">
      <c r="A19" s="25" t="inlineStr">
        <is>
          <t>販管費</t>
        </is>
      </c>
      <c r="B19" s="26">
        <f>IF(TRIM('設定'!$B$27)="","（科目11・未使用）",TRIM('設定'!$B$27))</f>
        <v/>
      </c>
      <c r="C19" s="27">
        <f>SUM(C43,C67,C91,C115,C139)</f>
        <v/>
      </c>
      <c r="D19" s="27">
        <f>SUM(D43,D67,D91,D115,D139)</f>
        <v/>
      </c>
      <c r="E19" s="27">
        <f>SUM(E43,E67,E91,E115,E139)</f>
        <v/>
      </c>
      <c r="F19" s="27">
        <f>SUM(F43,F67,F91,F115,F139)</f>
        <v/>
      </c>
      <c r="G19" s="27">
        <f>SUM(G43,G67,G91,G115,G139)</f>
        <v/>
      </c>
      <c r="H19" s="27">
        <f>SUM(H43,H67,H91,H115,H139)</f>
        <v/>
      </c>
      <c r="I19" s="27">
        <f>SUM(I43,I67,I91,I115,I139)</f>
        <v/>
      </c>
      <c r="J19" s="27">
        <f>SUM(J43,J67,J91,J115,J139)</f>
        <v/>
      </c>
      <c r="K19" s="27">
        <f>SUM(K43,K67,K91,K115,K139)</f>
        <v/>
      </c>
      <c r="L19" s="27">
        <f>SUM(L43,L67,L91,L115,L139)</f>
        <v/>
      </c>
      <c r="M19" s="27">
        <f>SUM(M43,M67,M91,M115,M139)</f>
        <v/>
      </c>
      <c r="N19" s="27">
        <f>SUM(N43,N67,N91,N115,N139)</f>
        <v/>
      </c>
      <c r="O19" s="28">
        <f>SUM(C19:N19)</f>
        <v/>
      </c>
    </row>
    <row r="20" ht="16" customHeight="1">
      <c r="A20" s="25" t="inlineStr">
        <is>
          <t>販管費</t>
        </is>
      </c>
      <c r="B20" s="26">
        <f>IF(TRIM('設定'!$B$28)="","（科目12・未使用）",TRIM('設定'!$B$28))</f>
        <v/>
      </c>
      <c r="C20" s="27">
        <f>SUM(C44,C68,C92,C116,C140)</f>
        <v/>
      </c>
      <c r="D20" s="27">
        <f>SUM(D44,D68,D92,D116,D140)</f>
        <v/>
      </c>
      <c r="E20" s="27">
        <f>SUM(E44,E68,E92,E116,E140)</f>
        <v/>
      </c>
      <c r="F20" s="27">
        <f>SUM(F44,F68,F92,F116,F140)</f>
        <v/>
      </c>
      <c r="G20" s="27">
        <f>SUM(G44,G68,G92,G116,G140)</f>
        <v/>
      </c>
      <c r="H20" s="27">
        <f>SUM(H44,H68,H92,H116,H140)</f>
        <v/>
      </c>
      <c r="I20" s="27">
        <f>SUM(I44,I68,I92,I116,I140)</f>
        <v/>
      </c>
      <c r="J20" s="27">
        <f>SUM(J44,J68,J92,J116,J140)</f>
        <v/>
      </c>
      <c r="K20" s="27">
        <f>SUM(K44,K68,K92,K116,K140)</f>
        <v/>
      </c>
      <c r="L20" s="27">
        <f>SUM(L44,L68,L92,L116,L140)</f>
        <v/>
      </c>
      <c r="M20" s="27">
        <f>SUM(M44,M68,M92,M116,M140)</f>
        <v/>
      </c>
      <c r="N20" s="27">
        <f>SUM(N44,N68,N92,N116,N140)</f>
        <v/>
      </c>
      <c r="O20" s="28">
        <f>SUM(C20:N20)</f>
        <v/>
      </c>
    </row>
    <row r="21" ht="16" customHeight="1">
      <c r="A21" s="25" t="inlineStr">
        <is>
          <t>販管費</t>
        </is>
      </c>
      <c r="B21" s="26">
        <f>IF(TRIM('設定'!$B$29)="","（科目13・未使用）",TRIM('設定'!$B$29))</f>
        <v/>
      </c>
      <c r="C21" s="27">
        <f>SUM(C45,C69,C93,C117,C141)</f>
        <v/>
      </c>
      <c r="D21" s="27">
        <f>SUM(D45,D69,D93,D117,D141)</f>
        <v/>
      </c>
      <c r="E21" s="27">
        <f>SUM(E45,E69,E93,E117,E141)</f>
        <v/>
      </c>
      <c r="F21" s="27">
        <f>SUM(F45,F69,F93,F117,F141)</f>
        <v/>
      </c>
      <c r="G21" s="27">
        <f>SUM(G45,G69,G93,G117,G141)</f>
        <v/>
      </c>
      <c r="H21" s="27">
        <f>SUM(H45,H69,H93,H117,H141)</f>
        <v/>
      </c>
      <c r="I21" s="27">
        <f>SUM(I45,I69,I93,I117,I141)</f>
        <v/>
      </c>
      <c r="J21" s="27">
        <f>SUM(J45,J69,J93,J117,J141)</f>
        <v/>
      </c>
      <c r="K21" s="27">
        <f>SUM(K45,K69,K93,K117,K141)</f>
        <v/>
      </c>
      <c r="L21" s="27">
        <f>SUM(L45,L69,L93,L117,L141)</f>
        <v/>
      </c>
      <c r="M21" s="27">
        <f>SUM(M45,M69,M93,M117,M141)</f>
        <v/>
      </c>
      <c r="N21" s="27">
        <f>SUM(N45,N69,N93,N117,N141)</f>
        <v/>
      </c>
      <c r="O21" s="28">
        <f>SUM(C21:N21)</f>
        <v/>
      </c>
    </row>
    <row r="22" ht="16" customHeight="1">
      <c r="A22" s="25" t="inlineStr">
        <is>
          <t>販管費</t>
        </is>
      </c>
      <c r="B22" s="26">
        <f>IF(TRIM('設定'!$B$30)="","（科目14・未使用）",TRIM('設定'!$B$30))</f>
        <v/>
      </c>
      <c r="C22" s="27">
        <f>SUM(C46,C70,C94,C118,C142)</f>
        <v/>
      </c>
      <c r="D22" s="27">
        <f>SUM(D46,D70,D94,D118,D142)</f>
        <v/>
      </c>
      <c r="E22" s="27">
        <f>SUM(E46,E70,E94,E118,E142)</f>
        <v/>
      </c>
      <c r="F22" s="27">
        <f>SUM(F46,F70,F94,F118,F142)</f>
        <v/>
      </c>
      <c r="G22" s="27">
        <f>SUM(G46,G70,G94,G118,G142)</f>
        <v/>
      </c>
      <c r="H22" s="27">
        <f>SUM(H46,H70,H94,H118,H142)</f>
        <v/>
      </c>
      <c r="I22" s="27">
        <f>SUM(I46,I70,I94,I118,I142)</f>
        <v/>
      </c>
      <c r="J22" s="27">
        <f>SUM(J46,J70,J94,J118,J142)</f>
        <v/>
      </c>
      <c r="K22" s="27">
        <f>SUM(K46,K70,K94,K118,K142)</f>
        <v/>
      </c>
      <c r="L22" s="27">
        <f>SUM(L46,L70,L94,L118,L142)</f>
        <v/>
      </c>
      <c r="M22" s="27">
        <f>SUM(M46,M70,M94,M118,M142)</f>
        <v/>
      </c>
      <c r="N22" s="27">
        <f>SUM(N46,N70,N94,N118,N142)</f>
        <v/>
      </c>
      <c r="O22" s="28">
        <f>SUM(C22:N22)</f>
        <v/>
      </c>
    </row>
    <row r="23" ht="16" customHeight="1">
      <c r="A23" s="25" t="inlineStr">
        <is>
          <t>販管費</t>
        </is>
      </c>
      <c r="B23" s="26">
        <f>IF(TRIM('設定'!$B$31)="","（科目15・未使用）",TRIM('設定'!$B$31))</f>
        <v/>
      </c>
      <c r="C23" s="27">
        <f>SUM(C47,C71,C95,C119,C143)</f>
        <v/>
      </c>
      <c r="D23" s="27">
        <f>SUM(D47,D71,D95,D119,D143)</f>
        <v/>
      </c>
      <c r="E23" s="27">
        <f>SUM(E47,E71,E95,E119,E143)</f>
        <v/>
      </c>
      <c r="F23" s="27">
        <f>SUM(F47,F71,F95,F119,F143)</f>
        <v/>
      </c>
      <c r="G23" s="27">
        <f>SUM(G47,G71,G95,G119,G143)</f>
        <v/>
      </c>
      <c r="H23" s="27">
        <f>SUM(H47,H71,H95,H119,H143)</f>
        <v/>
      </c>
      <c r="I23" s="27">
        <f>SUM(I47,I71,I95,I119,I143)</f>
        <v/>
      </c>
      <c r="J23" s="27">
        <f>SUM(J47,J71,J95,J119,J143)</f>
        <v/>
      </c>
      <c r="K23" s="27">
        <f>SUM(K47,K71,K95,K119,K143)</f>
        <v/>
      </c>
      <c r="L23" s="27">
        <f>SUM(L47,L71,L95,L119,L143)</f>
        <v/>
      </c>
      <c r="M23" s="27">
        <f>SUM(M47,M71,M95,M119,M143)</f>
        <v/>
      </c>
      <c r="N23" s="27">
        <f>SUM(N47,N71,N95,N119,N143)</f>
        <v/>
      </c>
      <c r="O23" s="28">
        <f>SUM(C23:N23)</f>
        <v/>
      </c>
    </row>
    <row r="24" ht="16" customHeight="1">
      <c r="A24" s="25" t="inlineStr">
        <is>
          <t>販管費</t>
        </is>
      </c>
      <c r="B24" s="26">
        <f>IF(TRIM('設定'!$B$32)="","（科目16・未使用）",TRIM('設定'!$B$32))</f>
        <v/>
      </c>
      <c r="C24" s="27">
        <f>SUM(C48,C72,C96,C120,C144)</f>
        <v/>
      </c>
      <c r="D24" s="27">
        <f>SUM(D48,D72,D96,D120,D144)</f>
        <v/>
      </c>
      <c r="E24" s="27">
        <f>SUM(E48,E72,E96,E120,E144)</f>
        <v/>
      </c>
      <c r="F24" s="27">
        <f>SUM(F48,F72,F96,F120,F144)</f>
        <v/>
      </c>
      <c r="G24" s="27">
        <f>SUM(G48,G72,G96,G120,G144)</f>
        <v/>
      </c>
      <c r="H24" s="27">
        <f>SUM(H48,H72,H96,H120,H144)</f>
        <v/>
      </c>
      <c r="I24" s="27">
        <f>SUM(I48,I72,I96,I120,I144)</f>
        <v/>
      </c>
      <c r="J24" s="27">
        <f>SUM(J48,J72,J96,J120,J144)</f>
        <v/>
      </c>
      <c r="K24" s="27">
        <f>SUM(K48,K72,K96,K120,K144)</f>
        <v/>
      </c>
      <c r="L24" s="27">
        <f>SUM(L48,L72,L96,L120,L144)</f>
        <v/>
      </c>
      <c r="M24" s="27">
        <f>SUM(M48,M72,M96,M120,M144)</f>
        <v/>
      </c>
      <c r="N24" s="27">
        <f>SUM(N48,N72,N96,N120,N144)</f>
        <v/>
      </c>
      <c r="O24" s="28">
        <f>SUM(C24:N24)</f>
        <v/>
      </c>
    </row>
    <row r="25" ht="16" customHeight="1">
      <c r="A25" s="57" t="inlineStr">
        <is>
          <t>計</t>
        </is>
      </c>
      <c r="B25" s="29" t="inlineStr">
        <is>
          <t>販管費 計</t>
        </is>
      </c>
      <c r="C25" s="28">
        <f>SUM(C15:C24)</f>
        <v/>
      </c>
      <c r="D25" s="28">
        <f>SUM(D15:D24)</f>
        <v/>
      </c>
      <c r="E25" s="28">
        <f>SUM(E15:E24)</f>
        <v/>
      </c>
      <c r="F25" s="28">
        <f>SUM(F15:F24)</f>
        <v/>
      </c>
      <c r="G25" s="28">
        <f>SUM(G15:G24)</f>
        <v/>
      </c>
      <c r="H25" s="28">
        <f>SUM(H15:H24)</f>
        <v/>
      </c>
      <c r="I25" s="28">
        <f>SUM(I15:I24)</f>
        <v/>
      </c>
      <c r="J25" s="28">
        <f>SUM(J15:J24)</f>
        <v/>
      </c>
      <c r="K25" s="28">
        <f>SUM(K15:K24)</f>
        <v/>
      </c>
      <c r="L25" s="28">
        <f>SUM(L15:L24)</f>
        <v/>
      </c>
      <c r="M25" s="28">
        <f>SUM(M15:M24)</f>
        <v/>
      </c>
      <c r="N25" s="28">
        <f>SUM(N15:N24)</f>
        <v/>
      </c>
      <c r="O25" s="28">
        <f>SUM(C25:N25)</f>
        <v/>
      </c>
    </row>
    <row r="26" ht="16" customHeight="1">
      <c r="A26" s="57" t="inlineStr">
        <is>
          <t>利益</t>
        </is>
      </c>
      <c r="B26" s="29" t="inlineStr">
        <is>
          <t>営業利益</t>
        </is>
      </c>
      <c r="C26" s="28">
        <f>C14-C25</f>
        <v/>
      </c>
      <c r="D26" s="28">
        <f>D14-D25</f>
        <v/>
      </c>
      <c r="E26" s="28">
        <f>E14-E25</f>
        <v/>
      </c>
      <c r="F26" s="28">
        <f>F14-F25</f>
        <v/>
      </c>
      <c r="G26" s="28">
        <f>G14-G25</f>
        <v/>
      </c>
      <c r="H26" s="28">
        <f>H14-H25</f>
        <v/>
      </c>
      <c r="I26" s="28">
        <f>I14-I25</f>
        <v/>
      </c>
      <c r="J26" s="28">
        <f>J14-J25</f>
        <v/>
      </c>
      <c r="K26" s="28">
        <f>K14-K25</f>
        <v/>
      </c>
      <c r="L26" s="28">
        <f>L14-L25</f>
        <v/>
      </c>
      <c r="M26" s="28">
        <f>M14-M25</f>
        <v/>
      </c>
      <c r="N26" s="28">
        <f>N14-N25</f>
        <v/>
      </c>
      <c r="O26" s="28">
        <f>SUM(C26:N26)</f>
        <v/>
      </c>
    </row>
    <row r="27" ht="8" customHeight="1">
      <c r="A27" s="52" t="n"/>
      <c r="B27" s="52" t="n"/>
      <c r="C27" s="52" t="n"/>
      <c r="D27" s="52" t="n"/>
      <c r="E27" s="52" t="n"/>
      <c r="F27" s="52" t="n"/>
      <c r="G27" s="52" t="n"/>
      <c r="H27" s="52" t="n"/>
      <c r="I27" s="52" t="n"/>
      <c r="J27" s="52" t="n"/>
      <c r="K27" s="52" t="n"/>
      <c r="L27" s="52" t="n"/>
      <c r="M27" s="52" t="n"/>
      <c r="N27" s="52" t="n"/>
      <c r="O27" s="52" t="n"/>
    </row>
    <row r="28" ht="20" customHeight="1">
      <c r="A28" s="63">
        <f>"部門1　"&amp;TRIM('設定'!$B$9)</f>
        <v/>
      </c>
      <c r="B28" s="52" t="n"/>
      <c r="C28" s="52" t="n"/>
      <c r="D28" s="52" t="n"/>
      <c r="E28" s="52" t="n"/>
      <c r="F28" s="52" t="n"/>
      <c r="G28" s="52" t="n"/>
      <c r="H28" s="52" t="n"/>
      <c r="I28" s="52" t="n"/>
      <c r="J28" s="52" t="n"/>
      <c r="K28" s="52" t="n"/>
      <c r="L28" s="52" t="n"/>
      <c r="M28" s="52" t="n"/>
      <c r="N28" s="52" t="n"/>
      <c r="O28" s="52" t="n"/>
    </row>
    <row r="29" ht="18" customHeight="1">
      <c r="A29" s="20" t="inlineStr">
        <is>
          <t>区分</t>
        </is>
      </c>
      <c r="B29" s="20" t="inlineStr">
        <is>
          <t>科目</t>
        </is>
      </c>
      <c r="C29" s="20">
        <f>'設定'!$G$5</f>
        <v/>
      </c>
      <c r="D29" s="20">
        <f>'設定'!$G$6</f>
        <v/>
      </c>
      <c r="E29" s="20">
        <f>'設定'!$G$7</f>
        <v/>
      </c>
      <c r="F29" s="20">
        <f>'設定'!$G$8</f>
        <v/>
      </c>
      <c r="G29" s="20">
        <f>'設定'!$G$9</f>
        <v/>
      </c>
      <c r="H29" s="20">
        <f>'設定'!$G$10</f>
        <v/>
      </c>
      <c r="I29" s="20">
        <f>'設定'!$G$11</f>
        <v/>
      </c>
      <c r="J29" s="20">
        <f>'設定'!$G$12</f>
        <v/>
      </c>
      <c r="K29" s="20">
        <f>'設定'!$G$13</f>
        <v/>
      </c>
      <c r="L29" s="20">
        <f>'設定'!$G$14</f>
        <v/>
      </c>
      <c r="M29" s="20">
        <f>'設定'!$G$15</f>
        <v/>
      </c>
      <c r="N29" s="20">
        <f>'設定'!$G$16</f>
        <v/>
      </c>
      <c r="O29" s="20" t="inlineStr">
        <is>
          <t>年間合計</t>
        </is>
      </c>
    </row>
    <row r="30" ht="16" customHeight="1">
      <c r="A30" s="25" t="inlineStr">
        <is>
          <t>売上</t>
        </is>
      </c>
      <c r="B30" s="26">
        <f>IF(TRIM('設定'!$B$17)="","（科目1・未使用）",TRIM('設定'!$B$17))</f>
        <v/>
      </c>
      <c r="C30" s="31" t="n"/>
      <c r="D30" s="31" t="n"/>
      <c r="E30" s="31" t="n"/>
      <c r="F30" s="31" t="n"/>
      <c r="G30" s="31" t="n"/>
      <c r="H30" s="31" t="n"/>
      <c r="I30" s="31" t="n"/>
      <c r="J30" s="31" t="n"/>
      <c r="K30" s="31" t="n"/>
      <c r="L30" s="31" t="n"/>
      <c r="M30" s="31" t="n"/>
      <c r="N30" s="31" t="n"/>
      <c r="O30" s="28">
        <f>SUM(C30:N30)</f>
        <v/>
      </c>
    </row>
    <row r="31" ht="16" customHeight="1">
      <c r="A31" s="25" t="inlineStr">
        <is>
          <t>売上</t>
        </is>
      </c>
      <c r="B31" s="26">
        <f>IF(TRIM('設定'!$B$18)="","（科目2・未使用）",TRIM('設定'!$B$18))</f>
        <v/>
      </c>
      <c r="C31" s="31" t="n"/>
      <c r="D31" s="31" t="n"/>
      <c r="E31" s="31" t="n"/>
      <c r="F31" s="31" t="n"/>
      <c r="G31" s="31" t="n"/>
      <c r="H31" s="31" t="n"/>
      <c r="I31" s="31" t="n"/>
      <c r="J31" s="31" t="n"/>
      <c r="K31" s="31" t="n"/>
      <c r="L31" s="31" t="n"/>
      <c r="M31" s="31" t="n"/>
      <c r="N31" s="31" t="n"/>
      <c r="O31" s="28">
        <f>SUM(C31:N31)</f>
        <v/>
      </c>
    </row>
    <row r="32" ht="16" customHeight="1">
      <c r="A32" s="25" t="inlineStr">
        <is>
          <t>売上</t>
        </is>
      </c>
      <c r="B32" s="26">
        <f>IF(TRIM('設定'!$B$19)="","（科目3・未使用）",TRIM('設定'!$B$19))</f>
        <v/>
      </c>
      <c r="C32" s="31" t="n"/>
      <c r="D32" s="31" t="n"/>
      <c r="E32" s="31" t="n"/>
      <c r="F32" s="31" t="n"/>
      <c r="G32" s="31" t="n"/>
      <c r="H32" s="31" t="n"/>
      <c r="I32" s="31" t="n"/>
      <c r="J32" s="31" t="n"/>
      <c r="K32" s="31" t="n"/>
      <c r="L32" s="31" t="n"/>
      <c r="M32" s="31" t="n"/>
      <c r="N32" s="31" t="n"/>
      <c r="O32" s="28">
        <f>SUM(C32:N32)</f>
        <v/>
      </c>
    </row>
    <row r="33" ht="16" customHeight="1">
      <c r="A33" s="57" t="inlineStr">
        <is>
          <t>計</t>
        </is>
      </c>
      <c r="B33" s="29" t="inlineStr">
        <is>
          <t>売上高 計</t>
        </is>
      </c>
      <c r="C33" s="28">
        <f>SUM(C30:C32)</f>
        <v/>
      </c>
      <c r="D33" s="28">
        <f>SUM(D30:D32)</f>
        <v/>
      </c>
      <c r="E33" s="28">
        <f>SUM(E30:E32)</f>
        <v/>
      </c>
      <c r="F33" s="28">
        <f>SUM(F30:F32)</f>
        <v/>
      </c>
      <c r="G33" s="28">
        <f>SUM(G30:G32)</f>
        <v/>
      </c>
      <c r="H33" s="28">
        <f>SUM(H30:H32)</f>
        <v/>
      </c>
      <c r="I33" s="28">
        <f>SUM(I30:I32)</f>
        <v/>
      </c>
      <c r="J33" s="28">
        <f>SUM(J30:J32)</f>
        <v/>
      </c>
      <c r="K33" s="28">
        <f>SUM(K30:K32)</f>
        <v/>
      </c>
      <c r="L33" s="28">
        <f>SUM(L30:L32)</f>
        <v/>
      </c>
      <c r="M33" s="28">
        <f>SUM(M30:M32)</f>
        <v/>
      </c>
      <c r="N33" s="28">
        <f>SUM(N30:N32)</f>
        <v/>
      </c>
      <c r="O33" s="28">
        <f>SUM(C33:N33)</f>
        <v/>
      </c>
    </row>
    <row r="34" ht="16" customHeight="1">
      <c r="A34" s="25" t="inlineStr">
        <is>
          <t>売上原価</t>
        </is>
      </c>
      <c r="B34" s="26">
        <f>IF(TRIM('設定'!$B$20)="","（科目4・未使用）",TRIM('設定'!$B$20))</f>
        <v/>
      </c>
      <c r="C34" s="31" t="n"/>
      <c r="D34" s="31" t="n"/>
      <c r="E34" s="31" t="n"/>
      <c r="F34" s="31" t="n"/>
      <c r="G34" s="31" t="n"/>
      <c r="H34" s="31" t="n"/>
      <c r="I34" s="31" t="n"/>
      <c r="J34" s="31" t="n"/>
      <c r="K34" s="31" t="n"/>
      <c r="L34" s="31" t="n"/>
      <c r="M34" s="31" t="n"/>
      <c r="N34" s="31" t="n"/>
      <c r="O34" s="28">
        <f>SUM(C34:N34)</f>
        <v/>
      </c>
    </row>
    <row r="35" ht="16" customHeight="1">
      <c r="A35" s="25" t="inlineStr">
        <is>
          <t>売上原価</t>
        </is>
      </c>
      <c r="B35" s="26">
        <f>IF(TRIM('設定'!$B$21)="","（科目5・未使用）",TRIM('設定'!$B$21))</f>
        <v/>
      </c>
      <c r="C35" s="31" t="n"/>
      <c r="D35" s="31" t="n"/>
      <c r="E35" s="31" t="n"/>
      <c r="F35" s="31" t="n"/>
      <c r="G35" s="31" t="n"/>
      <c r="H35" s="31" t="n"/>
      <c r="I35" s="31" t="n"/>
      <c r="J35" s="31" t="n"/>
      <c r="K35" s="31" t="n"/>
      <c r="L35" s="31" t="n"/>
      <c r="M35" s="31" t="n"/>
      <c r="N35" s="31" t="n"/>
      <c r="O35" s="28">
        <f>SUM(C35:N35)</f>
        <v/>
      </c>
    </row>
    <row r="36" ht="16" customHeight="1">
      <c r="A36" s="25" t="inlineStr">
        <is>
          <t>売上原価</t>
        </is>
      </c>
      <c r="B36" s="26">
        <f>IF(TRIM('設定'!$B$22)="","（科目6・未使用）",TRIM('設定'!$B$22))</f>
        <v/>
      </c>
      <c r="C36" s="31" t="n"/>
      <c r="D36" s="31" t="n"/>
      <c r="E36" s="31" t="n"/>
      <c r="F36" s="31" t="n"/>
      <c r="G36" s="31" t="n"/>
      <c r="H36" s="31" t="n"/>
      <c r="I36" s="31" t="n"/>
      <c r="J36" s="31" t="n"/>
      <c r="K36" s="31" t="n"/>
      <c r="L36" s="31" t="n"/>
      <c r="M36" s="31" t="n"/>
      <c r="N36" s="31" t="n"/>
      <c r="O36" s="28">
        <f>SUM(C36:N36)</f>
        <v/>
      </c>
    </row>
    <row r="37" ht="16" customHeight="1">
      <c r="A37" s="57" t="inlineStr">
        <is>
          <t>計</t>
        </is>
      </c>
      <c r="B37" s="29" t="inlineStr">
        <is>
          <t>売上原価 計</t>
        </is>
      </c>
      <c r="C37" s="28">
        <f>SUM(C34:C36)</f>
        <v/>
      </c>
      <c r="D37" s="28">
        <f>SUM(D34:D36)</f>
        <v/>
      </c>
      <c r="E37" s="28">
        <f>SUM(E34:E36)</f>
        <v/>
      </c>
      <c r="F37" s="28">
        <f>SUM(F34:F36)</f>
        <v/>
      </c>
      <c r="G37" s="28">
        <f>SUM(G34:G36)</f>
        <v/>
      </c>
      <c r="H37" s="28">
        <f>SUM(H34:H36)</f>
        <v/>
      </c>
      <c r="I37" s="28">
        <f>SUM(I34:I36)</f>
        <v/>
      </c>
      <c r="J37" s="28">
        <f>SUM(J34:J36)</f>
        <v/>
      </c>
      <c r="K37" s="28">
        <f>SUM(K34:K36)</f>
        <v/>
      </c>
      <c r="L37" s="28">
        <f>SUM(L34:L36)</f>
        <v/>
      </c>
      <c r="M37" s="28">
        <f>SUM(M34:M36)</f>
        <v/>
      </c>
      <c r="N37" s="28">
        <f>SUM(N34:N36)</f>
        <v/>
      </c>
      <c r="O37" s="28">
        <f>SUM(C37:N37)</f>
        <v/>
      </c>
    </row>
    <row r="38" ht="16" customHeight="1">
      <c r="A38" s="57" t="inlineStr">
        <is>
          <t>利益</t>
        </is>
      </c>
      <c r="B38" s="29" t="inlineStr">
        <is>
          <t>売上総利益（粗利）</t>
        </is>
      </c>
      <c r="C38" s="28">
        <f>C33-C37</f>
        <v/>
      </c>
      <c r="D38" s="28">
        <f>D33-D37</f>
        <v/>
      </c>
      <c r="E38" s="28">
        <f>E33-E37</f>
        <v/>
      </c>
      <c r="F38" s="28">
        <f>F33-F37</f>
        <v/>
      </c>
      <c r="G38" s="28">
        <f>G33-G37</f>
        <v/>
      </c>
      <c r="H38" s="28">
        <f>H33-H37</f>
        <v/>
      </c>
      <c r="I38" s="28">
        <f>I33-I37</f>
        <v/>
      </c>
      <c r="J38" s="28">
        <f>J33-J37</f>
        <v/>
      </c>
      <c r="K38" s="28">
        <f>K33-K37</f>
        <v/>
      </c>
      <c r="L38" s="28">
        <f>L33-L37</f>
        <v/>
      </c>
      <c r="M38" s="28">
        <f>M33-M37</f>
        <v/>
      </c>
      <c r="N38" s="28">
        <f>N33-N37</f>
        <v/>
      </c>
      <c r="O38" s="28">
        <f>SUM(C38:N38)</f>
        <v/>
      </c>
    </row>
    <row r="39" ht="16" customHeight="1">
      <c r="A39" s="25" t="inlineStr">
        <is>
          <t>販管費</t>
        </is>
      </c>
      <c r="B39" s="26">
        <f>IF(TRIM('設定'!$B$23)="","（科目7・未使用）",TRIM('設定'!$B$23))</f>
        <v/>
      </c>
      <c r="C39" s="31" t="n"/>
      <c r="D39" s="31" t="n"/>
      <c r="E39" s="31" t="n"/>
      <c r="F39" s="31" t="n"/>
      <c r="G39" s="31" t="n"/>
      <c r="H39" s="31" t="n"/>
      <c r="I39" s="31" t="n"/>
      <c r="J39" s="31" t="n"/>
      <c r="K39" s="31" t="n"/>
      <c r="L39" s="31" t="n"/>
      <c r="M39" s="31" t="n"/>
      <c r="N39" s="31" t="n"/>
      <c r="O39" s="28">
        <f>SUM(C39:N39)</f>
        <v/>
      </c>
    </row>
    <row r="40" ht="16" customHeight="1">
      <c r="A40" s="25" t="inlineStr">
        <is>
          <t>販管費</t>
        </is>
      </c>
      <c r="B40" s="26">
        <f>IF(TRIM('設定'!$B$24)="","（科目8・未使用）",TRIM('設定'!$B$24))</f>
        <v/>
      </c>
      <c r="C40" s="31" t="n"/>
      <c r="D40" s="31" t="n"/>
      <c r="E40" s="31" t="n"/>
      <c r="F40" s="31" t="n"/>
      <c r="G40" s="31" t="n"/>
      <c r="H40" s="31" t="n"/>
      <c r="I40" s="31" t="n"/>
      <c r="J40" s="31" t="n"/>
      <c r="K40" s="31" t="n"/>
      <c r="L40" s="31" t="n"/>
      <c r="M40" s="31" t="n"/>
      <c r="N40" s="31" t="n"/>
      <c r="O40" s="28">
        <f>SUM(C40:N40)</f>
        <v/>
      </c>
    </row>
    <row r="41" ht="16" customHeight="1">
      <c r="A41" s="25" t="inlineStr">
        <is>
          <t>販管費</t>
        </is>
      </c>
      <c r="B41" s="26">
        <f>IF(TRIM('設定'!$B$25)="","（科目9・未使用）",TRIM('設定'!$B$25))</f>
        <v/>
      </c>
      <c r="C41" s="31" t="n"/>
      <c r="D41" s="31" t="n"/>
      <c r="E41" s="31" t="n"/>
      <c r="F41" s="31" t="n"/>
      <c r="G41" s="31" t="n"/>
      <c r="H41" s="31" t="n"/>
      <c r="I41" s="31" t="n"/>
      <c r="J41" s="31" t="n"/>
      <c r="K41" s="31" t="n"/>
      <c r="L41" s="31" t="n"/>
      <c r="M41" s="31" t="n"/>
      <c r="N41" s="31" t="n"/>
      <c r="O41" s="28">
        <f>SUM(C41:N41)</f>
        <v/>
      </c>
    </row>
    <row r="42" ht="16" customHeight="1">
      <c r="A42" s="25" t="inlineStr">
        <is>
          <t>販管費</t>
        </is>
      </c>
      <c r="B42" s="26">
        <f>IF(TRIM('設定'!$B$26)="","（科目10・未使用）",TRIM('設定'!$B$26))</f>
        <v/>
      </c>
      <c r="C42" s="31" t="n"/>
      <c r="D42" s="31" t="n"/>
      <c r="E42" s="31" t="n"/>
      <c r="F42" s="31" t="n"/>
      <c r="G42" s="31" t="n"/>
      <c r="H42" s="31" t="n"/>
      <c r="I42" s="31" t="n"/>
      <c r="J42" s="31" t="n"/>
      <c r="K42" s="31" t="n"/>
      <c r="L42" s="31" t="n"/>
      <c r="M42" s="31" t="n"/>
      <c r="N42" s="31" t="n"/>
      <c r="O42" s="28">
        <f>SUM(C42:N42)</f>
        <v/>
      </c>
    </row>
    <row r="43" ht="16" customHeight="1">
      <c r="A43" s="25" t="inlineStr">
        <is>
          <t>販管費</t>
        </is>
      </c>
      <c r="B43" s="26">
        <f>IF(TRIM('設定'!$B$27)="","（科目11・未使用）",TRIM('設定'!$B$27))</f>
        <v/>
      </c>
      <c r="C43" s="31" t="n"/>
      <c r="D43" s="31" t="n"/>
      <c r="E43" s="31" t="n"/>
      <c r="F43" s="31" t="n"/>
      <c r="G43" s="31" t="n"/>
      <c r="H43" s="31" t="n"/>
      <c r="I43" s="31" t="n"/>
      <c r="J43" s="31" t="n"/>
      <c r="K43" s="31" t="n"/>
      <c r="L43" s="31" t="n"/>
      <c r="M43" s="31" t="n"/>
      <c r="N43" s="31" t="n"/>
      <c r="O43" s="28">
        <f>SUM(C43:N43)</f>
        <v/>
      </c>
    </row>
    <row r="44" ht="16" customHeight="1">
      <c r="A44" s="25" t="inlineStr">
        <is>
          <t>販管費</t>
        </is>
      </c>
      <c r="B44" s="26">
        <f>IF(TRIM('設定'!$B$28)="","（科目12・未使用）",TRIM('設定'!$B$28))</f>
        <v/>
      </c>
      <c r="C44" s="31" t="n"/>
      <c r="D44" s="31" t="n"/>
      <c r="E44" s="31" t="n"/>
      <c r="F44" s="31" t="n"/>
      <c r="G44" s="31" t="n"/>
      <c r="H44" s="31" t="n"/>
      <c r="I44" s="31" t="n"/>
      <c r="J44" s="31" t="n"/>
      <c r="K44" s="31" t="n"/>
      <c r="L44" s="31" t="n"/>
      <c r="M44" s="31" t="n"/>
      <c r="N44" s="31" t="n"/>
      <c r="O44" s="28">
        <f>SUM(C44:N44)</f>
        <v/>
      </c>
    </row>
    <row r="45" ht="16" customHeight="1">
      <c r="A45" s="25" t="inlineStr">
        <is>
          <t>販管費</t>
        </is>
      </c>
      <c r="B45" s="26">
        <f>IF(TRIM('設定'!$B$29)="","（科目13・未使用）",TRIM('設定'!$B$29))</f>
        <v/>
      </c>
      <c r="C45" s="31" t="n"/>
      <c r="D45" s="31" t="n"/>
      <c r="E45" s="31" t="n"/>
      <c r="F45" s="31" t="n"/>
      <c r="G45" s="31" t="n"/>
      <c r="H45" s="31" t="n"/>
      <c r="I45" s="31" t="n"/>
      <c r="J45" s="31" t="n"/>
      <c r="K45" s="31" t="n"/>
      <c r="L45" s="31" t="n"/>
      <c r="M45" s="31" t="n"/>
      <c r="N45" s="31" t="n"/>
      <c r="O45" s="28">
        <f>SUM(C45:N45)</f>
        <v/>
      </c>
    </row>
    <row r="46" ht="16" customHeight="1">
      <c r="A46" s="25" t="inlineStr">
        <is>
          <t>販管費</t>
        </is>
      </c>
      <c r="B46" s="26">
        <f>IF(TRIM('設定'!$B$30)="","（科目14・未使用）",TRIM('設定'!$B$30))</f>
        <v/>
      </c>
      <c r="C46" s="31" t="n"/>
      <c r="D46" s="31" t="n"/>
      <c r="E46" s="31" t="n"/>
      <c r="F46" s="31" t="n"/>
      <c r="G46" s="31" t="n"/>
      <c r="H46" s="31" t="n"/>
      <c r="I46" s="31" t="n"/>
      <c r="J46" s="31" t="n"/>
      <c r="K46" s="31" t="n"/>
      <c r="L46" s="31" t="n"/>
      <c r="M46" s="31" t="n"/>
      <c r="N46" s="31" t="n"/>
      <c r="O46" s="28">
        <f>SUM(C46:N46)</f>
        <v/>
      </c>
    </row>
    <row r="47" ht="16" customHeight="1">
      <c r="A47" s="25" t="inlineStr">
        <is>
          <t>販管費</t>
        </is>
      </c>
      <c r="B47" s="26">
        <f>IF(TRIM('設定'!$B$31)="","（科目15・未使用）",TRIM('設定'!$B$31))</f>
        <v/>
      </c>
      <c r="C47" s="31" t="n"/>
      <c r="D47" s="31" t="n"/>
      <c r="E47" s="31" t="n"/>
      <c r="F47" s="31" t="n"/>
      <c r="G47" s="31" t="n"/>
      <c r="H47" s="31" t="n"/>
      <c r="I47" s="31" t="n"/>
      <c r="J47" s="31" t="n"/>
      <c r="K47" s="31" t="n"/>
      <c r="L47" s="31" t="n"/>
      <c r="M47" s="31" t="n"/>
      <c r="N47" s="31" t="n"/>
      <c r="O47" s="28">
        <f>SUM(C47:N47)</f>
        <v/>
      </c>
    </row>
    <row r="48" ht="16" customHeight="1">
      <c r="A48" s="25" t="inlineStr">
        <is>
          <t>販管費</t>
        </is>
      </c>
      <c r="B48" s="26">
        <f>IF(TRIM('設定'!$B$32)="","（科目16・未使用）",TRIM('設定'!$B$32))</f>
        <v/>
      </c>
      <c r="C48" s="31" t="n"/>
      <c r="D48" s="31" t="n"/>
      <c r="E48" s="31" t="n"/>
      <c r="F48" s="31" t="n"/>
      <c r="G48" s="31" t="n"/>
      <c r="H48" s="31" t="n"/>
      <c r="I48" s="31" t="n"/>
      <c r="J48" s="31" t="n"/>
      <c r="K48" s="31" t="n"/>
      <c r="L48" s="31" t="n"/>
      <c r="M48" s="31" t="n"/>
      <c r="N48" s="31" t="n"/>
      <c r="O48" s="28">
        <f>SUM(C48:N48)</f>
        <v/>
      </c>
    </row>
    <row r="49" ht="16" customHeight="1">
      <c r="A49" s="57" t="inlineStr">
        <is>
          <t>計</t>
        </is>
      </c>
      <c r="B49" s="29" t="inlineStr">
        <is>
          <t>販管費 計</t>
        </is>
      </c>
      <c r="C49" s="28">
        <f>SUM(C39:C48)</f>
        <v/>
      </c>
      <c r="D49" s="28">
        <f>SUM(D39:D48)</f>
        <v/>
      </c>
      <c r="E49" s="28">
        <f>SUM(E39:E48)</f>
        <v/>
      </c>
      <c r="F49" s="28">
        <f>SUM(F39:F48)</f>
        <v/>
      </c>
      <c r="G49" s="28">
        <f>SUM(G39:G48)</f>
        <v/>
      </c>
      <c r="H49" s="28">
        <f>SUM(H39:H48)</f>
        <v/>
      </c>
      <c r="I49" s="28">
        <f>SUM(I39:I48)</f>
        <v/>
      </c>
      <c r="J49" s="28">
        <f>SUM(J39:J48)</f>
        <v/>
      </c>
      <c r="K49" s="28">
        <f>SUM(K39:K48)</f>
        <v/>
      </c>
      <c r="L49" s="28">
        <f>SUM(L39:L48)</f>
        <v/>
      </c>
      <c r="M49" s="28">
        <f>SUM(M39:M48)</f>
        <v/>
      </c>
      <c r="N49" s="28">
        <f>SUM(N39:N48)</f>
        <v/>
      </c>
      <c r="O49" s="28">
        <f>SUM(C49:N49)</f>
        <v/>
      </c>
    </row>
    <row r="50" ht="16" customHeight="1">
      <c r="A50" s="57" t="inlineStr">
        <is>
          <t>利益</t>
        </is>
      </c>
      <c r="B50" s="29" t="inlineStr">
        <is>
          <t>営業利益</t>
        </is>
      </c>
      <c r="C50" s="28">
        <f>C38-C49</f>
        <v/>
      </c>
      <c r="D50" s="28">
        <f>D38-D49</f>
        <v/>
      </c>
      <c r="E50" s="28">
        <f>E38-E49</f>
        <v/>
      </c>
      <c r="F50" s="28">
        <f>F38-F49</f>
        <v/>
      </c>
      <c r="G50" s="28">
        <f>G38-G49</f>
        <v/>
      </c>
      <c r="H50" s="28">
        <f>H38-H49</f>
        <v/>
      </c>
      <c r="I50" s="28">
        <f>I38-I49</f>
        <v/>
      </c>
      <c r="J50" s="28">
        <f>J38-J49</f>
        <v/>
      </c>
      <c r="K50" s="28">
        <f>K38-K49</f>
        <v/>
      </c>
      <c r="L50" s="28">
        <f>L38-L49</f>
        <v/>
      </c>
      <c r="M50" s="28">
        <f>M38-M49</f>
        <v/>
      </c>
      <c r="N50" s="28">
        <f>N38-N49</f>
        <v/>
      </c>
      <c r="O50" s="28">
        <f>SUM(C50:N50)</f>
        <v/>
      </c>
    </row>
    <row r="51" ht="8" customHeight="1">
      <c r="A51" s="52" t="n"/>
      <c r="B51" s="52" t="n"/>
      <c r="C51" s="52" t="n"/>
      <c r="D51" s="52" t="n"/>
      <c r="E51" s="52" t="n"/>
      <c r="F51" s="52" t="n"/>
      <c r="G51" s="52" t="n"/>
      <c r="H51" s="52" t="n"/>
      <c r="I51" s="52" t="n"/>
      <c r="J51" s="52" t="n"/>
      <c r="K51" s="52" t="n"/>
      <c r="L51" s="52" t="n"/>
      <c r="M51" s="52" t="n"/>
      <c r="N51" s="52" t="n"/>
      <c r="O51" s="52" t="n"/>
    </row>
    <row r="52" ht="20" customHeight="1">
      <c r="A52" s="63">
        <f>"部門2　"&amp;TRIM('設定'!$B$10)</f>
        <v/>
      </c>
      <c r="B52" s="52" t="n"/>
      <c r="C52" s="52" t="n"/>
      <c r="D52" s="52" t="n"/>
      <c r="E52" s="52" t="n"/>
      <c r="F52" s="52" t="n"/>
      <c r="G52" s="52" t="n"/>
      <c r="H52" s="52" t="n"/>
      <c r="I52" s="52" t="n"/>
      <c r="J52" s="52" t="n"/>
      <c r="K52" s="52" t="n"/>
      <c r="L52" s="52" t="n"/>
      <c r="M52" s="52" t="n"/>
      <c r="N52" s="52" t="n"/>
      <c r="O52" s="52" t="n"/>
    </row>
    <row r="53" ht="18" customHeight="1">
      <c r="A53" s="20" t="inlineStr">
        <is>
          <t>区分</t>
        </is>
      </c>
      <c r="B53" s="20" t="inlineStr">
        <is>
          <t>科目</t>
        </is>
      </c>
      <c r="C53" s="20">
        <f>'設定'!$G$5</f>
        <v/>
      </c>
      <c r="D53" s="20">
        <f>'設定'!$G$6</f>
        <v/>
      </c>
      <c r="E53" s="20">
        <f>'設定'!$G$7</f>
        <v/>
      </c>
      <c r="F53" s="20">
        <f>'設定'!$G$8</f>
        <v/>
      </c>
      <c r="G53" s="20">
        <f>'設定'!$G$9</f>
        <v/>
      </c>
      <c r="H53" s="20">
        <f>'設定'!$G$10</f>
        <v/>
      </c>
      <c r="I53" s="20">
        <f>'設定'!$G$11</f>
        <v/>
      </c>
      <c r="J53" s="20">
        <f>'設定'!$G$12</f>
        <v/>
      </c>
      <c r="K53" s="20">
        <f>'設定'!$G$13</f>
        <v/>
      </c>
      <c r="L53" s="20">
        <f>'設定'!$G$14</f>
        <v/>
      </c>
      <c r="M53" s="20">
        <f>'設定'!$G$15</f>
        <v/>
      </c>
      <c r="N53" s="20">
        <f>'設定'!$G$16</f>
        <v/>
      </c>
      <c r="O53" s="20" t="inlineStr">
        <is>
          <t>年間合計</t>
        </is>
      </c>
    </row>
    <row r="54" ht="16" customHeight="1">
      <c r="A54" s="25" t="inlineStr">
        <is>
          <t>売上</t>
        </is>
      </c>
      <c r="B54" s="26">
        <f>IF(TRIM('設定'!$B$17)="","（科目1・未使用）",TRIM('設定'!$B$17))</f>
        <v/>
      </c>
      <c r="C54" s="31" t="n"/>
      <c r="D54" s="31" t="n"/>
      <c r="E54" s="31" t="n"/>
      <c r="F54" s="31" t="n"/>
      <c r="G54" s="31" t="n"/>
      <c r="H54" s="31" t="n"/>
      <c r="I54" s="31" t="n"/>
      <c r="J54" s="31" t="n"/>
      <c r="K54" s="31" t="n"/>
      <c r="L54" s="31" t="n"/>
      <c r="M54" s="31" t="n"/>
      <c r="N54" s="31" t="n"/>
      <c r="O54" s="28">
        <f>SUM(C54:N54)</f>
        <v/>
      </c>
    </row>
    <row r="55" ht="16" customHeight="1">
      <c r="A55" s="25" t="inlineStr">
        <is>
          <t>売上</t>
        </is>
      </c>
      <c r="B55" s="26">
        <f>IF(TRIM('設定'!$B$18)="","（科目2・未使用）",TRIM('設定'!$B$18))</f>
        <v/>
      </c>
      <c r="C55" s="31" t="n"/>
      <c r="D55" s="31" t="n"/>
      <c r="E55" s="31" t="n"/>
      <c r="F55" s="31" t="n"/>
      <c r="G55" s="31" t="n"/>
      <c r="H55" s="31" t="n"/>
      <c r="I55" s="31" t="n"/>
      <c r="J55" s="31" t="n"/>
      <c r="K55" s="31" t="n"/>
      <c r="L55" s="31" t="n"/>
      <c r="M55" s="31" t="n"/>
      <c r="N55" s="31" t="n"/>
      <c r="O55" s="28">
        <f>SUM(C55:N55)</f>
        <v/>
      </c>
    </row>
    <row r="56" ht="16" customHeight="1">
      <c r="A56" s="25" t="inlineStr">
        <is>
          <t>売上</t>
        </is>
      </c>
      <c r="B56" s="26">
        <f>IF(TRIM('設定'!$B$19)="","（科目3・未使用）",TRIM('設定'!$B$19))</f>
        <v/>
      </c>
      <c r="C56" s="31" t="n"/>
      <c r="D56" s="31" t="n"/>
      <c r="E56" s="31" t="n"/>
      <c r="F56" s="31" t="n"/>
      <c r="G56" s="31" t="n"/>
      <c r="H56" s="31" t="n"/>
      <c r="I56" s="31" t="n"/>
      <c r="J56" s="31" t="n"/>
      <c r="K56" s="31" t="n"/>
      <c r="L56" s="31" t="n"/>
      <c r="M56" s="31" t="n"/>
      <c r="N56" s="31" t="n"/>
      <c r="O56" s="28">
        <f>SUM(C56:N56)</f>
        <v/>
      </c>
    </row>
    <row r="57" ht="16" customHeight="1">
      <c r="A57" s="57" t="inlineStr">
        <is>
          <t>計</t>
        </is>
      </c>
      <c r="B57" s="29" t="inlineStr">
        <is>
          <t>売上高 計</t>
        </is>
      </c>
      <c r="C57" s="28">
        <f>SUM(C54:C56)</f>
        <v/>
      </c>
      <c r="D57" s="28">
        <f>SUM(D54:D56)</f>
        <v/>
      </c>
      <c r="E57" s="28">
        <f>SUM(E54:E56)</f>
        <v/>
      </c>
      <c r="F57" s="28">
        <f>SUM(F54:F56)</f>
        <v/>
      </c>
      <c r="G57" s="28">
        <f>SUM(G54:G56)</f>
        <v/>
      </c>
      <c r="H57" s="28">
        <f>SUM(H54:H56)</f>
        <v/>
      </c>
      <c r="I57" s="28">
        <f>SUM(I54:I56)</f>
        <v/>
      </c>
      <c r="J57" s="28">
        <f>SUM(J54:J56)</f>
        <v/>
      </c>
      <c r="K57" s="28">
        <f>SUM(K54:K56)</f>
        <v/>
      </c>
      <c r="L57" s="28">
        <f>SUM(L54:L56)</f>
        <v/>
      </c>
      <c r="M57" s="28">
        <f>SUM(M54:M56)</f>
        <v/>
      </c>
      <c r="N57" s="28">
        <f>SUM(N54:N56)</f>
        <v/>
      </c>
      <c r="O57" s="28">
        <f>SUM(C57:N57)</f>
        <v/>
      </c>
    </row>
    <row r="58" ht="16" customHeight="1">
      <c r="A58" s="25" t="inlineStr">
        <is>
          <t>売上原価</t>
        </is>
      </c>
      <c r="B58" s="26">
        <f>IF(TRIM('設定'!$B$20)="","（科目4・未使用）",TRIM('設定'!$B$20))</f>
        <v/>
      </c>
      <c r="C58" s="31" t="n"/>
      <c r="D58" s="31" t="n"/>
      <c r="E58" s="31" t="n"/>
      <c r="F58" s="31" t="n"/>
      <c r="G58" s="31" t="n"/>
      <c r="H58" s="31" t="n"/>
      <c r="I58" s="31" t="n"/>
      <c r="J58" s="31" t="n"/>
      <c r="K58" s="31" t="n"/>
      <c r="L58" s="31" t="n"/>
      <c r="M58" s="31" t="n"/>
      <c r="N58" s="31" t="n"/>
      <c r="O58" s="28">
        <f>SUM(C58:N58)</f>
        <v/>
      </c>
    </row>
    <row r="59" ht="16" customHeight="1">
      <c r="A59" s="25" t="inlineStr">
        <is>
          <t>売上原価</t>
        </is>
      </c>
      <c r="B59" s="26">
        <f>IF(TRIM('設定'!$B$21)="","（科目5・未使用）",TRIM('設定'!$B$21))</f>
        <v/>
      </c>
      <c r="C59" s="31" t="n"/>
      <c r="D59" s="31" t="n"/>
      <c r="E59" s="31" t="n"/>
      <c r="F59" s="31" t="n"/>
      <c r="G59" s="31" t="n"/>
      <c r="H59" s="31" t="n"/>
      <c r="I59" s="31" t="n"/>
      <c r="J59" s="31" t="n"/>
      <c r="K59" s="31" t="n"/>
      <c r="L59" s="31" t="n"/>
      <c r="M59" s="31" t="n"/>
      <c r="N59" s="31" t="n"/>
      <c r="O59" s="28">
        <f>SUM(C59:N59)</f>
        <v/>
      </c>
    </row>
    <row r="60" ht="16" customHeight="1">
      <c r="A60" s="25" t="inlineStr">
        <is>
          <t>売上原価</t>
        </is>
      </c>
      <c r="B60" s="26">
        <f>IF(TRIM('設定'!$B$22)="","（科目6・未使用）",TRIM('設定'!$B$22))</f>
        <v/>
      </c>
      <c r="C60" s="31" t="n"/>
      <c r="D60" s="31" t="n"/>
      <c r="E60" s="31" t="n"/>
      <c r="F60" s="31" t="n"/>
      <c r="G60" s="31" t="n"/>
      <c r="H60" s="31" t="n"/>
      <c r="I60" s="31" t="n"/>
      <c r="J60" s="31" t="n"/>
      <c r="K60" s="31" t="n"/>
      <c r="L60" s="31" t="n"/>
      <c r="M60" s="31" t="n"/>
      <c r="N60" s="31" t="n"/>
      <c r="O60" s="28">
        <f>SUM(C60:N60)</f>
        <v/>
      </c>
    </row>
    <row r="61" ht="16" customHeight="1">
      <c r="A61" s="57" t="inlineStr">
        <is>
          <t>計</t>
        </is>
      </c>
      <c r="B61" s="29" t="inlineStr">
        <is>
          <t>売上原価 計</t>
        </is>
      </c>
      <c r="C61" s="28">
        <f>SUM(C58:C60)</f>
        <v/>
      </c>
      <c r="D61" s="28">
        <f>SUM(D58:D60)</f>
        <v/>
      </c>
      <c r="E61" s="28">
        <f>SUM(E58:E60)</f>
        <v/>
      </c>
      <c r="F61" s="28">
        <f>SUM(F58:F60)</f>
        <v/>
      </c>
      <c r="G61" s="28">
        <f>SUM(G58:G60)</f>
        <v/>
      </c>
      <c r="H61" s="28">
        <f>SUM(H58:H60)</f>
        <v/>
      </c>
      <c r="I61" s="28">
        <f>SUM(I58:I60)</f>
        <v/>
      </c>
      <c r="J61" s="28">
        <f>SUM(J58:J60)</f>
        <v/>
      </c>
      <c r="K61" s="28">
        <f>SUM(K58:K60)</f>
        <v/>
      </c>
      <c r="L61" s="28">
        <f>SUM(L58:L60)</f>
        <v/>
      </c>
      <c r="M61" s="28">
        <f>SUM(M58:M60)</f>
        <v/>
      </c>
      <c r="N61" s="28">
        <f>SUM(N58:N60)</f>
        <v/>
      </c>
      <c r="O61" s="28">
        <f>SUM(C61:N61)</f>
        <v/>
      </c>
    </row>
    <row r="62" ht="16" customHeight="1">
      <c r="A62" s="57" t="inlineStr">
        <is>
          <t>利益</t>
        </is>
      </c>
      <c r="B62" s="29" t="inlineStr">
        <is>
          <t>売上総利益（粗利）</t>
        </is>
      </c>
      <c r="C62" s="28">
        <f>C57-C61</f>
        <v/>
      </c>
      <c r="D62" s="28">
        <f>D57-D61</f>
        <v/>
      </c>
      <c r="E62" s="28">
        <f>E57-E61</f>
        <v/>
      </c>
      <c r="F62" s="28">
        <f>F57-F61</f>
        <v/>
      </c>
      <c r="G62" s="28">
        <f>G57-G61</f>
        <v/>
      </c>
      <c r="H62" s="28">
        <f>H57-H61</f>
        <v/>
      </c>
      <c r="I62" s="28">
        <f>I57-I61</f>
        <v/>
      </c>
      <c r="J62" s="28">
        <f>J57-J61</f>
        <v/>
      </c>
      <c r="K62" s="28">
        <f>K57-K61</f>
        <v/>
      </c>
      <c r="L62" s="28">
        <f>L57-L61</f>
        <v/>
      </c>
      <c r="M62" s="28">
        <f>M57-M61</f>
        <v/>
      </c>
      <c r="N62" s="28">
        <f>N57-N61</f>
        <v/>
      </c>
      <c r="O62" s="28">
        <f>SUM(C62:N62)</f>
        <v/>
      </c>
    </row>
    <row r="63" ht="16" customHeight="1">
      <c r="A63" s="25" t="inlineStr">
        <is>
          <t>販管費</t>
        </is>
      </c>
      <c r="B63" s="26">
        <f>IF(TRIM('設定'!$B$23)="","（科目7・未使用）",TRIM('設定'!$B$23))</f>
        <v/>
      </c>
      <c r="C63" s="31" t="n"/>
      <c r="D63" s="31" t="n"/>
      <c r="E63" s="31" t="n"/>
      <c r="F63" s="31" t="n"/>
      <c r="G63" s="31" t="n"/>
      <c r="H63" s="31" t="n"/>
      <c r="I63" s="31" t="n"/>
      <c r="J63" s="31" t="n"/>
      <c r="K63" s="31" t="n"/>
      <c r="L63" s="31" t="n"/>
      <c r="M63" s="31" t="n"/>
      <c r="N63" s="31" t="n"/>
      <c r="O63" s="28">
        <f>SUM(C63:N63)</f>
        <v/>
      </c>
    </row>
    <row r="64" ht="16" customHeight="1">
      <c r="A64" s="25" t="inlineStr">
        <is>
          <t>販管費</t>
        </is>
      </c>
      <c r="B64" s="26">
        <f>IF(TRIM('設定'!$B$24)="","（科目8・未使用）",TRIM('設定'!$B$24))</f>
        <v/>
      </c>
      <c r="C64" s="31" t="n"/>
      <c r="D64" s="31" t="n"/>
      <c r="E64" s="31" t="n"/>
      <c r="F64" s="31" t="n"/>
      <c r="G64" s="31" t="n"/>
      <c r="H64" s="31" t="n"/>
      <c r="I64" s="31" t="n"/>
      <c r="J64" s="31" t="n"/>
      <c r="K64" s="31" t="n"/>
      <c r="L64" s="31" t="n"/>
      <c r="M64" s="31" t="n"/>
      <c r="N64" s="31" t="n"/>
      <c r="O64" s="28">
        <f>SUM(C64:N64)</f>
        <v/>
      </c>
    </row>
    <row r="65" ht="16" customHeight="1">
      <c r="A65" s="25" t="inlineStr">
        <is>
          <t>販管費</t>
        </is>
      </c>
      <c r="B65" s="26">
        <f>IF(TRIM('設定'!$B$25)="","（科目9・未使用）",TRIM('設定'!$B$25))</f>
        <v/>
      </c>
      <c r="C65" s="31" t="n"/>
      <c r="D65" s="31" t="n"/>
      <c r="E65" s="31" t="n"/>
      <c r="F65" s="31" t="n"/>
      <c r="G65" s="31" t="n"/>
      <c r="H65" s="31" t="n"/>
      <c r="I65" s="31" t="n"/>
      <c r="J65" s="31" t="n"/>
      <c r="K65" s="31" t="n"/>
      <c r="L65" s="31" t="n"/>
      <c r="M65" s="31" t="n"/>
      <c r="N65" s="31" t="n"/>
      <c r="O65" s="28">
        <f>SUM(C65:N65)</f>
        <v/>
      </c>
    </row>
    <row r="66" ht="16" customHeight="1">
      <c r="A66" s="25" t="inlineStr">
        <is>
          <t>販管費</t>
        </is>
      </c>
      <c r="B66" s="26">
        <f>IF(TRIM('設定'!$B$26)="","（科目10・未使用）",TRIM('設定'!$B$26))</f>
        <v/>
      </c>
      <c r="C66" s="31" t="n"/>
      <c r="D66" s="31" t="n"/>
      <c r="E66" s="31" t="n"/>
      <c r="F66" s="31" t="n"/>
      <c r="G66" s="31" t="n"/>
      <c r="H66" s="31" t="n"/>
      <c r="I66" s="31" t="n"/>
      <c r="J66" s="31" t="n"/>
      <c r="K66" s="31" t="n"/>
      <c r="L66" s="31" t="n"/>
      <c r="M66" s="31" t="n"/>
      <c r="N66" s="31" t="n"/>
      <c r="O66" s="28">
        <f>SUM(C66:N66)</f>
        <v/>
      </c>
    </row>
    <row r="67" ht="16" customHeight="1">
      <c r="A67" s="25" t="inlineStr">
        <is>
          <t>販管費</t>
        </is>
      </c>
      <c r="B67" s="26">
        <f>IF(TRIM('設定'!$B$27)="","（科目11・未使用）",TRIM('設定'!$B$27))</f>
        <v/>
      </c>
      <c r="C67" s="31" t="n"/>
      <c r="D67" s="31" t="n"/>
      <c r="E67" s="31" t="n"/>
      <c r="F67" s="31" t="n"/>
      <c r="G67" s="31" t="n"/>
      <c r="H67" s="31" t="n"/>
      <c r="I67" s="31" t="n"/>
      <c r="J67" s="31" t="n"/>
      <c r="K67" s="31" t="n"/>
      <c r="L67" s="31" t="n"/>
      <c r="M67" s="31" t="n"/>
      <c r="N67" s="31" t="n"/>
      <c r="O67" s="28">
        <f>SUM(C67:N67)</f>
        <v/>
      </c>
    </row>
    <row r="68" ht="16" customHeight="1">
      <c r="A68" s="25" t="inlineStr">
        <is>
          <t>販管費</t>
        </is>
      </c>
      <c r="B68" s="26">
        <f>IF(TRIM('設定'!$B$28)="","（科目12・未使用）",TRIM('設定'!$B$28))</f>
        <v/>
      </c>
      <c r="C68" s="31" t="n"/>
      <c r="D68" s="31" t="n"/>
      <c r="E68" s="31" t="n"/>
      <c r="F68" s="31" t="n"/>
      <c r="G68" s="31" t="n"/>
      <c r="H68" s="31" t="n"/>
      <c r="I68" s="31" t="n"/>
      <c r="J68" s="31" t="n"/>
      <c r="K68" s="31" t="n"/>
      <c r="L68" s="31" t="n"/>
      <c r="M68" s="31" t="n"/>
      <c r="N68" s="31" t="n"/>
      <c r="O68" s="28">
        <f>SUM(C68:N68)</f>
        <v/>
      </c>
    </row>
    <row r="69" ht="16" customHeight="1">
      <c r="A69" s="25" t="inlineStr">
        <is>
          <t>販管費</t>
        </is>
      </c>
      <c r="B69" s="26">
        <f>IF(TRIM('設定'!$B$29)="","（科目13・未使用）",TRIM('設定'!$B$29))</f>
        <v/>
      </c>
      <c r="C69" s="31" t="n"/>
      <c r="D69" s="31" t="n"/>
      <c r="E69" s="31" t="n"/>
      <c r="F69" s="31" t="n"/>
      <c r="G69" s="31" t="n"/>
      <c r="H69" s="31" t="n"/>
      <c r="I69" s="31" t="n"/>
      <c r="J69" s="31" t="n"/>
      <c r="K69" s="31" t="n"/>
      <c r="L69" s="31" t="n"/>
      <c r="M69" s="31" t="n"/>
      <c r="N69" s="31" t="n"/>
      <c r="O69" s="28">
        <f>SUM(C69:N69)</f>
        <v/>
      </c>
    </row>
    <row r="70" ht="16" customHeight="1">
      <c r="A70" s="25" t="inlineStr">
        <is>
          <t>販管費</t>
        </is>
      </c>
      <c r="B70" s="26">
        <f>IF(TRIM('設定'!$B$30)="","（科目14・未使用）",TRIM('設定'!$B$30))</f>
        <v/>
      </c>
      <c r="C70" s="31" t="n"/>
      <c r="D70" s="31" t="n"/>
      <c r="E70" s="31" t="n"/>
      <c r="F70" s="31" t="n"/>
      <c r="G70" s="31" t="n"/>
      <c r="H70" s="31" t="n"/>
      <c r="I70" s="31" t="n"/>
      <c r="J70" s="31" t="n"/>
      <c r="K70" s="31" t="n"/>
      <c r="L70" s="31" t="n"/>
      <c r="M70" s="31" t="n"/>
      <c r="N70" s="31" t="n"/>
      <c r="O70" s="28">
        <f>SUM(C70:N70)</f>
        <v/>
      </c>
    </row>
    <row r="71" ht="16" customHeight="1">
      <c r="A71" s="25" t="inlineStr">
        <is>
          <t>販管費</t>
        </is>
      </c>
      <c r="B71" s="26">
        <f>IF(TRIM('設定'!$B$31)="","（科目15・未使用）",TRIM('設定'!$B$31))</f>
        <v/>
      </c>
      <c r="C71" s="31" t="n"/>
      <c r="D71" s="31" t="n"/>
      <c r="E71" s="31" t="n"/>
      <c r="F71" s="31" t="n"/>
      <c r="G71" s="31" t="n"/>
      <c r="H71" s="31" t="n"/>
      <c r="I71" s="31" t="n"/>
      <c r="J71" s="31" t="n"/>
      <c r="K71" s="31" t="n"/>
      <c r="L71" s="31" t="n"/>
      <c r="M71" s="31" t="n"/>
      <c r="N71" s="31" t="n"/>
      <c r="O71" s="28">
        <f>SUM(C71:N71)</f>
        <v/>
      </c>
    </row>
    <row r="72" ht="16" customHeight="1">
      <c r="A72" s="25" t="inlineStr">
        <is>
          <t>販管費</t>
        </is>
      </c>
      <c r="B72" s="26">
        <f>IF(TRIM('設定'!$B$32)="","（科目16・未使用）",TRIM('設定'!$B$32))</f>
        <v/>
      </c>
      <c r="C72" s="31" t="n"/>
      <c r="D72" s="31" t="n"/>
      <c r="E72" s="31" t="n"/>
      <c r="F72" s="31" t="n"/>
      <c r="G72" s="31" t="n"/>
      <c r="H72" s="31" t="n"/>
      <c r="I72" s="31" t="n"/>
      <c r="J72" s="31" t="n"/>
      <c r="K72" s="31" t="n"/>
      <c r="L72" s="31" t="n"/>
      <c r="M72" s="31" t="n"/>
      <c r="N72" s="31" t="n"/>
      <c r="O72" s="28">
        <f>SUM(C72:N72)</f>
        <v/>
      </c>
    </row>
    <row r="73" ht="16" customHeight="1">
      <c r="A73" s="57" t="inlineStr">
        <is>
          <t>計</t>
        </is>
      </c>
      <c r="B73" s="29" t="inlineStr">
        <is>
          <t>販管費 計</t>
        </is>
      </c>
      <c r="C73" s="28">
        <f>SUM(C63:C72)</f>
        <v/>
      </c>
      <c r="D73" s="28">
        <f>SUM(D63:D72)</f>
        <v/>
      </c>
      <c r="E73" s="28">
        <f>SUM(E63:E72)</f>
        <v/>
      </c>
      <c r="F73" s="28">
        <f>SUM(F63:F72)</f>
        <v/>
      </c>
      <c r="G73" s="28">
        <f>SUM(G63:G72)</f>
        <v/>
      </c>
      <c r="H73" s="28">
        <f>SUM(H63:H72)</f>
        <v/>
      </c>
      <c r="I73" s="28">
        <f>SUM(I63:I72)</f>
        <v/>
      </c>
      <c r="J73" s="28">
        <f>SUM(J63:J72)</f>
        <v/>
      </c>
      <c r="K73" s="28">
        <f>SUM(K63:K72)</f>
        <v/>
      </c>
      <c r="L73" s="28">
        <f>SUM(L63:L72)</f>
        <v/>
      </c>
      <c r="M73" s="28">
        <f>SUM(M63:M72)</f>
        <v/>
      </c>
      <c r="N73" s="28">
        <f>SUM(N63:N72)</f>
        <v/>
      </c>
      <c r="O73" s="28">
        <f>SUM(C73:N73)</f>
        <v/>
      </c>
    </row>
    <row r="74" ht="16" customHeight="1">
      <c r="A74" s="57" t="inlineStr">
        <is>
          <t>利益</t>
        </is>
      </c>
      <c r="B74" s="29" t="inlineStr">
        <is>
          <t>営業利益</t>
        </is>
      </c>
      <c r="C74" s="28">
        <f>C62-C73</f>
        <v/>
      </c>
      <c r="D74" s="28">
        <f>D62-D73</f>
        <v/>
      </c>
      <c r="E74" s="28">
        <f>E62-E73</f>
        <v/>
      </c>
      <c r="F74" s="28">
        <f>F62-F73</f>
        <v/>
      </c>
      <c r="G74" s="28">
        <f>G62-G73</f>
        <v/>
      </c>
      <c r="H74" s="28">
        <f>H62-H73</f>
        <v/>
      </c>
      <c r="I74" s="28">
        <f>I62-I73</f>
        <v/>
      </c>
      <c r="J74" s="28">
        <f>J62-J73</f>
        <v/>
      </c>
      <c r="K74" s="28">
        <f>K62-K73</f>
        <v/>
      </c>
      <c r="L74" s="28">
        <f>L62-L73</f>
        <v/>
      </c>
      <c r="M74" s="28">
        <f>M62-M73</f>
        <v/>
      </c>
      <c r="N74" s="28">
        <f>N62-N73</f>
        <v/>
      </c>
      <c r="O74" s="28">
        <f>SUM(C74:N74)</f>
        <v/>
      </c>
    </row>
    <row r="75" ht="8" customHeight="1">
      <c r="A75" s="52" t="n"/>
      <c r="B75" s="52" t="n"/>
      <c r="C75" s="52" t="n"/>
      <c r="D75" s="52" t="n"/>
      <c r="E75" s="52" t="n"/>
      <c r="F75" s="52" t="n"/>
      <c r="G75" s="52" t="n"/>
      <c r="H75" s="52" t="n"/>
      <c r="I75" s="52" t="n"/>
      <c r="J75" s="52" t="n"/>
      <c r="K75" s="52" t="n"/>
      <c r="L75" s="52" t="n"/>
      <c r="M75" s="52" t="n"/>
      <c r="N75" s="52" t="n"/>
      <c r="O75" s="52" t="n"/>
    </row>
    <row r="76" ht="20" customHeight="1">
      <c r="A76" s="63">
        <f>"部門3　"&amp;TRIM('設定'!$B$11)</f>
        <v/>
      </c>
      <c r="B76" s="52" t="n"/>
      <c r="C76" s="52" t="n"/>
      <c r="D76" s="52" t="n"/>
      <c r="E76" s="52" t="n"/>
      <c r="F76" s="52" t="n"/>
      <c r="G76" s="52" t="n"/>
      <c r="H76" s="52" t="n"/>
      <c r="I76" s="52" t="n"/>
      <c r="J76" s="52" t="n"/>
      <c r="K76" s="52" t="n"/>
      <c r="L76" s="52" t="n"/>
      <c r="M76" s="52" t="n"/>
      <c r="N76" s="52" t="n"/>
      <c r="O76" s="52" t="n"/>
    </row>
    <row r="77" ht="18" customHeight="1">
      <c r="A77" s="20" t="inlineStr">
        <is>
          <t>区分</t>
        </is>
      </c>
      <c r="B77" s="20" t="inlineStr">
        <is>
          <t>科目</t>
        </is>
      </c>
      <c r="C77" s="20">
        <f>'設定'!$G$5</f>
        <v/>
      </c>
      <c r="D77" s="20">
        <f>'設定'!$G$6</f>
        <v/>
      </c>
      <c r="E77" s="20">
        <f>'設定'!$G$7</f>
        <v/>
      </c>
      <c r="F77" s="20">
        <f>'設定'!$G$8</f>
        <v/>
      </c>
      <c r="G77" s="20">
        <f>'設定'!$G$9</f>
        <v/>
      </c>
      <c r="H77" s="20">
        <f>'設定'!$G$10</f>
        <v/>
      </c>
      <c r="I77" s="20">
        <f>'設定'!$G$11</f>
        <v/>
      </c>
      <c r="J77" s="20">
        <f>'設定'!$G$12</f>
        <v/>
      </c>
      <c r="K77" s="20">
        <f>'設定'!$G$13</f>
        <v/>
      </c>
      <c r="L77" s="20">
        <f>'設定'!$G$14</f>
        <v/>
      </c>
      <c r="M77" s="20">
        <f>'設定'!$G$15</f>
        <v/>
      </c>
      <c r="N77" s="20">
        <f>'設定'!$G$16</f>
        <v/>
      </c>
      <c r="O77" s="20" t="inlineStr">
        <is>
          <t>年間合計</t>
        </is>
      </c>
    </row>
    <row r="78" ht="16" customHeight="1">
      <c r="A78" s="25" t="inlineStr">
        <is>
          <t>売上</t>
        </is>
      </c>
      <c r="B78" s="26">
        <f>IF(TRIM('設定'!$B$17)="","（科目1・未使用）",TRIM('設定'!$B$17))</f>
        <v/>
      </c>
      <c r="C78" s="31" t="n"/>
      <c r="D78" s="31" t="n"/>
      <c r="E78" s="31" t="n"/>
      <c r="F78" s="31" t="n"/>
      <c r="G78" s="31" t="n"/>
      <c r="H78" s="31" t="n"/>
      <c r="I78" s="31" t="n"/>
      <c r="J78" s="31" t="n"/>
      <c r="K78" s="31" t="n"/>
      <c r="L78" s="31" t="n"/>
      <c r="M78" s="31" t="n"/>
      <c r="N78" s="31" t="n"/>
      <c r="O78" s="28">
        <f>SUM(C78:N78)</f>
        <v/>
      </c>
    </row>
    <row r="79" ht="16" customHeight="1">
      <c r="A79" s="25" t="inlineStr">
        <is>
          <t>売上</t>
        </is>
      </c>
      <c r="B79" s="26">
        <f>IF(TRIM('設定'!$B$18)="","（科目2・未使用）",TRIM('設定'!$B$18))</f>
        <v/>
      </c>
      <c r="C79" s="31" t="n"/>
      <c r="D79" s="31" t="n"/>
      <c r="E79" s="31" t="n"/>
      <c r="F79" s="31" t="n"/>
      <c r="G79" s="31" t="n"/>
      <c r="H79" s="31" t="n"/>
      <c r="I79" s="31" t="n"/>
      <c r="J79" s="31" t="n"/>
      <c r="K79" s="31" t="n"/>
      <c r="L79" s="31" t="n"/>
      <c r="M79" s="31" t="n"/>
      <c r="N79" s="31" t="n"/>
      <c r="O79" s="28">
        <f>SUM(C79:N79)</f>
        <v/>
      </c>
    </row>
    <row r="80" ht="16" customHeight="1">
      <c r="A80" s="25" t="inlineStr">
        <is>
          <t>売上</t>
        </is>
      </c>
      <c r="B80" s="26">
        <f>IF(TRIM('設定'!$B$19)="","（科目3・未使用）",TRIM('設定'!$B$19))</f>
        <v/>
      </c>
      <c r="C80" s="31" t="n"/>
      <c r="D80" s="31" t="n"/>
      <c r="E80" s="31" t="n"/>
      <c r="F80" s="31" t="n"/>
      <c r="G80" s="31" t="n"/>
      <c r="H80" s="31" t="n"/>
      <c r="I80" s="31" t="n"/>
      <c r="J80" s="31" t="n"/>
      <c r="K80" s="31" t="n"/>
      <c r="L80" s="31" t="n"/>
      <c r="M80" s="31" t="n"/>
      <c r="N80" s="31" t="n"/>
      <c r="O80" s="28">
        <f>SUM(C80:N80)</f>
        <v/>
      </c>
    </row>
    <row r="81" ht="16" customHeight="1">
      <c r="A81" s="57" t="inlineStr">
        <is>
          <t>計</t>
        </is>
      </c>
      <c r="B81" s="29" t="inlineStr">
        <is>
          <t>売上高 計</t>
        </is>
      </c>
      <c r="C81" s="28">
        <f>SUM(C78:C80)</f>
        <v/>
      </c>
      <c r="D81" s="28">
        <f>SUM(D78:D80)</f>
        <v/>
      </c>
      <c r="E81" s="28">
        <f>SUM(E78:E80)</f>
        <v/>
      </c>
      <c r="F81" s="28">
        <f>SUM(F78:F80)</f>
        <v/>
      </c>
      <c r="G81" s="28">
        <f>SUM(G78:G80)</f>
        <v/>
      </c>
      <c r="H81" s="28">
        <f>SUM(H78:H80)</f>
        <v/>
      </c>
      <c r="I81" s="28">
        <f>SUM(I78:I80)</f>
        <v/>
      </c>
      <c r="J81" s="28">
        <f>SUM(J78:J80)</f>
        <v/>
      </c>
      <c r="K81" s="28">
        <f>SUM(K78:K80)</f>
        <v/>
      </c>
      <c r="L81" s="28">
        <f>SUM(L78:L80)</f>
        <v/>
      </c>
      <c r="M81" s="28">
        <f>SUM(M78:M80)</f>
        <v/>
      </c>
      <c r="N81" s="28">
        <f>SUM(N78:N80)</f>
        <v/>
      </c>
      <c r="O81" s="28">
        <f>SUM(C81:N81)</f>
        <v/>
      </c>
    </row>
    <row r="82" ht="16" customHeight="1">
      <c r="A82" s="25" t="inlineStr">
        <is>
          <t>売上原価</t>
        </is>
      </c>
      <c r="B82" s="26">
        <f>IF(TRIM('設定'!$B$20)="","（科目4・未使用）",TRIM('設定'!$B$20))</f>
        <v/>
      </c>
      <c r="C82" s="31" t="n"/>
      <c r="D82" s="31" t="n"/>
      <c r="E82" s="31" t="n"/>
      <c r="F82" s="31" t="n"/>
      <c r="G82" s="31" t="n"/>
      <c r="H82" s="31" t="n"/>
      <c r="I82" s="31" t="n"/>
      <c r="J82" s="31" t="n"/>
      <c r="K82" s="31" t="n"/>
      <c r="L82" s="31" t="n"/>
      <c r="M82" s="31" t="n"/>
      <c r="N82" s="31" t="n"/>
      <c r="O82" s="28">
        <f>SUM(C82:N82)</f>
        <v/>
      </c>
    </row>
    <row r="83" ht="16" customHeight="1">
      <c r="A83" s="25" t="inlineStr">
        <is>
          <t>売上原価</t>
        </is>
      </c>
      <c r="B83" s="26">
        <f>IF(TRIM('設定'!$B$21)="","（科目5・未使用）",TRIM('設定'!$B$21))</f>
        <v/>
      </c>
      <c r="C83" s="31" t="n"/>
      <c r="D83" s="31" t="n"/>
      <c r="E83" s="31" t="n"/>
      <c r="F83" s="31" t="n"/>
      <c r="G83" s="31" t="n"/>
      <c r="H83" s="31" t="n"/>
      <c r="I83" s="31" t="n"/>
      <c r="J83" s="31" t="n"/>
      <c r="K83" s="31" t="n"/>
      <c r="L83" s="31" t="n"/>
      <c r="M83" s="31" t="n"/>
      <c r="N83" s="31" t="n"/>
      <c r="O83" s="28">
        <f>SUM(C83:N83)</f>
        <v/>
      </c>
    </row>
    <row r="84" ht="16" customHeight="1">
      <c r="A84" s="25" t="inlineStr">
        <is>
          <t>売上原価</t>
        </is>
      </c>
      <c r="B84" s="26">
        <f>IF(TRIM('設定'!$B$22)="","（科目6・未使用）",TRIM('設定'!$B$22))</f>
        <v/>
      </c>
      <c r="C84" s="31" t="n"/>
      <c r="D84" s="31" t="n"/>
      <c r="E84" s="31" t="n"/>
      <c r="F84" s="31" t="n"/>
      <c r="G84" s="31" t="n"/>
      <c r="H84" s="31" t="n"/>
      <c r="I84" s="31" t="n"/>
      <c r="J84" s="31" t="n"/>
      <c r="K84" s="31" t="n"/>
      <c r="L84" s="31" t="n"/>
      <c r="M84" s="31" t="n"/>
      <c r="N84" s="31" t="n"/>
      <c r="O84" s="28">
        <f>SUM(C84:N84)</f>
        <v/>
      </c>
    </row>
    <row r="85" ht="16" customHeight="1">
      <c r="A85" s="57" t="inlineStr">
        <is>
          <t>計</t>
        </is>
      </c>
      <c r="B85" s="29" t="inlineStr">
        <is>
          <t>売上原価 計</t>
        </is>
      </c>
      <c r="C85" s="28">
        <f>SUM(C82:C84)</f>
        <v/>
      </c>
      <c r="D85" s="28">
        <f>SUM(D82:D84)</f>
        <v/>
      </c>
      <c r="E85" s="28">
        <f>SUM(E82:E84)</f>
        <v/>
      </c>
      <c r="F85" s="28">
        <f>SUM(F82:F84)</f>
        <v/>
      </c>
      <c r="G85" s="28">
        <f>SUM(G82:G84)</f>
        <v/>
      </c>
      <c r="H85" s="28">
        <f>SUM(H82:H84)</f>
        <v/>
      </c>
      <c r="I85" s="28">
        <f>SUM(I82:I84)</f>
        <v/>
      </c>
      <c r="J85" s="28">
        <f>SUM(J82:J84)</f>
        <v/>
      </c>
      <c r="K85" s="28">
        <f>SUM(K82:K84)</f>
        <v/>
      </c>
      <c r="L85" s="28">
        <f>SUM(L82:L84)</f>
        <v/>
      </c>
      <c r="M85" s="28">
        <f>SUM(M82:M84)</f>
        <v/>
      </c>
      <c r="N85" s="28">
        <f>SUM(N82:N84)</f>
        <v/>
      </c>
      <c r="O85" s="28">
        <f>SUM(C85:N85)</f>
        <v/>
      </c>
    </row>
    <row r="86" ht="16" customHeight="1">
      <c r="A86" s="57" t="inlineStr">
        <is>
          <t>利益</t>
        </is>
      </c>
      <c r="B86" s="29" t="inlineStr">
        <is>
          <t>売上総利益（粗利）</t>
        </is>
      </c>
      <c r="C86" s="28">
        <f>C81-C85</f>
        <v/>
      </c>
      <c r="D86" s="28">
        <f>D81-D85</f>
        <v/>
      </c>
      <c r="E86" s="28">
        <f>E81-E85</f>
        <v/>
      </c>
      <c r="F86" s="28">
        <f>F81-F85</f>
        <v/>
      </c>
      <c r="G86" s="28">
        <f>G81-G85</f>
        <v/>
      </c>
      <c r="H86" s="28">
        <f>H81-H85</f>
        <v/>
      </c>
      <c r="I86" s="28">
        <f>I81-I85</f>
        <v/>
      </c>
      <c r="J86" s="28">
        <f>J81-J85</f>
        <v/>
      </c>
      <c r="K86" s="28">
        <f>K81-K85</f>
        <v/>
      </c>
      <c r="L86" s="28">
        <f>L81-L85</f>
        <v/>
      </c>
      <c r="M86" s="28">
        <f>M81-M85</f>
        <v/>
      </c>
      <c r="N86" s="28">
        <f>N81-N85</f>
        <v/>
      </c>
      <c r="O86" s="28">
        <f>SUM(C86:N86)</f>
        <v/>
      </c>
    </row>
    <row r="87" ht="16" customHeight="1">
      <c r="A87" s="25" t="inlineStr">
        <is>
          <t>販管費</t>
        </is>
      </c>
      <c r="B87" s="26">
        <f>IF(TRIM('設定'!$B$23)="","（科目7・未使用）",TRIM('設定'!$B$23))</f>
        <v/>
      </c>
      <c r="C87" s="31" t="n"/>
      <c r="D87" s="31" t="n"/>
      <c r="E87" s="31" t="n"/>
      <c r="F87" s="31" t="n"/>
      <c r="G87" s="31" t="n"/>
      <c r="H87" s="31" t="n"/>
      <c r="I87" s="31" t="n"/>
      <c r="J87" s="31" t="n"/>
      <c r="K87" s="31" t="n"/>
      <c r="L87" s="31" t="n"/>
      <c r="M87" s="31" t="n"/>
      <c r="N87" s="31" t="n"/>
      <c r="O87" s="28">
        <f>SUM(C87:N87)</f>
        <v/>
      </c>
    </row>
    <row r="88" ht="16" customHeight="1">
      <c r="A88" s="25" t="inlineStr">
        <is>
          <t>販管費</t>
        </is>
      </c>
      <c r="B88" s="26">
        <f>IF(TRIM('設定'!$B$24)="","（科目8・未使用）",TRIM('設定'!$B$24))</f>
        <v/>
      </c>
      <c r="C88" s="31" t="n"/>
      <c r="D88" s="31" t="n"/>
      <c r="E88" s="31" t="n"/>
      <c r="F88" s="31" t="n"/>
      <c r="G88" s="31" t="n"/>
      <c r="H88" s="31" t="n"/>
      <c r="I88" s="31" t="n"/>
      <c r="J88" s="31" t="n"/>
      <c r="K88" s="31" t="n"/>
      <c r="L88" s="31" t="n"/>
      <c r="M88" s="31" t="n"/>
      <c r="N88" s="31" t="n"/>
      <c r="O88" s="28">
        <f>SUM(C88:N88)</f>
        <v/>
      </c>
    </row>
    <row r="89" ht="16" customHeight="1">
      <c r="A89" s="25" t="inlineStr">
        <is>
          <t>販管費</t>
        </is>
      </c>
      <c r="B89" s="26">
        <f>IF(TRIM('設定'!$B$25)="","（科目9・未使用）",TRIM('設定'!$B$25))</f>
        <v/>
      </c>
      <c r="C89" s="31" t="n"/>
      <c r="D89" s="31" t="n"/>
      <c r="E89" s="31" t="n"/>
      <c r="F89" s="31" t="n"/>
      <c r="G89" s="31" t="n"/>
      <c r="H89" s="31" t="n"/>
      <c r="I89" s="31" t="n"/>
      <c r="J89" s="31" t="n"/>
      <c r="K89" s="31" t="n"/>
      <c r="L89" s="31" t="n"/>
      <c r="M89" s="31" t="n"/>
      <c r="N89" s="31" t="n"/>
      <c r="O89" s="28">
        <f>SUM(C89:N89)</f>
        <v/>
      </c>
    </row>
    <row r="90" ht="16" customHeight="1">
      <c r="A90" s="25" t="inlineStr">
        <is>
          <t>販管費</t>
        </is>
      </c>
      <c r="B90" s="26">
        <f>IF(TRIM('設定'!$B$26)="","（科目10・未使用）",TRIM('設定'!$B$26))</f>
        <v/>
      </c>
      <c r="C90" s="31" t="n"/>
      <c r="D90" s="31" t="n"/>
      <c r="E90" s="31" t="n"/>
      <c r="F90" s="31" t="n"/>
      <c r="G90" s="31" t="n"/>
      <c r="H90" s="31" t="n"/>
      <c r="I90" s="31" t="n"/>
      <c r="J90" s="31" t="n"/>
      <c r="K90" s="31" t="n"/>
      <c r="L90" s="31" t="n"/>
      <c r="M90" s="31" t="n"/>
      <c r="N90" s="31" t="n"/>
      <c r="O90" s="28">
        <f>SUM(C90:N90)</f>
        <v/>
      </c>
    </row>
    <row r="91" ht="16" customHeight="1">
      <c r="A91" s="25" t="inlineStr">
        <is>
          <t>販管費</t>
        </is>
      </c>
      <c r="B91" s="26">
        <f>IF(TRIM('設定'!$B$27)="","（科目11・未使用）",TRIM('設定'!$B$27))</f>
        <v/>
      </c>
      <c r="C91" s="31" t="n"/>
      <c r="D91" s="31" t="n"/>
      <c r="E91" s="31" t="n"/>
      <c r="F91" s="31" t="n"/>
      <c r="G91" s="31" t="n"/>
      <c r="H91" s="31" t="n"/>
      <c r="I91" s="31" t="n"/>
      <c r="J91" s="31" t="n"/>
      <c r="K91" s="31" t="n"/>
      <c r="L91" s="31" t="n"/>
      <c r="M91" s="31" t="n"/>
      <c r="N91" s="31" t="n"/>
      <c r="O91" s="28">
        <f>SUM(C91:N91)</f>
        <v/>
      </c>
    </row>
    <row r="92" ht="16" customHeight="1">
      <c r="A92" s="25" t="inlineStr">
        <is>
          <t>販管費</t>
        </is>
      </c>
      <c r="B92" s="26">
        <f>IF(TRIM('設定'!$B$28)="","（科目12・未使用）",TRIM('設定'!$B$28))</f>
        <v/>
      </c>
      <c r="C92" s="31" t="n"/>
      <c r="D92" s="31" t="n"/>
      <c r="E92" s="31" t="n"/>
      <c r="F92" s="31" t="n"/>
      <c r="G92" s="31" t="n"/>
      <c r="H92" s="31" t="n"/>
      <c r="I92" s="31" t="n"/>
      <c r="J92" s="31" t="n"/>
      <c r="K92" s="31" t="n"/>
      <c r="L92" s="31" t="n"/>
      <c r="M92" s="31" t="n"/>
      <c r="N92" s="31" t="n"/>
      <c r="O92" s="28">
        <f>SUM(C92:N92)</f>
        <v/>
      </c>
    </row>
    <row r="93" ht="16" customHeight="1">
      <c r="A93" s="25" t="inlineStr">
        <is>
          <t>販管費</t>
        </is>
      </c>
      <c r="B93" s="26">
        <f>IF(TRIM('設定'!$B$29)="","（科目13・未使用）",TRIM('設定'!$B$29))</f>
        <v/>
      </c>
      <c r="C93" s="31" t="n"/>
      <c r="D93" s="31" t="n"/>
      <c r="E93" s="31" t="n"/>
      <c r="F93" s="31" t="n"/>
      <c r="G93" s="31" t="n"/>
      <c r="H93" s="31" t="n"/>
      <c r="I93" s="31" t="n"/>
      <c r="J93" s="31" t="n"/>
      <c r="K93" s="31" t="n"/>
      <c r="L93" s="31" t="n"/>
      <c r="M93" s="31" t="n"/>
      <c r="N93" s="31" t="n"/>
      <c r="O93" s="28">
        <f>SUM(C93:N93)</f>
        <v/>
      </c>
    </row>
    <row r="94" ht="16" customHeight="1">
      <c r="A94" s="25" t="inlineStr">
        <is>
          <t>販管費</t>
        </is>
      </c>
      <c r="B94" s="26">
        <f>IF(TRIM('設定'!$B$30)="","（科目14・未使用）",TRIM('設定'!$B$30))</f>
        <v/>
      </c>
      <c r="C94" s="31" t="n"/>
      <c r="D94" s="31" t="n"/>
      <c r="E94" s="31" t="n"/>
      <c r="F94" s="31" t="n"/>
      <c r="G94" s="31" t="n"/>
      <c r="H94" s="31" t="n"/>
      <c r="I94" s="31" t="n"/>
      <c r="J94" s="31" t="n"/>
      <c r="K94" s="31" t="n"/>
      <c r="L94" s="31" t="n"/>
      <c r="M94" s="31" t="n"/>
      <c r="N94" s="31" t="n"/>
      <c r="O94" s="28">
        <f>SUM(C94:N94)</f>
        <v/>
      </c>
    </row>
    <row r="95" ht="16" customHeight="1">
      <c r="A95" s="25" t="inlineStr">
        <is>
          <t>販管費</t>
        </is>
      </c>
      <c r="B95" s="26">
        <f>IF(TRIM('設定'!$B$31)="","（科目15・未使用）",TRIM('設定'!$B$31))</f>
        <v/>
      </c>
      <c r="C95" s="31" t="n"/>
      <c r="D95" s="31" t="n"/>
      <c r="E95" s="31" t="n"/>
      <c r="F95" s="31" t="n"/>
      <c r="G95" s="31" t="n"/>
      <c r="H95" s="31" t="n"/>
      <c r="I95" s="31" t="n"/>
      <c r="J95" s="31" t="n"/>
      <c r="K95" s="31" t="n"/>
      <c r="L95" s="31" t="n"/>
      <c r="M95" s="31" t="n"/>
      <c r="N95" s="31" t="n"/>
      <c r="O95" s="28">
        <f>SUM(C95:N95)</f>
        <v/>
      </c>
    </row>
    <row r="96" ht="16" customHeight="1">
      <c r="A96" s="25" t="inlineStr">
        <is>
          <t>販管費</t>
        </is>
      </c>
      <c r="B96" s="26">
        <f>IF(TRIM('設定'!$B$32)="","（科目16・未使用）",TRIM('設定'!$B$32))</f>
        <v/>
      </c>
      <c r="C96" s="31" t="n"/>
      <c r="D96" s="31" t="n"/>
      <c r="E96" s="31" t="n"/>
      <c r="F96" s="31" t="n"/>
      <c r="G96" s="31" t="n"/>
      <c r="H96" s="31" t="n"/>
      <c r="I96" s="31" t="n"/>
      <c r="J96" s="31" t="n"/>
      <c r="K96" s="31" t="n"/>
      <c r="L96" s="31" t="n"/>
      <c r="M96" s="31" t="n"/>
      <c r="N96" s="31" t="n"/>
      <c r="O96" s="28">
        <f>SUM(C96:N96)</f>
        <v/>
      </c>
    </row>
    <row r="97" ht="16" customHeight="1">
      <c r="A97" s="57" t="inlineStr">
        <is>
          <t>計</t>
        </is>
      </c>
      <c r="B97" s="29" t="inlineStr">
        <is>
          <t>販管費 計</t>
        </is>
      </c>
      <c r="C97" s="28">
        <f>SUM(C87:C96)</f>
        <v/>
      </c>
      <c r="D97" s="28">
        <f>SUM(D87:D96)</f>
        <v/>
      </c>
      <c r="E97" s="28">
        <f>SUM(E87:E96)</f>
        <v/>
      </c>
      <c r="F97" s="28">
        <f>SUM(F87:F96)</f>
        <v/>
      </c>
      <c r="G97" s="28">
        <f>SUM(G87:G96)</f>
        <v/>
      </c>
      <c r="H97" s="28">
        <f>SUM(H87:H96)</f>
        <v/>
      </c>
      <c r="I97" s="28">
        <f>SUM(I87:I96)</f>
        <v/>
      </c>
      <c r="J97" s="28">
        <f>SUM(J87:J96)</f>
        <v/>
      </c>
      <c r="K97" s="28">
        <f>SUM(K87:K96)</f>
        <v/>
      </c>
      <c r="L97" s="28">
        <f>SUM(L87:L96)</f>
        <v/>
      </c>
      <c r="M97" s="28">
        <f>SUM(M87:M96)</f>
        <v/>
      </c>
      <c r="N97" s="28">
        <f>SUM(N87:N96)</f>
        <v/>
      </c>
      <c r="O97" s="28">
        <f>SUM(C97:N97)</f>
        <v/>
      </c>
    </row>
    <row r="98" ht="16" customHeight="1">
      <c r="A98" s="57" t="inlineStr">
        <is>
          <t>利益</t>
        </is>
      </c>
      <c r="B98" s="29" t="inlineStr">
        <is>
          <t>営業利益</t>
        </is>
      </c>
      <c r="C98" s="28">
        <f>C86-C97</f>
        <v/>
      </c>
      <c r="D98" s="28">
        <f>D86-D97</f>
        <v/>
      </c>
      <c r="E98" s="28">
        <f>E86-E97</f>
        <v/>
      </c>
      <c r="F98" s="28">
        <f>F86-F97</f>
        <v/>
      </c>
      <c r="G98" s="28">
        <f>G86-G97</f>
        <v/>
      </c>
      <c r="H98" s="28">
        <f>H86-H97</f>
        <v/>
      </c>
      <c r="I98" s="28">
        <f>I86-I97</f>
        <v/>
      </c>
      <c r="J98" s="28">
        <f>J86-J97</f>
        <v/>
      </c>
      <c r="K98" s="28">
        <f>K86-K97</f>
        <v/>
      </c>
      <c r="L98" s="28">
        <f>L86-L97</f>
        <v/>
      </c>
      <c r="M98" s="28">
        <f>M86-M97</f>
        <v/>
      </c>
      <c r="N98" s="28">
        <f>N86-N97</f>
        <v/>
      </c>
      <c r="O98" s="28">
        <f>SUM(C98:N98)</f>
        <v/>
      </c>
    </row>
    <row r="99" ht="8" customHeight="1">
      <c r="A99" s="52" t="n"/>
      <c r="B99" s="52" t="n"/>
      <c r="C99" s="52" t="n"/>
      <c r="D99" s="52" t="n"/>
      <c r="E99" s="52" t="n"/>
      <c r="F99" s="52" t="n"/>
      <c r="G99" s="52" t="n"/>
      <c r="H99" s="52" t="n"/>
      <c r="I99" s="52" t="n"/>
      <c r="J99" s="52" t="n"/>
      <c r="K99" s="52" t="n"/>
      <c r="L99" s="52" t="n"/>
      <c r="M99" s="52" t="n"/>
      <c r="N99" s="52" t="n"/>
      <c r="O99" s="52" t="n"/>
    </row>
    <row r="100" ht="20" customHeight="1">
      <c r="A100" s="63">
        <f>"部門4　"&amp;TRIM('設定'!$B$12)</f>
        <v/>
      </c>
      <c r="B100" s="52" t="n"/>
      <c r="C100" s="52" t="n"/>
      <c r="D100" s="52" t="n"/>
      <c r="E100" s="52" t="n"/>
      <c r="F100" s="52" t="n"/>
      <c r="G100" s="52" t="n"/>
      <c r="H100" s="52" t="n"/>
      <c r="I100" s="52" t="n"/>
      <c r="J100" s="52" t="n"/>
      <c r="K100" s="52" t="n"/>
      <c r="L100" s="52" t="n"/>
      <c r="M100" s="52" t="n"/>
      <c r="N100" s="52" t="n"/>
      <c r="O100" s="52" t="n"/>
    </row>
    <row r="101" ht="18" customHeight="1">
      <c r="A101" s="20" t="inlineStr">
        <is>
          <t>区分</t>
        </is>
      </c>
      <c r="B101" s="20" t="inlineStr">
        <is>
          <t>科目</t>
        </is>
      </c>
      <c r="C101" s="20">
        <f>'設定'!$G$5</f>
        <v/>
      </c>
      <c r="D101" s="20">
        <f>'設定'!$G$6</f>
        <v/>
      </c>
      <c r="E101" s="20">
        <f>'設定'!$G$7</f>
        <v/>
      </c>
      <c r="F101" s="20">
        <f>'設定'!$G$8</f>
        <v/>
      </c>
      <c r="G101" s="20">
        <f>'設定'!$G$9</f>
        <v/>
      </c>
      <c r="H101" s="20">
        <f>'設定'!$G$10</f>
        <v/>
      </c>
      <c r="I101" s="20">
        <f>'設定'!$G$11</f>
        <v/>
      </c>
      <c r="J101" s="20">
        <f>'設定'!$G$12</f>
        <v/>
      </c>
      <c r="K101" s="20">
        <f>'設定'!$G$13</f>
        <v/>
      </c>
      <c r="L101" s="20">
        <f>'設定'!$G$14</f>
        <v/>
      </c>
      <c r="M101" s="20">
        <f>'設定'!$G$15</f>
        <v/>
      </c>
      <c r="N101" s="20">
        <f>'設定'!$G$16</f>
        <v/>
      </c>
      <c r="O101" s="20" t="inlineStr">
        <is>
          <t>年間合計</t>
        </is>
      </c>
    </row>
    <row r="102" ht="16" customHeight="1">
      <c r="A102" s="25" t="inlineStr">
        <is>
          <t>売上</t>
        </is>
      </c>
      <c r="B102" s="26">
        <f>IF(TRIM('設定'!$B$17)="","（科目1・未使用）",TRIM('設定'!$B$17))</f>
        <v/>
      </c>
      <c r="C102" s="31" t="n"/>
      <c r="D102" s="31" t="n"/>
      <c r="E102" s="31" t="n"/>
      <c r="F102" s="31" t="n"/>
      <c r="G102" s="31" t="n"/>
      <c r="H102" s="31" t="n"/>
      <c r="I102" s="31" t="n"/>
      <c r="J102" s="31" t="n"/>
      <c r="K102" s="31" t="n"/>
      <c r="L102" s="31" t="n"/>
      <c r="M102" s="31" t="n"/>
      <c r="N102" s="31" t="n"/>
      <c r="O102" s="28">
        <f>SUM(C102:N102)</f>
        <v/>
      </c>
    </row>
    <row r="103" ht="16" customHeight="1">
      <c r="A103" s="25" t="inlineStr">
        <is>
          <t>売上</t>
        </is>
      </c>
      <c r="B103" s="26">
        <f>IF(TRIM('設定'!$B$18)="","（科目2・未使用）",TRIM('設定'!$B$18))</f>
        <v/>
      </c>
      <c r="C103" s="31" t="n"/>
      <c r="D103" s="31" t="n"/>
      <c r="E103" s="31" t="n"/>
      <c r="F103" s="31" t="n"/>
      <c r="G103" s="31" t="n"/>
      <c r="H103" s="31" t="n"/>
      <c r="I103" s="31" t="n"/>
      <c r="J103" s="31" t="n"/>
      <c r="K103" s="31" t="n"/>
      <c r="L103" s="31" t="n"/>
      <c r="M103" s="31" t="n"/>
      <c r="N103" s="31" t="n"/>
      <c r="O103" s="28">
        <f>SUM(C103:N103)</f>
        <v/>
      </c>
    </row>
    <row r="104" ht="16" customHeight="1">
      <c r="A104" s="25" t="inlineStr">
        <is>
          <t>売上</t>
        </is>
      </c>
      <c r="B104" s="26">
        <f>IF(TRIM('設定'!$B$19)="","（科目3・未使用）",TRIM('設定'!$B$19))</f>
        <v/>
      </c>
      <c r="C104" s="31" t="n"/>
      <c r="D104" s="31" t="n"/>
      <c r="E104" s="31" t="n"/>
      <c r="F104" s="31" t="n"/>
      <c r="G104" s="31" t="n"/>
      <c r="H104" s="31" t="n"/>
      <c r="I104" s="31" t="n"/>
      <c r="J104" s="31" t="n"/>
      <c r="K104" s="31" t="n"/>
      <c r="L104" s="31" t="n"/>
      <c r="M104" s="31" t="n"/>
      <c r="N104" s="31" t="n"/>
      <c r="O104" s="28">
        <f>SUM(C104:N104)</f>
        <v/>
      </c>
    </row>
    <row r="105" ht="16" customHeight="1">
      <c r="A105" s="57" t="inlineStr">
        <is>
          <t>計</t>
        </is>
      </c>
      <c r="B105" s="29" t="inlineStr">
        <is>
          <t>売上高 計</t>
        </is>
      </c>
      <c r="C105" s="28">
        <f>SUM(C102:C104)</f>
        <v/>
      </c>
      <c r="D105" s="28">
        <f>SUM(D102:D104)</f>
        <v/>
      </c>
      <c r="E105" s="28">
        <f>SUM(E102:E104)</f>
        <v/>
      </c>
      <c r="F105" s="28">
        <f>SUM(F102:F104)</f>
        <v/>
      </c>
      <c r="G105" s="28">
        <f>SUM(G102:G104)</f>
        <v/>
      </c>
      <c r="H105" s="28">
        <f>SUM(H102:H104)</f>
        <v/>
      </c>
      <c r="I105" s="28">
        <f>SUM(I102:I104)</f>
        <v/>
      </c>
      <c r="J105" s="28">
        <f>SUM(J102:J104)</f>
        <v/>
      </c>
      <c r="K105" s="28">
        <f>SUM(K102:K104)</f>
        <v/>
      </c>
      <c r="L105" s="28">
        <f>SUM(L102:L104)</f>
        <v/>
      </c>
      <c r="M105" s="28">
        <f>SUM(M102:M104)</f>
        <v/>
      </c>
      <c r="N105" s="28">
        <f>SUM(N102:N104)</f>
        <v/>
      </c>
      <c r="O105" s="28">
        <f>SUM(C105:N105)</f>
        <v/>
      </c>
    </row>
    <row r="106" ht="16" customHeight="1">
      <c r="A106" s="25" t="inlineStr">
        <is>
          <t>売上原価</t>
        </is>
      </c>
      <c r="B106" s="26">
        <f>IF(TRIM('設定'!$B$20)="","（科目4・未使用）",TRIM('設定'!$B$20))</f>
        <v/>
      </c>
      <c r="C106" s="31" t="n"/>
      <c r="D106" s="31" t="n"/>
      <c r="E106" s="31" t="n"/>
      <c r="F106" s="31" t="n"/>
      <c r="G106" s="31" t="n"/>
      <c r="H106" s="31" t="n"/>
      <c r="I106" s="31" t="n"/>
      <c r="J106" s="31" t="n"/>
      <c r="K106" s="31" t="n"/>
      <c r="L106" s="31" t="n"/>
      <c r="M106" s="31" t="n"/>
      <c r="N106" s="31" t="n"/>
      <c r="O106" s="28">
        <f>SUM(C106:N106)</f>
        <v/>
      </c>
    </row>
    <row r="107" ht="16" customHeight="1">
      <c r="A107" s="25" t="inlineStr">
        <is>
          <t>売上原価</t>
        </is>
      </c>
      <c r="B107" s="26">
        <f>IF(TRIM('設定'!$B$21)="","（科目5・未使用）",TRIM('設定'!$B$21))</f>
        <v/>
      </c>
      <c r="C107" s="31" t="n"/>
      <c r="D107" s="31" t="n"/>
      <c r="E107" s="31" t="n"/>
      <c r="F107" s="31" t="n"/>
      <c r="G107" s="31" t="n"/>
      <c r="H107" s="31" t="n"/>
      <c r="I107" s="31" t="n"/>
      <c r="J107" s="31" t="n"/>
      <c r="K107" s="31" t="n"/>
      <c r="L107" s="31" t="n"/>
      <c r="M107" s="31" t="n"/>
      <c r="N107" s="31" t="n"/>
      <c r="O107" s="28">
        <f>SUM(C107:N107)</f>
        <v/>
      </c>
    </row>
    <row r="108" ht="16" customHeight="1">
      <c r="A108" s="25" t="inlineStr">
        <is>
          <t>売上原価</t>
        </is>
      </c>
      <c r="B108" s="26">
        <f>IF(TRIM('設定'!$B$22)="","（科目6・未使用）",TRIM('設定'!$B$22))</f>
        <v/>
      </c>
      <c r="C108" s="31" t="n"/>
      <c r="D108" s="31" t="n"/>
      <c r="E108" s="31" t="n"/>
      <c r="F108" s="31" t="n"/>
      <c r="G108" s="31" t="n"/>
      <c r="H108" s="31" t="n"/>
      <c r="I108" s="31" t="n"/>
      <c r="J108" s="31" t="n"/>
      <c r="K108" s="31" t="n"/>
      <c r="L108" s="31" t="n"/>
      <c r="M108" s="31" t="n"/>
      <c r="N108" s="31" t="n"/>
      <c r="O108" s="28">
        <f>SUM(C108:N108)</f>
        <v/>
      </c>
    </row>
    <row r="109" ht="16" customHeight="1">
      <c r="A109" s="57" t="inlineStr">
        <is>
          <t>計</t>
        </is>
      </c>
      <c r="B109" s="29" t="inlineStr">
        <is>
          <t>売上原価 計</t>
        </is>
      </c>
      <c r="C109" s="28">
        <f>SUM(C106:C108)</f>
        <v/>
      </c>
      <c r="D109" s="28">
        <f>SUM(D106:D108)</f>
        <v/>
      </c>
      <c r="E109" s="28">
        <f>SUM(E106:E108)</f>
        <v/>
      </c>
      <c r="F109" s="28">
        <f>SUM(F106:F108)</f>
        <v/>
      </c>
      <c r="G109" s="28">
        <f>SUM(G106:G108)</f>
        <v/>
      </c>
      <c r="H109" s="28">
        <f>SUM(H106:H108)</f>
        <v/>
      </c>
      <c r="I109" s="28">
        <f>SUM(I106:I108)</f>
        <v/>
      </c>
      <c r="J109" s="28">
        <f>SUM(J106:J108)</f>
        <v/>
      </c>
      <c r="K109" s="28">
        <f>SUM(K106:K108)</f>
        <v/>
      </c>
      <c r="L109" s="28">
        <f>SUM(L106:L108)</f>
        <v/>
      </c>
      <c r="M109" s="28">
        <f>SUM(M106:M108)</f>
        <v/>
      </c>
      <c r="N109" s="28">
        <f>SUM(N106:N108)</f>
        <v/>
      </c>
      <c r="O109" s="28">
        <f>SUM(C109:N109)</f>
        <v/>
      </c>
    </row>
    <row r="110" ht="16" customHeight="1">
      <c r="A110" s="57" t="inlineStr">
        <is>
          <t>利益</t>
        </is>
      </c>
      <c r="B110" s="29" t="inlineStr">
        <is>
          <t>売上総利益（粗利）</t>
        </is>
      </c>
      <c r="C110" s="28">
        <f>C105-C109</f>
        <v/>
      </c>
      <c r="D110" s="28">
        <f>D105-D109</f>
        <v/>
      </c>
      <c r="E110" s="28">
        <f>E105-E109</f>
        <v/>
      </c>
      <c r="F110" s="28">
        <f>F105-F109</f>
        <v/>
      </c>
      <c r="G110" s="28">
        <f>G105-G109</f>
        <v/>
      </c>
      <c r="H110" s="28">
        <f>H105-H109</f>
        <v/>
      </c>
      <c r="I110" s="28">
        <f>I105-I109</f>
        <v/>
      </c>
      <c r="J110" s="28">
        <f>J105-J109</f>
        <v/>
      </c>
      <c r="K110" s="28">
        <f>K105-K109</f>
        <v/>
      </c>
      <c r="L110" s="28">
        <f>L105-L109</f>
        <v/>
      </c>
      <c r="M110" s="28">
        <f>M105-M109</f>
        <v/>
      </c>
      <c r="N110" s="28">
        <f>N105-N109</f>
        <v/>
      </c>
      <c r="O110" s="28">
        <f>SUM(C110:N110)</f>
        <v/>
      </c>
    </row>
    <row r="111" ht="16" customHeight="1">
      <c r="A111" s="25" t="inlineStr">
        <is>
          <t>販管費</t>
        </is>
      </c>
      <c r="B111" s="26">
        <f>IF(TRIM('設定'!$B$23)="","（科目7・未使用）",TRIM('設定'!$B$23))</f>
        <v/>
      </c>
      <c r="C111" s="31" t="n"/>
      <c r="D111" s="31" t="n"/>
      <c r="E111" s="31" t="n"/>
      <c r="F111" s="31" t="n"/>
      <c r="G111" s="31" t="n"/>
      <c r="H111" s="31" t="n"/>
      <c r="I111" s="31" t="n"/>
      <c r="J111" s="31" t="n"/>
      <c r="K111" s="31" t="n"/>
      <c r="L111" s="31" t="n"/>
      <c r="M111" s="31" t="n"/>
      <c r="N111" s="31" t="n"/>
      <c r="O111" s="28">
        <f>SUM(C111:N111)</f>
        <v/>
      </c>
    </row>
    <row r="112" ht="16" customHeight="1">
      <c r="A112" s="25" t="inlineStr">
        <is>
          <t>販管費</t>
        </is>
      </c>
      <c r="B112" s="26">
        <f>IF(TRIM('設定'!$B$24)="","（科目8・未使用）",TRIM('設定'!$B$24))</f>
        <v/>
      </c>
      <c r="C112" s="31" t="n"/>
      <c r="D112" s="31" t="n"/>
      <c r="E112" s="31" t="n"/>
      <c r="F112" s="31" t="n"/>
      <c r="G112" s="31" t="n"/>
      <c r="H112" s="31" t="n"/>
      <c r="I112" s="31" t="n"/>
      <c r="J112" s="31" t="n"/>
      <c r="K112" s="31" t="n"/>
      <c r="L112" s="31" t="n"/>
      <c r="M112" s="31" t="n"/>
      <c r="N112" s="31" t="n"/>
      <c r="O112" s="28">
        <f>SUM(C112:N112)</f>
        <v/>
      </c>
    </row>
    <row r="113" ht="16" customHeight="1">
      <c r="A113" s="25" t="inlineStr">
        <is>
          <t>販管費</t>
        </is>
      </c>
      <c r="B113" s="26">
        <f>IF(TRIM('設定'!$B$25)="","（科目9・未使用）",TRIM('設定'!$B$25))</f>
        <v/>
      </c>
      <c r="C113" s="31" t="n"/>
      <c r="D113" s="31" t="n"/>
      <c r="E113" s="31" t="n"/>
      <c r="F113" s="31" t="n"/>
      <c r="G113" s="31" t="n"/>
      <c r="H113" s="31" t="n"/>
      <c r="I113" s="31" t="n"/>
      <c r="J113" s="31" t="n"/>
      <c r="K113" s="31" t="n"/>
      <c r="L113" s="31" t="n"/>
      <c r="M113" s="31" t="n"/>
      <c r="N113" s="31" t="n"/>
      <c r="O113" s="28">
        <f>SUM(C113:N113)</f>
        <v/>
      </c>
    </row>
    <row r="114" ht="16" customHeight="1">
      <c r="A114" s="25" t="inlineStr">
        <is>
          <t>販管費</t>
        </is>
      </c>
      <c r="B114" s="26">
        <f>IF(TRIM('設定'!$B$26)="","（科目10・未使用）",TRIM('設定'!$B$26))</f>
        <v/>
      </c>
      <c r="C114" s="31" t="n"/>
      <c r="D114" s="31" t="n"/>
      <c r="E114" s="31" t="n"/>
      <c r="F114" s="31" t="n"/>
      <c r="G114" s="31" t="n"/>
      <c r="H114" s="31" t="n"/>
      <c r="I114" s="31" t="n"/>
      <c r="J114" s="31" t="n"/>
      <c r="K114" s="31" t="n"/>
      <c r="L114" s="31" t="n"/>
      <c r="M114" s="31" t="n"/>
      <c r="N114" s="31" t="n"/>
      <c r="O114" s="28">
        <f>SUM(C114:N114)</f>
        <v/>
      </c>
    </row>
    <row r="115" ht="16" customHeight="1">
      <c r="A115" s="25" t="inlineStr">
        <is>
          <t>販管費</t>
        </is>
      </c>
      <c r="B115" s="26">
        <f>IF(TRIM('設定'!$B$27)="","（科目11・未使用）",TRIM('設定'!$B$27))</f>
        <v/>
      </c>
      <c r="C115" s="31" t="n"/>
      <c r="D115" s="31" t="n"/>
      <c r="E115" s="31" t="n"/>
      <c r="F115" s="31" t="n"/>
      <c r="G115" s="31" t="n"/>
      <c r="H115" s="31" t="n"/>
      <c r="I115" s="31" t="n"/>
      <c r="J115" s="31" t="n"/>
      <c r="K115" s="31" t="n"/>
      <c r="L115" s="31" t="n"/>
      <c r="M115" s="31" t="n"/>
      <c r="N115" s="31" t="n"/>
      <c r="O115" s="28">
        <f>SUM(C115:N115)</f>
        <v/>
      </c>
    </row>
    <row r="116" ht="16" customHeight="1">
      <c r="A116" s="25" t="inlineStr">
        <is>
          <t>販管費</t>
        </is>
      </c>
      <c r="B116" s="26">
        <f>IF(TRIM('設定'!$B$28)="","（科目12・未使用）",TRIM('設定'!$B$28))</f>
        <v/>
      </c>
      <c r="C116" s="31" t="n"/>
      <c r="D116" s="31" t="n"/>
      <c r="E116" s="31" t="n"/>
      <c r="F116" s="31" t="n"/>
      <c r="G116" s="31" t="n"/>
      <c r="H116" s="31" t="n"/>
      <c r="I116" s="31" t="n"/>
      <c r="J116" s="31" t="n"/>
      <c r="K116" s="31" t="n"/>
      <c r="L116" s="31" t="n"/>
      <c r="M116" s="31" t="n"/>
      <c r="N116" s="31" t="n"/>
      <c r="O116" s="28">
        <f>SUM(C116:N116)</f>
        <v/>
      </c>
    </row>
    <row r="117" ht="16" customHeight="1">
      <c r="A117" s="25" t="inlineStr">
        <is>
          <t>販管費</t>
        </is>
      </c>
      <c r="B117" s="26">
        <f>IF(TRIM('設定'!$B$29)="","（科目13・未使用）",TRIM('設定'!$B$29))</f>
        <v/>
      </c>
      <c r="C117" s="31" t="n"/>
      <c r="D117" s="31" t="n"/>
      <c r="E117" s="31" t="n"/>
      <c r="F117" s="31" t="n"/>
      <c r="G117" s="31" t="n"/>
      <c r="H117" s="31" t="n"/>
      <c r="I117" s="31" t="n"/>
      <c r="J117" s="31" t="n"/>
      <c r="K117" s="31" t="n"/>
      <c r="L117" s="31" t="n"/>
      <c r="M117" s="31" t="n"/>
      <c r="N117" s="31" t="n"/>
      <c r="O117" s="28">
        <f>SUM(C117:N117)</f>
        <v/>
      </c>
    </row>
    <row r="118" ht="16" customHeight="1">
      <c r="A118" s="25" t="inlineStr">
        <is>
          <t>販管費</t>
        </is>
      </c>
      <c r="B118" s="26">
        <f>IF(TRIM('設定'!$B$30)="","（科目14・未使用）",TRIM('設定'!$B$30))</f>
        <v/>
      </c>
      <c r="C118" s="31" t="n"/>
      <c r="D118" s="31" t="n"/>
      <c r="E118" s="31" t="n"/>
      <c r="F118" s="31" t="n"/>
      <c r="G118" s="31" t="n"/>
      <c r="H118" s="31" t="n"/>
      <c r="I118" s="31" t="n"/>
      <c r="J118" s="31" t="n"/>
      <c r="K118" s="31" t="n"/>
      <c r="L118" s="31" t="n"/>
      <c r="M118" s="31" t="n"/>
      <c r="N118" s="31" t="n"/>
      <c r="O118" s="28">
        <f>SUM(C118:N118)</f>
        <v/>
      </c>
    </row>
    <row r="119" ht="16" customHeight="1">
      <c r="A119" s="25" t="inlineStr">
        <is>
          <t>販管費</t>
        </is>
      </c>
      <c r="B119" s="26">
        <f>IF(TRIM('設定'!$B$31)="","（科目15・未使用）",TRIM('設定'!$B$31))</f>
        <v/>
      </c>
      <c r="C119" s="31" t="n"/>
      <c r="D119" s="31" t="n"/>
      <c r="E119" s="31" t="n"/>
      <c r="F119" s="31" t="n"/>
      <c r="G119" s="31" t="n"/>
      <c r="H119" s="31" t="n"/>
      <c r="I119" s="31" t="n"/>
      <c r="J119" s="31" t="n"/>
      <c r="K119" s="31" t="n"/>
      <c r="L119" s="31" t="n"/>
      <c r="M119" s="31" t="n"/>
      <c r="N119" s="31" t="n"/>
      <c r="O119" s="28">
        <f>SUM(C119:N119)</f>
        <v/>
      </c>
    </row>
    <row r="120" ht="16" customHeight="1">
      <c r="A120" s="25" t="inlineStr">
        <is>
          <t>販管費</t>
        </is>
      </c>
      <c r="B120" s="26">
        <f>IF(TRIM('設定'!$B$32)="","（科目16・未使用）",TRIM('設定'!$B$32))</f>
        <v/>
      </c>
      <c r="C120" s="31" t="n"/>
      <c r="D120" s="31" t="n"/>
      <c r="E120" s="31" t="n"/>
      <c r="F120" s="31" t="n"/>
      <c r="G120" s="31" t="n"/>
      <c r="H120" s="31" t="n"/>
      <c r="I120" s="31" t="n"/>
      <c r="J120" s="31" t="n"/>
      <c r="K120" s="31" t="n"/>
      <c r="L120" s="31" t="n"/>
      <c r="M120" s="31" t="n"/>
      <c r="N120" s="31" t="n"/>
      <c r="O120" s="28">
        <f>SUM(C120:N120)</f>
        <v/>
      </c>
    </row>
    <row r="121" ht="16" customHeight="1">
      <c r="A121" s="57" t="inlineStr">
        <is>
          <t>計</t>
        </is>
      </c>
      <c r="B121" s="29" t="inlineStr">
        <is>
          <t>販管費 計</t>
        </is>
      </c>
      <c r="C121" s="28">
        <f>SUM(C111:C120)</f>
        <v/>
      </c>
      <c r="D121" s="28">
        <f>SUM(D111:D120)</f>
        <v/>
      </c>
      <c r="E121" s="28">
        <f>SUM(E111:E120)</f>
        <v/>
      </c>
      <c r="F121" s="28">
        <f>SUM(F111:F120)</f>
        <v/>
      </c>
      <c r="G121" s="28">
        <f>SUM(G111:G120)</f>
        <v/>
      </c>
      <c r="H121" s="28">
        <f>SUM(H111:H120)</f>
        <v/>
      </c>
      <c r="I121" s="28">
        <f>SUM(I111:I120)</f>
        <v/>
      </c>
      <c r="J121" s="28">
        <f>SUM(J111:J120)</f>
        <v/>
      </c>
      <c r="K121" s="28">
        <f>SUM(K111:K120)</f>
        <v/>
      </c>
      <c r="L121" s="28">
        <f>SUM(L111:L120)</f>
        <v/>
      </c>
      <c r="M121" s="28">
        <f>SUM(M111:M120)</f>
        <v/>
      </c>
      <c r="N121" s="28">
        <f>SUM(N111:N120)</f>
        <v/>
      </c>
      <c r="O121" s="28">
        <f>SUM(C121:N121)</f>
        <v/>
      </c>
    </row>
    <row r="122" ht="16" customHeight="1">
      <c r="A122" s="57" t="inlineStr">
        <is>
          <t>利益</t>
        </is>
      </c>
      <c r="B122" s="29" t="inlineStr">
        <is>
          <t>営業利益</t>
        </is>
      </c>
      <c r="C122" s="28">
        <f>C110-C121</f>
        <v/>
      </c>
      <c r="D122" s="28">
        <f>D110-D121</f>
        <v/>
      </c>
      <c r="E122" s="28">
        <f>E110-E121</f>
        <v/>
      </c>
      <c r="F122" s="28">
        <f>F110-F121</f>
        <v/>
      </c>
      <c r="G122" s="28">
        <f>G110-G121</f>
        <v/>
      </c>
      <c r="H122" s="28">
        <f>H110-H121</f>
        <v/>
      </c>
      <c r="I122" s="28">
        <f>I110-I121</f>
        <v/>
      </c>
      <c r="J122" s="28">
        <f>J110-J121</f>
        <v/>
      </c>
      <c r="K122" s="28">
        <f>K110-K121</f>
        <v/>
      </c>
      <c r="L122" s="28">
        <f>L110-L121</f>
        <v/>
      </c>
      <c r="M122" s="28">
        <f>M110-M121</f>
        <v/>
      </c>
      <c r="N122" s="28">
        <f>N110-N121</f>
        <v/>
      </c>
      <c r="O122" s="28">
        <f>SUM(C122:N122)</f>
        <v/>
      </c>
    </row>
    <row r="123" ht="8" customHeight="1">
      <c r="A123" s="52" t="n"/>
      <c r="B123" s="52" t="n"/>
      <c r="C123" s="52" t="n"/>
      <c r="D123" s="52" t="n"/>
      <c r="E123" s="52" t="n"/>
      <c r="F123" s="52" t="n"/>
      <c r="G123" s="52" t="n"/>
      <c r="H123" s="52" t="n"/>
      <c r="I123" s="52" t="n"/>
      <c r="J123" s="52" t="n"/>
      <c r="K123" s="52" t="n"/>
      <c r="L123" s="52" t="n"/>
      <c r="M123" s="52" t="n"/>
      <c r="N123" s="52" t="n"/>
      <c r="O123" s="52" t="n"/>
    </row>
    <row r="124" ht="20" customHeight="1">
      <c r="A124" s="63">
        <f>"部門5　"&amp;TRIM('設定'!$B$13)</f>
        <v/>
      </c>
      <c r="B124" s="52" t="n"/>
      <c r="C124" s="52" t="n"/>
      <c r="D124" s="52" t="n"/>
      <c r="E124" s="52" t="n"/>
      <c r="F124" s="52" t="n"/>
      <c r="G124" s="52" t="n"/>
      <c r="H124" s="52" t="n"/>
      <c r="I124" s="52" t="n"/>
      <c r="J124" s="52" t="n"/>
      <c r="K124" s="52" t="n"/>
      <c r="L124" s="52" t="n"/>
      <c r="M124" s="52" t="n"/>
      <c r="N124" s="52" t="n"/>
      <c r="O124" s="52" t="n"/>
    </row>
    <row r="125" ht="18" customHeight="1">
      <c r="A125" s="20" t="inlineStr">
        <is>
          <t>区分</t>
        </is>
      </c>
      <c r="B125" s="20" t="inlineStr">
        <is>
          <t>科目</t>
        </is>
      </c>
      <c r="C125" s="20">
        <f>'設定'!$G$5</f>
        <v/>
      </c>
      <c r="D125" s="20">
        <f>'設定'!$G$6</f>
        <v/>
      </c>
      <c r="E125" s="20">
        <f>'設定'!$G$7</f>
        <v/>
      </c>
      <c r="F125" s="20">
        <f>'設定'!$G$8</f>
        <v/>
      </c>
      <c r="G125" s="20">
        <f>'設定'!$G$9</f>
        <v/>
      </c>
      <c r="H125" s="20">
        <f>'設定'!$G$10</f>
        <v/>
      </c>
      <c r="I125" s="20">
        <f>'設定'!$G$11</f>
        <v/>
      </c>
      <c r="J125" s="20">
        <f>'設定'!$G$12</f>
        <v/>
      </c>
      <c r="K125" s="20">
        <f>'設定'!$G$13</f>
        <v/>
      </c>
      <c r="L125" s="20">
        <f>'設定'!$G$14</f>
        <v/>
      </c>
      <c r="M125" s="20">
        <f>'設定'!$G$15</f>
        <v/>
      </c>
      <c r="N125" s="20">
        <f>'設定'!$G$16</f>
        <v/>
      </c>
      <c r="O125" s="20" t="inlineStr">
        <is>
          <t>年間合計</t>
        </is>
      </c>
    </row>
    <row r="126" ht="16" customHeight="1">
      <c r="A126" s="25" t="inlineStr">
        <is>
          <t>売上</t>
        </is>
      </c>
      <c r="B126" s="26">
        <f>IF(TRIM('設定'!$B$17)="","（科目1・未使用）",TRIM('設定'!$B$17))</f>
        <v/>
      </c>
      <c r="C126" s="31" t="n"/>
      <c r="D126" s="31" t="n"/>
      <c r="E126" s="31" t="n"/>
      <c r="F126" s="31" t="n"/>
      <c r="G126" s="31" t="n"/>
      <c r="H126" s="31" t="n"/>
      <c r="I126" s="31" t="n"/>
      <c r="J126" s="31" t="n"/>
      <c r="K126" s="31" t="n"/>
      <c r="L126" s="31" t="n"/>
      <c r="M126" s="31" t="n"/>
      <c r="N126" s="31" t="n"/>
      <c r="O126" s="28">
        <f>SUM(C126:N126)</f>
        <v/>
      </c>
    </row>
    <row r="127" ht="16" customHeight="1">
      <c r="A127" s="25" t="inlineStr">
        <is>
          <t>売上</t>
        </is>
      </c>
      <c r="B127" s="26">
        <f>IF(TRIM('設定'!$B$18)="","（科目2・未使用）",TRIM('設定'!$B$18))</f>
        <v/>
      </c>
      <c r="C127" s="31" t="n"/>
      <c r="D127" s="31" t="n"/>
      <c r="E127" s="31" t="n"/>
      <c r="F127" s="31" t="n"/>
      <c r="G127" s="31" t="n"/>
      <c r="H127" s="31" t="n"/>
      <c r="I127" s="31" t="n"/>
      <c r="J127" s="31" t="n"/>
      <c r="K127" s="31" t="n"/>
      <c r="L127" s="31" t="n"/>
      <c r="M127" s="31" t="n"/>
      <c r="N127" s="31" t="n"/>
      <c r="O127" s="28">
        <f>SUM(C127:N127)</f>
        <v/>
      </c>
    </row>
    <row r="128" ht="16" customHeight="1">
      <c r="A128" s="25" t="inlineStr">
        <is>
          <t>売上</t>
        </is>
      </c>
      <c r="B128" s="26">
        <f>IF(TRIM('設定'!$B$19)="","（科目3・未使用）",TRIM('設定'!$B$19))</f>
        <v/>
      </c>
      <c r="C128" s="31" t="n"/>
      <c r="D128" s="31" t="n"/>
      <c r="E128" s="31" t="n"/>
      <c r="F128" s="31" t="n"/>
      <c r="G128" s="31" t="n"/>
      <c r="H128" s="31" t="n"/>
      <c r="I128" s="31" t="n"/>
      <c r="J128" s="31" t="n"/>
      <c r="K128" s="31" t="n"/>
      <c r="L128" s="31" t="n"/>
      <c r="M128" s="31" t="n"/>
      <c r="N128" s="31" t="n"/>
      <c r="O128" s="28">
        <f>SUM(C128:N128)</f>
        <v/>
      </c>
    </row>
    <row r="129" ht="16" customHeight="1">
      <c r="A129" s="57" t="inlineStr">
        <is>
          <t>計</t>
        </is>
      </c>
      <c r="B129" s="29" t="inlineStr">
        <is>
          <t>売上高 計</t>
        </is>
      </c>
      <c r="C129" s="28">
        <f>SUM(C126:C128)</f>
        <v/>
      </c>
      <c r="D129" s="28">
        <f>SUM(D126:D128)</f>
        <v/>
      </c>
      <c r="E129" s="28">
        <f>SUM(E126:E128)</f>
        <v/>
      </c>
      <c r="F129" s="28">
        <f>SUM(F126:F128)</f>
        <v/>
      </c>
      <c r="G129" s="28">
        <f>SUM(G126:G128)</f>
        <v/>
      </c>
      <c r="H129" s="28">
        <f>SUM(H126:H128)</f>
        <v/>
      </c>
      <c r="I129" s="28">
        <f>SUM(I126:I128)</f>
        <v/>
      </c>
      <c r="J129" s="28">
        <f>SUM(J126:J128)</f>
        <v/>
      </c>
      <c r="K129" s="28">
        <f>SUM(K126:K128)</f>
        <v/>
      </c>
      <c r="L129" s="28">
        <f>SUM(L126:L128)</f>
        <v/>
      </c>
      <c r="M129" s="28">
        <f>SUM(M126:M128)</f>
        <v/>
      </c>
      <c r="N129" s="28">
        <f>SUM(N126:N128)</f>
        <v/>
      </c>
      <c r="O129" s="28">
        <f>SUM(C129:N129)</f>
        <v/>
      </c>
    </row>
    <row r="130" ht="16" customHeight="1">
      <c r="A130" s="25" t="inlineStr">
        <is>
          <t>売上原価</t>
        </is>
      </c>
      <c r="B130" s="26">
        <f>IF(TRIM('設定'!$B$20)="","（科目4・未使用）",TRIM('設定'!$B$20))</f>
        <v/>
      </c>
      <c r="C130" s="31" t="n"/>
      <c r="D130" s="31" t="n"/>
      <c r="E130" s="31" t="n"/>
      <c r="F130" s="31" t="n"/>
      <c r="G130" s="31" t="n"/>
      <c r="H130" s="31" t="n"/>
      <c r="I130" s="31" t="n"/>
      <c r="J130" s="31" t="n"/>
      <c r="K130" s="31" t="n"/>
      <c r="L130" s="31" t="n"/>
      <c r="M130" s="31" t="n"/>
      <c r="N130" s="31" t="n"/>
      <c r="O130" s="28">
        <f>SUM(C130:N130)</f>
        <v/>
      </c>
    </row>
    <row r="131" ht="16" customHeight="1">
      <c r="A131" s="25" t="inlineStr">
        <is>
          <t>売上原価</t>
        </is>
      </c>
      <c r="B131" s="26">
        <f>IF(TRIM('設定'!$B$21)="","（科目5・未使用）",TRIM('設定'!$B$21))</f>
        <v/>
      </c>
      <c r="C131" s="31" t="n"/>
      <c r="D131" s="31" t="n"/>
      <c r="E131" s="31" t="n"/>
      <c r="F131" s="31" t="n"/>
      <c r="G131" s="31" t="n"/>
      <c r="H131" s="31" t="n"/>
      <c r="I131" s="31" t="n"/>
      <c r="J131" s="31" t="n"/>
      <c r="K131" s="31" t="n"/>
      <c r="L131" s="31" t="n"/>
      <c r="M131" s="31" t="n"/>
      <c r="N131" s="31" t="n"/>
      <c r="O131" s="28">
        <f>SUM(C131:N131)</f>
        <v/>
      </c>
    </row>
    <row r="132" ht="16" customHeight="1">
      <c r="A132" s="25" t="inlineStr">
        <is>
          <t>売上原価</t>
        </is>
      </c>
      <c r="B132" s="26">
        <f>IF(TRIM('設定'!$B$22)="","（科目6・未使用）",TRIM('設定'!$B$22))</f>
        <v/>
      </c>
      <c r="C132" s="31" t="n"/>
      <c r="D132" s="31" t="n"/>
      <c r="E132" s="31" t="n"/>
      <c r="F132" s="31" t="n"/>
      <c r="G132" s="31" t="n"/>
      <c r="H132" s="31" t="n"/>
      <c r="I132" s="31" t="n"/>
      <c r="J132" s="31" t="n"/>
      <c r="K132" s="31" t="n"/>
      <c r="L132" s="31" t="n"/>
      <c r="M132" s="31" t="n"/>
      <c r="N132" s="31" t="n"/>
      <c r="O132" s="28">
        <f>SUM(C132:N132)</f>
        <v/>
      </c>
    </row>
    <row r="133" ht="16" customHeight="1">
      <c r="A133" s="57" t="inlineStr">
        <is>
          <t>計</t>
        </is>
      </c>
      <c r="B133" s="29" t="inlineStr">
        <is>
          <t>売上原価 計</t>
        </is>
      </c>
      <c r="C133" s="28">
        <f>SUM(C130:C132)</f>
        <v/>
      </c>
      <c r="D133" s="28">
        <f>SUM(D130:D132)</f>
        <v/>
      </c>
      <c r="E133" s="28">
        <f>SUM(E130:E132)</f>
        <v/>
      </c>
      <c r="F133" s="28">
        <f>SUM(F130:F132)</f>
        <v/>
      </c>
      <c r="G133" s="28">
        <f>SUM(G130:G132)</f>
        <v/>
      </c>
      <c r="H133" s="28">
        <f>SUM(H130:H132)</f>
        <v/>
      </c>
      <c r="I133" s="28">
        <f>SUM(I130:I132)</f>
        <v/>
      </c>
      <c r="J133" s="28">
        <f>SUM(J130:J132)</f>
        <v/>
      </c>
      <c r="K133" s="28">
        <f>SUM(K130:K132)</f>
        <v/>
      </c>
      <c r="L133" s="28">
        <f>SUM(L130:L132)</f>
        <v/>
      </c>
      <c r="M133" s="28">
        <f>SUM(M130:M132)</f>
        <v/>
      </c>
      <c r="N133" s="28">
        <f>SUM(N130:N132)</f>
        <v/>
      </c>
      <c r="O133" s="28">
        <f>SUM(C133:N133)</f>
        <v/>
      </c>
    </row>
    <row r="134" ht="16" customHeight="1">
      <c r="A134" s="57" t="inlineStr">
        <is>
          <t>利益</t>
        </is>
      </c>
      <c r="B134" s="29" t="inlineStr">
        <is>
          <t>売上総利益（粗利）</t>
        </is>
      </c>
      <c r="C134" s="28">
        <f>C129-C133</f>
        <v/>
      </c>
      <c r="D134" s="28">
        <f>D129-D133</f>
        <v/>
      </c>
      <c r="E134" s="28">
        <f>E129-E133</f>
        <v/>
      </c>
      <c r="F134" s="28">
        <f>F129-F133</f>
        <v/>
      </c>
      <c r="G134" s="28">
        <f>G129-G133</f>
        <v/>
      </c>
      <c r="H134" s="28">
        <f>H129-H133</f>
        <v/>
      </c>
      <c r="I134" s="28">
        <f>I129-I133</f>
        <v/>
      </c>
      <c r="J134" s="28">
        <f>J129-J133</f>
        <v/>
      </c>
      <c r="K134" s="28">
        <f>K129-K133</f>
        <v/>
      </c>
      <c r="L134" s="28">
        <f>L129-L133</f>
        <v/>
      </c>
      <c r="M134" s="28">
        <f>M129-M133</f>
        <v/>
      </c>
      <c r="N134" s="28">
        <f>N129-N133</f>
        <v/>
      </c>
      <c r="O134" s="28">
        <f>SUM(C134:N134)</f>
        <v/>
      </c>
    </row>
    <row r="135" ht="16" customHeight="1">
      <c r="A135" s="25" t="inlineStr">
        <is>
          <t>販管費</t>
        </is>
      </c>
      <c r="B135" s="26">
        <f>IF(TRIM('設定'!$B$23)="","（科目7・未使用）",TRIM('設定'!$B$23))</f>
        <v/>
      </c>
      <c r="C135" s="31" t="n"/>
      <c r="D135" s="31" t="n"/>
      <c r="E135" s="31" t="n"/>
      <c r="F135" s="31" t="n"/>
      <c r="G135" s="31" t="n"/>
      <c r="H135" s="31" t="n"/>
      <c r="I135" s="31" t="n"/>
      <c r="J135" s="31" t="n"/>
      <c r="K135" s="31" t="n"/>
      <c r="L135" s="31" t="n"/>
      <c r="M135" s="31" t="n"/>
      <c r="N135" s="31" t="n"/>
      <c r="O135" s="28">
        <f>SUM(C135:N135)</f>
        <v/>
      </c>
    </row>
    <row r="136" ht="16" customHeight="1">
      <c r="A136" s="25" t="inlineStr">
        <is>
          <t>販管費</t>
        </is>
      </c>
      <c r="B136" s="26">
        <f>IF(TRIM('設定'!$B$24)="","（科目8・未使用）",TRIM('設定'!$B$24))</f>
        <v/>
      </c>
      <c r="C136" s="31" t="n"/>
      <c r="D136" s="31" t="n"/>
      <c r="E136" s="31" t="n"/>
      <c r="F136" s="31" t="n"/>
      <c r="G136" s="31" t="n"/>
      <c r="H136" s="31" t="n"/>
      <c r="I136" s="31" t="n"/>
      <c r="J136" s="31" t="n"/>
      <c r="K136" s="31" t="n"/>
      <c r="L136" s="31" t="n"/>
      <c r="M136" s="31" t="n"/>
      <c r="N136" s="31" t="n"/>
      <c r="O136" s="28">
        <f>SUM(C136:N136)</f>
        <v/>
      </c>
    </row>
    <row r="137" ht="16" customHeight="1">
      <c r="A137" s="25" t="inlineStr">
        <is>
          <t>販管費</t>
        </is>
      </c>
      <c r="B137" s="26">
        <f>IF(TRIM('設定'!$B$25)="","（科目9・未使用）",TRIM('設定'!$B$25))</f>
        <v/>
      </c>
      <c r="C137" s="31" t="n"/>
      <c r="D137" s="31" t="n"/>
      <c r="E137" s="31" t="n"/>
      <c r="F137" s="31" t="n"/>
      <c r="G137" s="31" t="n"/>
      <c r="H137" s="31" t="n"/>
      <c r="I137" s="31" t="n"/>
      <c r="J137" s="31" t="n"/>
      <c r="K137" s="31" t="n"/>
      <c r="L137" s="31" t="n"/>
      <c r="M137" s="31" t="n"/>
      <c r="N137" s="31" t="n"/>
      <c r="O137" s="28">
        <f>SUM(C137:N137)</f>
        <v/>
      </c>
    </row>
    <row r="138" ht="16" customHeight="1">
      <c r="A138" s="25" t="inlineStr">
        <is>
          <t>販管費</t>
        </is>
      </c>
      <c r="B138" s="26">
        <f>IF(TRIM('設定'!$B$26)="","（科目10・未使用）",TRIM('設定'!$B$26))</f>
        <v/>
      </c>
      <c r="C138" s="31" t="n"/>
      <c r="D138" s="31" t="n"/>
      <c r="E138" s="31" t="n"/>
      <c r="F138" s="31" t="n"/>
      <c r="G138" s="31" t="n"/>
      <c r="H138" s="31" t="n"/>
      <c r="I138" s="31" t="n"/>
      <c r="J138" s="31" t="n"/>
      <c r="K138" s="31" t="n"/>
      <c r="L138" s="31" t="n"/>
      <c r="M138" s="31" t="n"/>
      <c r="N138" s="31" t="n"/>
      <c r="O138" s="28">
        <f>SUM(C138:N138)</f>
        <v/>
      </c>
    </row>
    <row r="139" ht="16" customHeight="1">
      <c r="A139" s="25" t="inlineStr">
        <is>
          <t>販管費</t>
        </is>
      </c>
      <c r="B139" s="26">
        <f>IF(TRIM('設定'!$B$27)="","（科目11・未使用）",TRIM('設定'!$B$27))</f>
        <v/>
      </c>
      <c r="C139" s="31" t="n"/>
      <c r="D139" s="31" t="n"/>
      <c r="E139" s="31" t="n"/>
      <c r="F139" s="31" t="n"/>
      <c r="G139" s="31" t="n"/>
      <c r="H139" s="31" t="n"/>
      <c r="I139" s="31" t="n"/>
      <c r="J139" s="31" t="n"/>
      <c r="K139" s="31" t="n"/>
      <c r="L139" s="31" t="n"/>
      <c r="M139" s="31" t="n"/>
      <c r="N139" s="31" t="n"/>
      <c r="O139" s="28">
        <f>SUM(C139:N139)</f>
        <v/>
      </c>
    </row>
    <row r="140" ht="16" customHeight="1">
      <c r="A140" s="25" t="inlineStr">
        <is>
          <t>販管費</t>
        </is>
      </c>
      <c r="B140" s="26">
        <f>IF(TRIM('設定'!$B$28)="","（科目12・未使用）",TRIM('設定'!$B$28))</f>
        <v/>
      </c>
      <c r="C140" s="31" t="n"/>
      <c r="D140" s="31" t="n"/>
      <c r="E140" s="31" t="n"/>
      <c r="F140" s="31" t="n"/>
      <c r="G140" s="31" t="n"/>
      <c r="H140" s="31" t="n"/>
      <c r="I140" s="31" t="n"/>
      <c r="J140" s="31" t="n"/>
      <c r="K140" s="31" t="n"/>
      <c r="L140" s="31" t="n"/>
      <c r="M140" s="31" t="n"/>
      <c r="N140" s="31" t="n"/>
      <c r="O140" s="28">
        <f>SUM(C140:N140)</f>
        <v/>
      </c>
    </row>
    <row r="141" ht="16" customHeight="1">
      <c r="A141" s="25" t="inlineStr">
        <is>
          <t>販管費</t>
        </is>
      </c>
      <c r="B141" s="26">
        <f>IF(TRIM('設定'!$B$29)="","（科目13・未使用）",TRIM('設定'!$B$29))</f>
        <v/>
      </c>
      <c r="C141" s="31" t="n"/>
      <c r="D141" s="31" t="n"/>
      <c r="E141" s="31" t="n"/>
      <c r="F141" s="31" t="n"/>
      <c r="G141" s="31" t="n"/>
      <c r="H141" s="31" t="n"/>
      <c r="I141" s="31" t="n"/>
      <c r="J141" s="31" t="n"/>
      <c r="K141" s="31" t="n"/>
      <c r="L141" s="31" t="n"/>
      <c r="M141" s="31" t="n"/>
      <c r="N141" s="31" t="n"/>
      <c r="O141" s="28">
        <f>SUM(C141:N141)</f>
        <v/>
      </c>
    </row>
    <row r="142" ht="16" customHeight="1">
      <c r="A142" s="25" t="inlineStr">
        <is>
          <t>販管費</t>
        </is>
      </c>
      <c r="B142" s="26">
        <f>IF(TRIM('設定'!$B$30)="","（科目14・未使用）",TRIM('設定'!$B$30))</f>
        <v/>
      </c>
      <c r="C142" s="31" t="n"/>
      <c r="D142" s="31" t="n"/>
      <c r="E142" s="31" t="n"/>
      <c r="F142" s="31" t="n"/>
      <c r="G142" s="31" t="n"/>
      <c r="H142" s="31" t="n"/>
      <c r="I142" s="31" t="n"/>
      <c r="J142" s="31" t="n"/>
      <c r="K142" s="31" t="n"/>
      <c r="L142" s="31" t="n"/>
      <c r="M142" s="31" t="n"/>
      <c r="N142" s="31" t="n"/>
      <c r="O142" s="28">
        <f>SUM(C142:N142)</f>
        <v/>
      </c>
    </row>
    <row r="143" ht="16" customHeight="1">
      <c r="A143" s="25" t="inlineStr">
        <is>
          <t>販管費</t>
        </is>
      </c>
      <c r="B143" s="26">
        <f>IF(TRIM('設定'!$B$31)="","（科目15・未使用）",TRIM('設定'!$B$31))</f>
        <v/>
      </c>
      <c r="C143" s="31" t="n"/>
      <c r="D143" s="31" t="n"/>
      <c r="E143" s="31" t="n"/>
      <c r="F143" s="31" t="n"/>
      <c r="G143" s="31" t="n"/>
      <c r="H143" s="31" t="n"/>
      <c r="I143" s="31" t="n"/>
      <c r="J143" s="31" t="n"/>
      <c r="K143" s="31" t="n"/>
      <c r="L143" s="31" t="n"/>
      <c r="M143" s="31" t="n"/>
      <c r="N143" s="31" t="n"/>
      <c r="O143" s="28">
        <f>SUM(C143:N143)</f>
        <v/>
      </c>
    </row>
    <row r="144" ht="16" customHeight="1">
      <c r="A144" s="25" t="inlineStr">
        <is>
          <t>販管費</t>
        </is>
      </c>
      <c r="B144" s="26">
        <f>IF(TRIM('設定'!$B$32)="","（科目16・未使用）",TRIM('設定'!$B$32))</f>
        <v/>
      </c>
      <c r="C144" s="31" t="n"/>
      <c r="D144" s="31" t="n"/>
      <c r="E144" s="31" t="n"/>
      <c r="F144" s="31" t="n"/>
      <c r="G144" s="31" t="n"/>
      <c r="H144" s="31" t="n"/>
      <c r="I144" s="31" t="n"/>
      <c r="J144" s="31" t="n"/>
      <c r="K144" s="31" t="n"/>
      <c r="L144" s="31" t="n"/>
      <c r="M144" s="31" t="n"/>
      <c r="N144" s="31" t="n"/>
      <c r="O144" s="28">
        <f>SUM(C144:N144)</f>
        <v/>
      </c>
    </row>
    <row r="145" ht="16" customHeight="1">
      <c r="A145" s="57" t="inlineStr">
        <is>
          <t>計</t>
        </is>
      </c>
      <c r="B145" s="29" t="inlineStr">
        <is>
          <t>販管費 計</t>
        </is>
      </c>
      <c r="C145" s="28">
        <f>SUM(C135:C144)</f>
        <v/>
      </c>
      <c r="D145" s="28">
        <f>SUM(D135:D144)</f>
        <v/>
      </c>
      <c r="E145" s="28">
        <f>SUM(E135:E144)</f>
        <v/>
      </c>
      <c r="F145" s="28">
        <f>SUM(F135:F144)</f>
        <v/>
      </c>
      <c r="G145" s="28">
        <f>SUM(G135:G144)</f>
        <v/>
      </c>
      <c r="H145" s="28">
        <f>SUM(H135:H144)</f>
        <v/>
      </c>
      <c r="I145" s="28">
        <f>SUM(I135:I144)</f>
        <v/>
      </c>
      <c r="J145" s="28">
        <f>SUM(J135:J144)</f>
        <v/>
      </c>
      <c r="K145" s="28">
        <f>SUM(K135:K144)</f>
        <v/>
      </c>
      <c r="L145" s="28">
        <f>SUM(L135:L144)</f>
        <v/>
      </c>
      <c r="M145" s="28">
        <f>SUM(M135:M144)</f>
        <v/>
      </c>
      <c r="N145" s="28">
        <f>SUM(N135:N144)</f>
        <v/>
      </c>
      <c r="O145" s="28">
        <f>SUM(C145:N145)</f>
        <v/>
      </c>
    </row>
    <row r="146" ht="16" customHeight="1">
      <c r="A146" s="57" t="inlineStr">
        <is>
          <t>利益</t>
        </is>
      </c>
      <c r="B146" s="29" t="inlineStr">
        <is>
          <t>営業利益</t>
        </is>
      </c>
      <c r="C146" s="28">
        <f>C134-C145</f>
        <v/>
      </c>
      <c r="D146" s="28">
        <f>D134-D145</f>
        <v/>
      </c>
      <c r="E146" s="28">
        <f>E134-E145</f>
        <v/>
      </c>
      <c r="F146" s="28">
        <f>F134-F145</f>
        <v/>
      </c>
      <c r="G146" s="28">
        <f>G134-G145</f>
        <v/>
      </c>
      <c r="H146" s="28">
        <f>H134-H145</f>
        <v/>
      </c>
      <c r="I146" s="28">
        <f>I134-I145</f>
        <v/>
      </c>
      <c r="J146" s="28">
        <f>J134-J145</f>
        <v/>
      </c>
      <c r="K146" s="28">
        <f>K134-K145</f>
        <v/>
      </c>
      <c r="L146" s="28">
        <f>L134-L145</f>
        <v/>
      </c>
      <c r="M146" s="28">
        <f>M134-M145</f>
        <v/>
      </c>
      <c r="N146" s="28">
        <f>N134-N145</f>
        <v/>
      </c>
      <c r="O146" s="28">
        <f>SUM(C146:N146)</f>
        <v/>
      </c>
    </row>
    <row r="147" ht="8" customHeight="1">
      <c r="A147" s="52" t="n"/>
      <c r="B147" s="52" t="n"/>
      <c r="C147" s="52" t="n"/>
      <c r="D147" s="52" t="n"/>
      <c r="E147" s="52" t="n"/>
      <c r="F147" s="52" t="n"/>
      <c r="G147" s="52" t="n"/>
      <c r="H147" s="52" t="n"/>
      <c r="I147" s="52" t="n"/>
      <c r="J147" s="52" t="n"/>
      <c r="K147" s="52" t="n"/>
      <c r="L147" s="52" t="n"/>
      <c r="M147" s="52" t="n"/>
      <c r="N147" s="52" t="n"/>
      <c r="O147" s="52" t="n"/>
    </row>
    <row r="148" ht="30" customHeight="1">
      <c r="A148" s="56" t="inlineStr">
        <is>
          <t>部門のブロックの位置と行の数は変えないでください（差異分析とダッシュボードが位置で読んでいます）。科目名は設定シートで書き換えます。この行は印刷されません。</t>
        </is>
      </c>
      <c r="B148" s="52" t="n"/>
      <c r="C148" s="52" t="n"/>
      <c r="D148" s="52" t="n"/>
      <c r="E148" s="52" t="n"/>
      <c r="F148" s="52" t="n"/>
      <c r="G148" s="52" t="n"/>
      <c r="H148" s="52" t="n"/>
      <c r="I148" s="52" t="n"/>
      <c r="J148" s="52" t="n"/>
      <c r="K148" s="52" t="n"/>
      <c r="L148" s="52" t="n"/>
      <c r="M148" s="52" t="n"/>
      <c r="N148" s="52" t="n"/>
      <c r="O148" s="52" t="n"/>
    </row>
  </sheetData>
  <mergeCells count="10">
    <mergeCell ref="A148:O148"/>
    <mergeCell ref="A2:O2"/>
    <mergeCell ref="A52:O52"/>
    <mergeCell ref="A28:O28"/>
    <mergeCell ref="A76:O76"/>
    <mergeCell ref="A1:O1"/>
    <mergeCell ref="A124:O124"/>
    <mergeCell ref="A4:O4"/>
    <mergeCell ref="A100:O100"/>
    <mergeCell ref="A3:O3"/>
  </mergeCells>
  <dataValidations count="1">
    <dataValidation sqref="C30 C31 C32 C34 C35 C36 C39 C40 C41 C42 C43 C44 C45 C46 C47 C48 C54 C55 C56 C58 C59 C60 C63 C64 C65 C66 C67 C68 C69 C70 C71 C72 C78 C79 C80 C82 C83 C84 C87 C88 C89 C90 C91 C92 C93 C94 C95 C96 C102 C103 C104 C106 C107 C108 C111 C112 C113 C114 C115 C116 C117 C118 C119 C120 C126 C127 C128 C130 C131 C132 C135 C136 C137 C138 C139 C140 C141 C142 C143 C144 D30 D31 D32 D34 D35 D36 D39 D40 D41 D42 D43 D44 D45 D46 D47 D48 D54 D55 D56 D58 D59 D60 D63 D64 D65 D66 D67 D68 D69 D70 D71 D72 D78 D79 D80 D82 D83 D84 D87 D88 D89 D90 D91 D92 D93 D94 D95 D96 D102 D103 D104 D106 D107 D108 D111 D112 D113 D114 D115 D116 D117 D118 D119 D120 D126 D127 D128 D130 D131 D132 D135 D136 D137 D138 D139 D140 D141 D142 D143 D144 E30 E31 E32 E34 E35 E36 E39 E40 E41 E42 E43 E44 E45 E46 E47 E48 E54 E55 E56 E58 E59 E60 E63 E64 E65 E66 E67 E68 E69 E70 E71 E72 E78 E79 E80 E82 E83 E84 E87 E88 E89 E90 E91 E92 E93 E94 E95 E96 E102 E103 E104 E106 E107 E108 E111 E112 E113 E114 E115 E116 E117 E118 E119 E120 E126 E127 E128 E130 E131 E132 E135 E136 E137 E138 E139 E140 E141 E142 E143 E144 F30 F31 F32 F34 F35 F36 F39 F40 F41 F42 F43 F44 F45 F46 F47 F48 F54 F55 F56 F58 F59 F60 F63 F64 F65 F66 F67 F68 F69 F70 F71 F72 F78 F79 F80 F82 F83 F84 F87 F88 F89 F90 F91 F92 F93 F94 F95 F96 F102 F103 F104 F106 F107 F108 F111 F112 F113 F114 F115 F116 F117 F118 F119 F120 F126 F127 F128 F130 F131 F132 F135 F136 F137 F138 F139 F140 F141 F142 F143 F144 G30 G31 G32 G34 G35 G36 G39 G40 G41 G42 G43 G44 G45 G46 G47 G48 G54 G55 G56 G58 G59 G60 G63 G64 G65 G66 G67 G68 G69 G70 G71 G72 G78 G79 G80 G82 G83 G84 G87 G88 G89 G90 G91 G92 G93 G94 G95 G96 G102 G103 G104 G106 G107 G108 G111 G112 G113 G114 G115 G116 G117 G118 G119 G120 G126 G127 G128 G130 G131 G132 G135 G136 G137 G138 G139 G140 G141 G142 G143 G144 H30 H31 H32 H34 H35 H36 H39 H40 H41 H42 H43 H44 H45 H46 H47 H48 H54 H55 H56 H58 H59 H60 H63 H64 H65 H66 H67 H68 H69 H70 H71 H72 H78 H79 H80 H82 H83 H84 H87 H88 H89 H90 H91 H92 H93 H94 H95 H96 H102 H103 H104 H106 H107 H108 H111 H112 H113 H114 H115 H116 H117 H118 H119 H120 H126 H127 H128 H130 H131 H132 H135 H136 H137 H138 H139 H140 H141 H142 H143 H144 I30 I31 I32 I34 I35 I36 I39 I40 I41 I42 I43 I44 I45 I46 I47 I48 I54 I55 I56 I58 I59 I60 I63 I64 I65 I66 I67 I68 I69 I70 I71 I72 I78 I79 I80 I82 I83 I84 I87 I88 I89 I90 I91 I92 I93 I94 I95 I96 I102 I103 I104 I106 I107 I108 I111 I112 I113 I114 I115 I116 I117 I118 I119 I120 I126 I127 I128 I130 I131 I132 I135 I136 I137 I138 I139 I140 I141 I142 I143 I144 J30 J31 J32 J34 J35 J36 J39 J40 J41 J42 J43 J44 J45 J46 J47 J48 J54 J55 J56 J58 J59 J60 J63 J64 J65 J66 J67 J68 J69 J70 J71 J72 J78 J79 J80 J82 J83 J84 J87 J88 J89 J90 J91 J92 J93 J94 J95 J96 J102 J103 J104 J106 J107 J108 J111 J112 J113 J114 J115 J116 J117 J118 J119 J120 J126 J127 J128 J130 J131 J132 J135 J136 J137 J138 J139 J140 J141 J142 J143 J144 K30 K31 K32 K34 K35 K36 K39 K40 K41 K42 K43 K44 K45 K46 K47 K48 K54 K55 K56 K58 K59 K60 K63 K64 K65 K66 K67 K68 K69 K70 K71 K72 K78 K79 K80 K82 K83 K84 K87 K88 K89 K90 K91 K92 K93 K94 K95 K96 K102 K103 K104 K106 K107 K108 K111 K112 K113 K114 K115 K116 K117 K118 K119 K120 K126 K127 K128 K130 K131 K132 K135 K136 K137 K138 K139 K140 K141 K142 K143 K144 L30 L31 L32 L34 L35 L36 L39 L40 L41 L42 L43 L44 L45 L46 L47 L48 L54 L55 L56 L58 L59 L60 L63 L64 L65 L66 L67 L68 L69 L70 L71 L72 L78 L79 L80 L82 L83 L84 L87 L88 L89 L90 L91 L92 L93 L94 L95 L96 L102 L103 L104 L106 L107 L108 L111 L112 L113 L114 L115 L116 L117 L118 L119 L120 L126 L127 L128 L130 L131 L132 L135 L136 L137 L138 L139 L140 L141 L142 L143 L144 M30 M31 M32 M34 M35 M36 M39 M40 M41 M42 M43 M44 M45 M46 M47 M48 M54 M55 M56 M58 M59 M60 M63 M64 M65 M66 M67 M68 M69 M70 M71 M72 M78 M79 M80 M82 M83 M84 M87 M88 M89 M90 M91 M92 M93 M94 M95 M96 M102 M103 M104 M106 M107 M108 M111 M112 M113 M114 M115 M116 M117 M118 M119 M120 M126 M127 M128 M130 M131 M132 M135 M136 M137 M138 M139 M140 M141 M142 M143 M144 N30 N31 N32 N34 N35 N36 N39 N40 N41 N42 N43 N44 N45 N46 N47 N48 N54 N55 N56 N58 N59 N60 N63 N64 N65 N66 N67 N68 N69 N70 N71 N72 N78 N79 N80 N82 N83 N84 N87 N88 N89 N90 N91 N92 N93 N94 N95 N96 N102 N103 N104 N106 N107 N108 N111 N112 N113 N114 N115 N116 N117 N118 N119 N120 N126 N127 N128 N130 N131 N132 N135 N136 N137 N138 N139 N140 N141 N142 N143 N144" showDropDown="0" showInputMessage="0" showErrorMessage="1" allowBlank="1" errorTitle="数字を入れてください" error="金額を数字で入れてください（単位は設定シートの単位）。" type="decimal" operator="between">
      <formula1>-999999999999</formula1>
      <formula2>999999999999</formula2>
    </dataValidation>
  </dataValidations>
  <printOptions horizontalCentered="1"/>
  <pageMargins left="0.4" right="0.4" top="0.45" bottom="0.45" header="0.2" footer="0.2"/>
  <pageSetup orientation="landscape" paperSize="9" scale="82"/>
  <rowBreaks count="5" manualBreakCount="5">
    <brk id="27" min="0" max="16383" man="1"/>
    <brk id="51" min="0" max="16383" man="1"/>
    <brk id="75" min="0" max="16383" man="1"/>
    <brk id="99" min="0" max="16383" man="1"/>
    <brk id="123" min="0" max="16383" man="1"/>
  </rowBreaks>
</worksheet>
</file>

<file path=xl/worksheets/sheet4.xml><?xml version="1.0" encoding="utf-8"?>
<worksheet xmlns="http://schemas.openxmlformats.org/spreadsheetml/2006/main">
  <sheetPr>
    <tabColor rgb="00C9A227"/>
    <outlinePr summaryBelow="1" summaryRight="1"/>
    <pageSetUpPr/>
  </sheetPr>
  <dimension ref="A1:O148"/>
  <sheetViews>
    <sheetView showGridLines="0" tabSelected="0" workbookViewId="0">
      <pane xSplit="2" ySplit="3" topLeftCell="C4"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27" customWidth="1" min="2" max="2"/>
    <col width="9.6" customWidth="1" min="3" max="3"/>
    <col width="9.6" customWidth="1" min="4" max="4"/>
    <col width="9.6" customWidth="1" min="5" max="5"/>
    <col width="9.6" customWidth="1" min="6" max="6"/>
    <col width="9.6" customWidth="1" min="7" max="7"/>
    <col width="9.6" customWidth="1" min="8" max="8"/>
    <col width="9.6" customWidth="1" min="9" max="9"/>
    <col width="9.6" customWidth="1" min="10" max="10"/>
    <col width="9.6" customWidth="1" min="11" max="11"/>
    <col width="9.6" customWidth="1" min="12" max="12"/>
    <col width="9.6" customWidth="1" min="13" max="13"/>
    <col width="9.6" customWidth="1" min="14" max="14"/>
    <col width="11.5" customWidth="1" min="15" max="15"/>
    <col width="2" customWidth="1" min="16" max="16"/>
  </cols>
  <sheetData>
    <row r="1" ht="26" customHeight="1">
      <c r="A1" s="51" t="inlineStr">
        <is>
          <t>実績（月別・部門別）</t>
        </is>
      </c>
      <c r="B1" s="52" t="n"/>
      <c r="C1" s="52" t="n"/>
      <c r="D1" s="52" t="n"/>
      <c r="E1" s="52" t="n"/>
      <c r="F1" s="52" t="n"/>
      <c r="G1" s="52" t="n"/>
      <c r="H1" s="52" t="n"/>
      <c r="I1" s="52" t="n"/>
      <c r="J1" s="52" t="n"/>
      <c r="K1" s="52" t="n"/>
      <c r="L1" s="52" t="n"/>
      <c r="M1" s="52" t="n"/>
      <c r="N1" s="52" t="n"/>
      <c r="O1" s="52" t="n"/>
    </row>
    <row r="2" ht="18" customHeight="1">
      <c r="A2" s="62">
        <f>IF(TRIM('設定'!$B$3)="","",TRIM('設定'!$B$3)&amp;"　")&amp;'設定'!$D$4&amp;"　単位："&amp;'設定'!$B$5</f>
        <v/>
      </c>
      <c r="B2" s="52" t="n"/>
      <c r="C2" s="52" t="n"/>
      <c r="D2" s="52" t="n"/>
      <c r="E2" s="52" t="n"/>
      <c r="F2" s="52" t="n"/>
      <c r="G2" s="52" t="n"/>
      <c r="H2" s="52" t="n"/>
      <c r="I2" s="52" t="n"/>
      <c r="J2" s="52" t="n"/>
      <c r="K2" s="52" t="n"/>
      <c r="L2" s="52" t="n"/>
      <c r="M2" s="52" t="n"/>
      <c r="N2" s="52" t="n"/>
      <c r="O2" s="52" t="n"/>
    </row>
    <row r="3" ht="18" customHeight="1">
      <c r="A3" s="56" t="inlineStr">
        <is>
          <t>月が締まったら、その月の列の黄色に実績を入れます。予算シートと同じ位置です。まだ締まっていない月は空けておきます。</t>
        </is>
      </c>
      <c r="B3" s="52" t="n"/>
      <c r="C3" s="52" t="n"/>
      <c r="D3" s="52" t="n"/>
      <c r="E3" s="52" t="n"/>
      <c r="F3" s="52" t="n"/>
      <c r="G3" s="52" t="n"/>
      <c r="H3" s="52" t="n"/>
      <c r="I3" s="52" t="n"/>
      <c r="J3" s="52" t="n"/>
      <c r="K3" s="52" t="n"/>
      <c r="L3" s="52" t="n"/>
      <c r="M3" s="52" t="n"/>
      <c r="N3" s="52" t="n"/>
      <c r="O3" s="52" t="n"/>
    </row>
    <row r="4" ht="20" customHeight="1">
      <c r="A4" s="60" t="inlineStr">
        <is>
          <t>全社合計（部門1〜5の合計・自動）</t>
        </is>
      </c>
      <c r="B4" s="52" t="n"/>
      <c r="C4" s="52" t="n"/>
      <c r="D4" s="52" t="n"/>
      <c r="E4" s="52" t="n"/>
      <c r="F4" s="52" t="n"/>
      <c r="G4" s="52" t="n"/>
      <c r="H4" s="52" t="n"/>
      <c r="I4" s="52" t="n"/>
      <c r="J4" s="52" t="n"/>
      <c r="K4" s="52" t="n"/>
      <c r="L4" s="52" t="n"/>
      <c r="M4" s="52" t="n"/>
      <c r="N4" s="52" t="n"/>
      <c r="O4" s="52" t="n"/>
    </row>
    <row r="5" ht="18" customHeight="1">
      <c r="A5" s="20" t="inlineStr">
        <is>
          <t>区分</t>
        </is>
      </c>
      <c r="B5" s="20" t="inlineStr">
        <is>
          <t>科目</t>
        </is>
      </c>
      <c r="C5" s="20">
        <f>'設定'!$G$5</f>
        <v/>
      </c>
      <c r="D5" s="20">
        <f>'設定'!$G$6</f>
        <v/>
      </c>
      <c r="E5" s="20">
        <f>'設定'!$G$7</f>
        <v/>
      </c>
      <c r="F5" s="20">
        <f>'設定'!$G$8</f>
        <v/>
      </c>
      <c r="G5" s="20">
        <f>'設定'!$G$9</f>
        <v/>
      </c>
      <c r="H5" s="20">
        <f>'設定'!$G$10</f>
        <v/>
      </c>
      <c r="I5" s="20">
        <f>'設定'!$G$11</f>
        <v/>
      </c>
      <c r="J5" s="20">
        <f>'設定'!$G$12</f>
        <v/>
      </c>
      <c r="K5" s="20">
        <f>'設定'!$G$13</f>
        <v/>
      </c>
      <c r="L5" s="20">
        <f>'設定'!$G$14</f>
        <v/>
      </c>
      <c r="M5" s="20">
        <f>'設定'!$G$15</f>
        <v/>
      </c>
      <c r="N5" s="20">
        <f>'設定'!$G$16</f>
        <v/>
      </c>
      <c r="O5" s="20" t="inlineStr">
        <is>
          <t>年間合計</t>
        </is>
      </c>
    </row>
    <row r="6" ht="16" customHeight="1">
      <c r="A6" s="25" t="inlineStr">
        <is>
          <t>売上</t>
        </is>
      </c>
      <c r="B6" s="26">
        <f>IF(TRIM('設定'!$B$17)="","（科目1・未使用）",TRIM('設定'!$B$17))</f>
        <v/>
      </c>
      <c r="C6" s="27">
        <f>SUM(C30,C54,C78,C102,C126)</f>
        <v/>
      </c>
      <c r="D6" s="27">
        <f>SUM(D30,D54,D78,D102,D126)</f>
        <v/>
      </c>
      <c r="E6" s="27">
        <f>SUM(E30,E54,E78,E102,E126)</f>
        <v/>
      </c>
      <c r="F6" s="27">
        <f>SUM(F30,F54,F78,F102,F126)</f>
        <v/>
      </c>
      <c r="G6" s="27">
        <f>SUM(G30,G54,G78,G102,G126)</f>
        <v/>
      </c>
      <c r="H6" s="27">
        <f>SUM(H30,H54,H78,H102,H126)</f>
        <v/>
      </c>
      <c r="I6" s="27">
        <f>SUM(I30,I54,I78,I102,I126)</f>
        <v/>
      </c>
      <c r="J6" s="27">
        <f>SUM(J30,J54,J78,J102,J126)</f>
        <v/>
      </c>
      <c r="K6" s="27">
        <f>SUM(K30,K54,K78,K102,K126)</f>
        <v/>
      </c>
      <c r="L6" s="27">
        <f>SUM(L30,L54,L78,L102,L126)</f>
        <v/>
      </c>
      <c r="M6" s="27">
        <f>SUM(M30,M54,M78,M102,M126)</f>
        <v/>
      </c>
      <c r="N6" s="27">
        <f>SUM(N30,N54,N78,N102,N126)</f>
        <v/>
      </c>
      <c r="O6" s="28">
        <f>SUM(C6:N6)</f>
        <v/>
      </c>
    </row>
    <row r="7" ht="16" customHeight="1">
      <c r="A7" s="25" t="inlineStr">
        <is>
          <t>売上</t>
        </is>
      </c>
      <c r="B7" s="26">
        <f>IF(TRIM('設定'!$B$18)="","（科目2・未使用）",TRIM('設定'!$B$18))</f>
        <v/>
      </c>
      <c r="C7" s="27">
        <f>SUM(C31,C55,C79,C103,C127)</f>
        <v/>
      </c>
      <c r="D7" s="27">
        <f>SUM(D31,D55,D79,D103,D127)</f>
        <v/>
      </c>
      <c r="E7" s="27">
        <f>SUM(E31,E55,E79,E103,E127)</f>
        <v/>
      </c>
      <c r="F7" s="27">
        <f>SUM(F31,F55,F79,F103,F127)</f>
        <v/>
      </c>
      <c r="G7" s="27">
        <f>SUM(G31,G55,G79,G103,G127)</f>
        <v/>
      </c>
      <c r="H7" s="27">
        <f>SUM(H31,H55,H79,H103,H127)</f>
        <v/>
      </c>
      <c r="I7" s="27">
        <f>SUM(I31,I55,I79,I103,I127)</f>
        <v/>
      </c>
      <c r="J7" s="27">
        <f>SUM(J31,J55,J79,J103,J127)</f>
        <v/>
      </c>
      <c r="K7" s="27">
        <f>SUM(K31,K55,K79,K103,K127)</f>
        <v/>
      </c>
      <c r="L7" s="27">
        <f>SUM(L31,L55,L79,L103,L127)</f>
        <v/>
      </c>
      <c r="M7" s="27">
        <f>SUM(M31,M55,M79,M103,M127)</f>
        <v/>
      </c>
      <c r="N7" s="27">
        <f>SUM(N31,N55,N79,N103,N127)</f>
        <v/>
      </c>
      <c r="O7" s="28">
        <f>SUM(C7:N7)</f>
        <v/>
      </c>
    </row>
    <row r="8" ht="16" customHeight="1">
      <c r="A8" s="25" t="inlineStr">
        <is>
          <t>売上</t>
        </is>
      </c>
      <c r="B8" s="26">
        <f>IF(TRIM('設定'!$B$19)="","（科目3・未使用）",TRIM('設定'!$B$19))</f>
        <v/>
      </c>
      <c r="C8" s="27">
        <f>SUM(C32,C56,C80,C104,C128)</f>
        <v/>
      </c>
      <c r="D8" s="27">
        <f>SUM(D32,D56,D80,D104,D128)</f>
        <v/>
      </c>
      <c r="E8" s="27">
        <f>SUM(E32,E56,E80,E104,E128)</f>
        <v/>
      </c>
      <c r="F8" s="27">
        <f>SUM(F32,F56,F80,F104,F128)</f>
        <v/>
      </c>
      <c r="G8" s="27">
        <f>SUM(G32,G56,G80,G104,G128)</f>
        <v/>
      </c>
      <c r="H8" s="27">
        <f>SUM(H32,H56,H80,H104,H128)</f>
        <v/>
      </c>
      <c r="I8" s="27">
        <f>SUM(I32,I56,I80,I104,I128)</f>
        <v/>
      </c>
      <c r="J8" s="27">
        <f>SUM(J32,J56,J80,J104,J128)</f>
        <v/>
      </c>
      <c r="K8" s="27">
        <f>SUM(K32,K56,K80,K104,K128)</f>
        <v/>
      </c>
      <c r="L8" s="27">
        <f>SUM(L32,L56,L80,L104,L128)</f>
        <v/>
      </c>
      <c r="M8" s="27">
        <f>SUM(M32,M56,M80,M104,M128)</f>
        <v/>
      </c>
      <c r="N8" s="27">
        <f>SUM(N32,N56,N80,N104,N128)</f>
        <v/>
      </c>
      <c r="O8" s="28">
        <f>SUM(C8:N8)</f>
        <v/>
      </c>
    </row>
    <row r="9" ht="16" customHeight="1">
      <c r="A9" s="57" t="inlineStr">
        <is>
          <t>計</t>
        </is>
      </c>
      <c r="B9" s="29" t="inlineStr">
        <is>
          <t>売上高 計</t>
        </is>
      </c>
      <c r="C9" s="28">
        <f>SUM(C6:C8)</f>
        <v/>
      </c>
      <c r="D9" s="28">
        <f>SUM(D6:D8)</f>
        <v/>
      </c>
      <c r="E9" s="28">
        <f>SUM(E6:E8)</f>
        <v/>
      </c>
      <c r="F9" s="28">
        <f>SUM(F6:F8)</f>
        <v/>
      </c>
      <c r="G9" s="28">
        <f>SUM(G6:G8)</f>
        <v/>
      </c>
      <c r="H9" s="28">
        <f>SUM(H6:H8)</f>
        <v/>
      </c>
      <c r="I9" s="28">
        <f>SUM(I6:I8)</f>
        <v/>
      </c>
      <c r="J9" s="28">
        <f>SUM(J6:J8)</f>
        <v/>
      </c>
      <c r="K9" s="28">
        <f>SUM(K6:K8)</f>
        <v/>
      </c>
      <c r="L9" s="28">
        <f>SUM(L6:L8)</f>
        <v/>
      </c>
      <c r="M9" s="28">
        <f>SUM(M6:M8)</f>
        <v/>
      </c>
      <c r="N9" s="28">
        <f>SUM(N6:N8)</f>
        <v/>
      </c>
      <c r="O9" s="28">
        <f>SUM(C9:N9)</f>
        <v/>
      </c>
    </row>
    <row r="10" ht="16" customHeight="1">
      <c r="A10" s="25" t="inlineStr">
        <is>
          <t>売上原価</t>
        </is>
      </c>
      <c r="B10" s="26">
        <f>IF(TRIM('設定'!$B$20)="","（科目4・未使用）",TRIM('設定'!$B$20))</f>
        <v/>
      </c>
      <c r="C10" s="27">
        <f>SUM(C34,C58,C82,C106,C130)</f>
        <v/>
      </c>
      <c r="D10" s="27">
        <f>SUM(D34,D58,D82,D106,D130)</f>
        <v/>
      </c>
      <c r="E10" s="27">
        <f>SUM(E34,E58,E82,E106,E130)</f>
        <v/>
      </c>
      <c r="F10" s="27">
        <f>SUM(F34,F58,F82,F106,F130)</f>
        <v/>
      </c>
      <c r="G10" s="27">
        <f>SUM(G34,G58,G82,G106,G130)</f>
        <v/>
      </c>
      <c r="H10" s="27">
        <f>SUM(H34,H58,H82,H106,H130)</f>
        <v/>
      </c>
      <c r="I10" s="27">
        <f>SUM(I34,I58,I82,I106,I130)</f>
        <v/>
      </c>
      <c r="J10" s="27">
        <f>SUM(J34,J58,J82,J106,J130)</f>
        <v/>
      </c>
      <c r="K10" s="27">
        <f>SUM(K34,K58,K82,K106,K130)</f>
        <v/>
      </c>
      <c r="L10" s="27">
        <f>SUM(L34,L58,L82,L106,L130)</f>
        <v/>
      </c>
      <c r="M10" s="27">
        <f>SUM(M34,M58,M82,M106,M130)</f>
        <v/>
      </c>
      <c r="N10" s="27">
        <f>SUM(N34,N58,N82,N106,N130)</f>
        <v/>
      </c>
      <c r="O10" s="28">
        <f>SUM(C10:N10)</f>
        <v/>
      </c>
    </row>
    <row r="11" ht="16" customHeight="1">
      <c r="A11" s="25" t="inlineStr">
        <is>
          <t>売上原価</t>
        </is>
      </c>
      <c r="B11" s="26">
        <f>IF(TRIM('設定'!$B$21)="","（科目5・未使用）",TRIM('設定'!$B$21))</f>
        <v/>
      </c>
      <c r="C11" s="27">
        <f>SUM(C35,C59,C83,C107,C131)</f>
        <v/>
      </c>
      <c r="D11" s="27">
        <f>SUM(D35,D59,D83,D107,D131)</f>
        <v/>
      </c>
      <c r="E11" s="27">
        <f>SUM(E35,E59,E83,E107,E131)</f>
        <v/>
      </c>
      <c r="F11" s="27">
        <f>SUM(F35,F59,F83,F107,F131)</f>
        <v/>
      </c>
      <c r="G11" s="27">
        <f>SUM(G35,G59,G83,G107,G131)</f>
        <v/>
      </c>
      <c r="H11" s="27">
        <f>SUM(H35,H59,H83,H107,H131)</f>
        <v/>
      </c>
      <c r="I11" s="27">
        <f>SUM(I35,I59,I83,I107,I131)</f>
        <v/>
      </c>
      <c r="J11" s="27">
        <f>SUM(J35,J59,J83,J107,J131)</f>
        <v/>
      </c>
      <c r="K11" s="27">
        <f>SUM(K35,K59,K83,K107,K131)</f>
        <v/>
      </c>
      <c r="L11" s="27">
        <f>SUM(L35,L59,L83,L107,L131)</f>
        <v/>
      </c>
      <c r="M11" s="27">
        <f>SUM(M35,M59,M83,M107,M131)</f>
        <v/>
      </c>
      <c r="N11" s="27">
        <f>SUM(N35,N59,N83,N107,N131)</f>
        <v/>
      </c>
      <c r="O11" s="28">
        <f>SUM(C11:N11)</f>
        <v/>
      </c>
    </row>
    <row r="12" ht="16" customHeight="1">
      <c r="A12" s="25" t="inlineStr">
        <is>
          <t>売上原価</t>
        </is>
      </c>
      <c r="B12" s="26">
        <f>IF(TRIM('設定'!$B$22)="","（科目6・未使用）",TRIM('設定'!$B$22))</f>
        <v/>
      </c>
      <c r="C12" s="27">
        <f>SUM(C36,C60,C84,C108,C132)</f>
        <v/>
      </c>
      <c r="D12" s="27">
        <f>SUM(D36,D60,D84,D108,D132)</f>
        <v/>
      </c>
      <c r="E12" s="27">
        <f>SUM(E36,E60,E84,E108,E132)</f>
        <v/>
      </c>
      <c r="F12" s="27">
        <f>SUM(F36,F60,F84,F108,F132)</f>
        <v/>
      </c>
      <c r="G12" s="27">
        <f>SUM(G36,G60,G84,G108,G132)</f>
        <v/>
      </c>
      <c r="H12" s="27">
        <f>SUM(H36,H60,H84,H108,H132)</f>
        <v/>
      </c>
      <c r="I12" s="27">
        <f>SUM(I36,I60,I84,I108,I132)</f>
        <v/>
      </c>
      <c r="J12" s="27">
        <f>SUM(J36,J60,J84,J108,J132)</f>
        <v/>
      </c>
      <c r="K12" s="27">
        <f>SUM(K36,K60,K84,K108,K132)</f>
        <v/>
      </c>
      <c r="L12" s="27">
        <f>SUM(L36,L60,L84,L108,L132)</f>
        <v/>
      </c>
      <c r="M12" s="27">
        <f>SUM(M36,M60,M84,M108,M132)</f>
        <v/>
      </c>
      <c r="N12" s="27">
        <f>SUM(N36,N60,N84,N108,N132)</f>
        <v/>
      </c>
      <c r="O12" s="28">
        <f>SUM(C12:N12)</f>
        <v/>
      </c>
    </row>
    <row r="13" ht="16" customHeight="1">
      <c r="A13" s="57" t="inlineStr">
        <is>
          <t>計</t>
        </is>
      </c>
      <c r="B13" s="29" t="inlineStr">
        <is>
          <t>売上原価 計</t>
        </is>
      </c>
      <c r="C13" s="28">
        <f>SUM(C10:C12)</f>
        <v/>
      </c>
      <c r="D13" s="28">
        <f>SUM(D10:D12)</f>
        <v/>
      </c>
      <c r="E13" s="28">
        <f>SUM(E10:E12)</f>
        <v/>
      </c>
      <c r="F13" s="28">
        <f>SUM(F10:F12)</f>
        <v/>
      </c>
      <c r="G13" s="28">
        <f>SUM(G10:G12)</f>
        <v/>
      </c>
      <c r="H13" s="28">
        <f>SUM(H10:H12)</f>
        <v/>
      </c>
      <c r="I13" s="28">
        <f>SUM(I10:I12)</f>
        <v/>
      </c>
      <c r="J13" s="28">
        <f>SUM(J10:J12)</f>
        <v/>
      </c>
      <c r="K13" s="28">
        <f>SUM(K10:K12)</f>
        <v/>
      </c>
      <c r="L13" s="28">
        <f>SUM(L10:L12)</f>
        <v/>
      </c>
      <c r="M13" s="28">
        <f>SUM(M10:M12)</f>
        <v/>
      </c>
      <c r="N13" s="28">
        <f>SUM(N10:N12)</f>
        <v/>
      </c>
      <c r="O13" s="28">
        <f>SUM(C13:N13)</f>
        <v/>
      </c>
    </row>
    <row r="14" ht="16" customHeight="1">
      <c r="A14" s="57" t="inlineStr">
        <is>
          <t>利益</t>
        </is>
      </c>
      <c r="B14" s="29" t="inlineStr">
        <is>
          <t>売上総利益（粗利）</t>
        </is>
      </c>
      <c r="C14" s="28">
        <f>C9-C13</f>
        <v/>
      </c>
      <c r="D14" s="28">
        <f>D9-D13</f>
        <v/>
      </c>
      <c r="E14" s="28">
        <f>E9-E13</f>
        <v/>
      </c>
      <c r="F14" s="28">
        <f>F9-F13</f>
        <v/>
      </c>
      <c r="G14" s="28">
        <f>G9-G13</f>
        <v/>
      </c>
      <c r="H14" s="28">
        <f>H9-H13</f>
        <v/>
      </c>
      <c r="I14" s="28">
        <f>I9-I13</f>
        <v/>
      </c>
      <c r="J14" s="28">
        <f>J9-J13</f>
        <v/>
      </c>
      <c r="K14" s="28">
        <f>K9-K13</f>
        <v/>
      </c>
      <c r="L14" s="28">
        <f>L9-L13</f>
        <v/>
      </c>
      <c r="M14" s="28">
        <f>M9-M13</f>
        <v/>
      </c>
      <c r="N14" s="28">
        <f>N9-N13</f>
        <v/>
      </c>
      <c r="O14" s="28">
        <f>SUM(C14:N14)</f>
        <v/>
      </c>
    </row>
    <row r="15" ht="16" customHeight="1">
      <c r="A15" s="25" t="inlineStr">
        <is>
          <t>販管費</t>
        </is>
      </c>
      <c r="B15" s="26">
        <f>IF(TRIM('設定'!$B$23)="","（科目7・未使用）",TRIM('設定'!$B$23))</f>
        <v/>
      </c>
      <c r="C15" s="27">
        <f>SUM(C39,C63,C87,C111,C135)</f>
        <v/>
      </c>
      <c r="D15" s="27">
        <f>SUM(D39,D63,D87,D111,D135)</f>
        <v/>
      </c>
      <c r="E15" s="27">
        <f>SUM(E39,E63,E87,E111,E135)</f>
        <v/>
      </c>
      <c r="F15" s="27">
        <f>SUM(F39,F63,F87,F111,F135)</f>
        <v/>
      </c>
      <c r="G15" s="27">
        <f>SUM(G39,G63,G87,G111,G135)</f>
        <v/>
      </c>
      <c r="H15" s="27">
        <f>SUM(H39,H63,H87,H111,H135)</f>
        <v/>
      </c>
      <c r="I15" s="27">
        <f>SUM(I39,I63,I87,I111,I135)</f>
        <v/>
      </c>
      <c r="J15" s="27">
        <f>SUM(J39,J63,J87,J111,J135)</f>
        <v/>
      </c>
      <c r="K15" s="27">
        <f>SUM(K39,K63,K87,K111,K135)</f>
        <v/>
      </c>
      <c r="L15" s="27">
        <f>SUM(L39,L63,L87,L111,L135)</f>
        <v/>
      </c>
      <c r="M15" s="27">
        <f>SUM(M39,M63,M87,M111,M135)</f>
        <v/>
      </c>
      <c r="N15" s="27">
        <f>SUM(N39,N63,N87,N111,N135)</f>
        <v/>
      </c>
      <c r="O15" s="28">
        <f>SUM(C15:N15)</f>
        <v/>
      </c>
    </row>
    <row r="16" ht="16" customHeight="1">
      <c r="A16" s="25" t="inlineStr">
        <is>
          <t>販管費</t>
        </is>
      </c>
      <c r="B16" s="26">
        <f>IF(TRIM('設定'!$B$24)="","（科目8・未使用）",TRIM('設定'!$B$24))</f>
        <v/>
      </c>
      <c r="C16" s="27">
        <f>SUM(C40,C64,C88,C112,C136)</f>
        <v/>
      </c>
      <c r="D16" s="27">
        <f>SUM(D40,D64,D88,D112,D136)</f>
        <v/>
      </c>
      <c r="E16" s="27">
        <f>SUM(E40,E64,E88,E112,E136)</f>
        <v/>
      </c>
      <c r="F16" s="27">
        <f>SUM(F40,F64,F88,F112,F136)</f>
        <v/>
      </c>
      <c r="G16" s="27">
        <f>SUM(G40,G64,G88,G112,G136)</f>
        <v/>
      </c>
      <c r="H16" s="27">
        <f>SUM(H40,H64,H88,H112,H136)</f>
        <v/>
      </c>
      <c r="I16" s="27">
        <f>SUM(I40,I64,I88,I112,I136)</f>
        <v/>
      </c>
      <c r="J16" s="27">
        <f>SUM(J40,J64,J88,J112,J136)</f>
        <v/>
      </c>
      <c r="K16" s="27">
        <f>SUM(K40,K64,K88,K112,K136)</f>
        <v/>
      </c>
      <c r="L16" s="27">
        <f>SUM(L40,L64,L88,L112,L136)</f>
        <v/>
      </c>
      <c r="M16" s="27">
        <f>SUM(M40,M64,M88,M112,M136)</f>
        <v/>
      </c>
      <c r="N16" s="27">
        <f>SUM(N40,N64,N88,N112,N136)</f>
        <v/>
      </c>
      <c r="O16" s="28">
        <f>SUM(C16:N16)</f>
        <v/>
      </c>
    </row>
    <row r="17" ht="16" customHeight="1">
      <c r="A17" s="25" t="inlineStr">
        <is>
          <t>販管費</t>
        </is>
      </c>
      <c r="B17" s="26">
        <f>IF(TRIM('設定'!$B$25)="","（科目9・未使用）",TRIM('設定'!$B$25))</f>
        <v/>
      </c>
      <c r="C17" s="27">
        <f>SUM(C41,C65,C89,C113,C137)</f>
        <v/>
      </c>
      <c r="D17" s="27">
        <f>SUM(D41,D65,D89,D113,D137)</f>
        <v/>
      </c>
      <c r="E17" s="27">
        <f>SUM(E41,E65,E89,E113,E137)</f>
        <v/>
      </c>
      <c r="F17" s="27">
        <f>SUM(F41,F65,F89,F113,F137)</f>
        <v/>
      </c>
      <c r="G17" s="27">
        <f>SUM(G41,G65,G89,G113,G137)</f>
        <v/>
      </c>
      <c r="H17" s="27">
        <f>SUM(H41,H65,H89,H113,H137)</f>
        <v/>
      </c>
      <c r="I17" s="27">
        <f>SUM(I41,I65,I89,I113,I137)</f>
        <v/>
      </c>
      <c r="J17" s="27">
        <f>SUM(J41,J65,J89,J113,J137)</f>
        <v/>
      </c>
      <c r="K17" s="27">
        <f>SUM(K41,K65,K89,K113,K137)</f>
        <v/>
      </c>
      <c r="L17" s="27">
        <f>SUM(L41,L65,L89,L113,L137)</f>
        <v/>
      </c>
      <c r="M17" s="27">
        <f>SUM(M41,M65,M89,M113,M137)</f>
        <v/>
      </c>
      <c r="N17" s="27">
        <f>SUM(N41,N65,N89,N113,N137)</f>
        <v/>
      </c>
      <c r="O17" s="28">
        <f>SUM(C17:N17)</f>
        <v/>
      </c>
    </row>
    <row r="18" ht="16" customHeight="1">
      <c r="A18" s="25" t="inlineStr">
        <is>
          <t>販管費</t>
        </is>
      </c>
      <c r="B18" s="26">
        <f>IF(TRIM('設定'!$B$26)="","（科目10・未使用）",TRIM('設定'!$B$26))</f>
        <v/>
      </c>
      <c r="C18" s="27">
        <f>SUM(C42,C66,C90,C114,C138)</f>
        <v/>
      </c>
      <c r="D18" s="27">
        <f>SUM(D42,D66,D90,D114,D138)</f>
        <v/>
      </c>
      <c r="E18" s="27">
        <f>SUM(E42,E66,E90,E114,E138)</f>
        <v/>
      </c>
      <c r="F18" s="27">
        <f>SUM(F42,F66,F90,F114,F138)</f>
        <v/>
      </c>
      <c r="G18" s="27">
        <f>SUM(G42,G66,G90,G114,G138)</f>
        <v/>
      </c>
      <c r="H18" s="27">
        <f>SUM(H42,H66,H90,H114,H138)</f>
        <v/>
      </c>
      <c r="I18" s="27">
        <f>SUM(I42,I66,I90,I114,I138)</f>
        <v/>
      </c>
      <c r="J18" s="27">
        <f>SUM(J42,J66,J90,J114,J138)</f>
        <v/>
      </c>
      <c r="K18" s="27">
        <f>SUM(K42,K66,K90,K114,K138)</f>
        <v/>
      </c>
      <c r="L18" s="27">
        <f>SUM(L42,L66,L90,L114,L138)</f>
        <v/>
      </c>
      <c r="M18" s="27">
        <f>SUM(M42,M66,M90,M114,M138)</f>
        <v/>
      </c>
      <c r="N18" s="27">
        <f>SUM(N42,N66,N90,N114,N138)</f>
        <v/>
      </c>
      <c r="O18" s="28">
        <f>SUM(C18:N18)</f>
        <v/>
      </c>
    </row>
    <row r="19" ht="16" customHeight="1">
      <c r="A19" s="25" t="inlineStr">
        <is>
          <t>販管費</t>
        </is>
      </c>
      <c r="B19" s="26">
        <f>IF(TRIM('設定'!$B$27)="","（科目11・未使用）",TRIM('設定'!$B$27))</f>
        <v/>
      </c>
      <c r="C19" s="27">
        <f>SUM(C43,C67,C91,C115,C139)</f>
        <v/>
      </c>
      <c r="D19" s="27">
        <f>SUM(D43,D67,D91,D115,D139)</f>
        <v/>
      </c>
      <c r="E19" s="27">
        <f>SUM(E43,E67,E91,E115,E139)</f>
        <v/>
      </c>
      <c r="F19" s="27">
        <f>SUM(F43,F67,F91,F115,F139)</f>
        <v/>
      </c>
      <c r="G19" s="27">
        <f>SUM(G43,G67,G91,G115,G139)</f>
        <v/>
      </c>
      <c r="H19" s="27">
        <f>SUM(H43,H67,H91,H115,H139)</f>
        <v/>
      </c>
      <c r="I19" s="27">
        <f>SUM(I43,I67,I91,I115,I139)</f>
        <v/>
      </c>
      <c r="J19" s="27">
        <f>SUM(J43,J67,J91,J115,J139)</f>
        <v/>
      </c>
      <c r="K19" s="27">
        <f>SUM(K43,K67,K91,K115,K139)</f>
        <v/>
      </c>
      <c r="L19" s="27">
        <f>SUM(L43,L67,L91,L115,L139)</f>
        <v/>
      </c>
      <c r="M19" s="27">
        <f>SUM(M43,M67,M91,M115,M139)</f>
        <v/>
      </c>
      <c r="N19" s="27">
        <f>SUM(N43,N67,N91,N115,N139)</f>
        <v/>
      </c>
      <c r="O19" s="28">
        <f>SUM(C19:N19)</f>
        <v/>
      </c>
    </row>
    <row r="20" ht="16" customHeight="1">
      <c r="A20" s="25" t="inlineStr">
        <is>
          <t>販管費</t>
        </is>
      </c>
      <c r="B20" s="26">
        <f>IF(TRIM('設定'!$B$28)="","（科目12・未使用）",TRIM('設定'!$B$28))</f>
        <v/>
      </c>
      <c r="C20" s="27">
        <f>SUM(C44,C68,C92,C116,C140)</f>
        <v/>
      </c>
      <c r="D20" s="27">
        <f>SUM(D44,D68,D92,D116,D140)</f>
        <v/>
      </c>
      <c r="E20" s="27">
        <f>SUM(E44,E68,E92,E116,E140)</f>
        <v/>
      </c>
      <c r="F20" s="27">
        <f>SUM(F44,F68,F92,F116,F140)</f>
        <v/>
      </c>
      <c r="G20" s="27">
        <f>SUM(G44,G68,G92,G116,G140)</f>
        <v/>
      </c>
      <c r="H20" s="27">
        <f>SUM(H44,H68,H92,H116,H140)</f>
        <v/>
      </c>
      <c r="I20" s="27">
        <f>SUM(I44,I68,I92,I116,I140)</f>
        <v/>
      </c>
      <c r="J20" s="27">
        <f>SUM(J44,J68,J92,J116,J140)</f>
        <v/>
      </c>
      <c r="K20" s="27">
        <f>SUM(K44,K68,K92,K116,K140)</f>
        <v/>
      </c>
      <c r="L20" s="27">
        <f>SUM(L44,L68,L92,L116,L140)</f>
        <v/>
      </c>
      <c r="M20" s="27">
        <f>SUM(M44,M68,M92,M116,M140)</f>
        <v/>
      </c>
      <c r="N20" s="27">
        <f>SUM(N44,N68,N92,N116,N140)</f>
        <v/>
      </c>
      <c r="O20" s="28">
        <f>SUM(C20:N20)</f>
        <v/>
      </c>
    </row>
    <row r="21" ht="16" customHeight="1">
      <c r="A21" s="25" t="inlineStr">
        <is>
          <t>販管費</t>
        </is>
      </c>
      <c r="B21" s="26">
        <f>IF(TRIM('設定'!$B$29)="","（科目13・未使用）",TRIM('設定'!$B$29))</f>
        <v/>
      </c>
      <c r="C21" s="27">
        <f>SUM(C45,C69,C93,C117,C141)</f>
        <v/>
      </c>
      <c r="D21" s="27">
        <f>SUM(D45,D69,D93,D117,D141)</f>
        <v/>
      </c>
      <c r="E21" s="27">
        <f>SUM(E45,E69,E93,E117,E141)</f>
        <v/>
      </c>
      <c r="F21" s="27">
        <f>SUM(F45,F69,F93,F117,F141)</f>
        <v/>
      </c>
      <c r="G21" s="27">
        <f>SUM(G45,G69,G93,G117,G141)</f>
        <v/>
      </c>
      <c r="H21" s="27">
        <f>SUM(H45,H69,H93,H117,H141)</f>
        <v/>
      </c>
      <c r="I21" s="27">
        <f>SUM(I45,I69,I93,I117,I141)</f>
        <v/>
      </c>
      <c r="J21" s="27">
        <f>SUM(J45,J69,J93,J117,J141)</f>
        <v/>
      </c>
      <c r="K21" s="27">
        <f>SUM(K45,K69,K93,K117,K141)</f>
        <v/>
      </c>
      <c r="L21" s="27">
        <f>SUM(L45,L69,L93,L117,L141)</f>
        <v/>
      </c>
      <c r="M21" s="27">
        <f>SUM(M45,M69,M93,M117,M141)</f>
        <v/>
      </c>
      <c r="N21" s="27">
        <f>SUM(N45,N69,N93,N117,N141)</f>
        <v/>
      </c>
      <c r="O21" s="28">
        <f>SUM(C21:N21)</f>
        <v/>
      </c>
    </row>
    <row r="22" ht="16" customHeight="1">
      <c r="A22" s="25" t="inlineStr">
        <is>
          <t>販管費</t>
        </is>
      </c>
      <c r="B22" s="26">
        <f>IF(TRIM('設定'!$B$30)="","（科目14・未使用）",TRIM('設定'!$B$30))</f>
        <v/>
      </c>
      <c r="C22" s="27">
        <f>SUM(C46,C70,C94,C118,C142)</f>
        <v/>
      </c>
      <c r="D22" s="27">
        <f>SUM(D46,D70,D94,D118,D142)</f>
        <v/>
      </c>
      <c r="E22" s="27">
        <f>SUM(E46,E70,E94,E118,E142)</f>
        <v/>
      </c>
      <c r="F22" s="27">
        <f>SUM(F46,F70,F94,F118,F142)</f>
        <v/>
      </c>
      <c r="G22" s="27">
        <f>SUM(G46,G70,G94,G118,G142)</f>
        <v/>
      </c>
      <c r="H22" s="27">
        <f>SUM(H46,H70,H94,H118,H142)</f>
        <v/>
      </c>
      <c r="I22" s="27">
        <f>SUM(I46,I70,I94,I118,I142)</f>
        <v/>
      </c>
      <c r="J22" s="27">
        <f>SUM(J46,J70,J94,J118,J142)</f>
        <v/>
      </c>
      <c r="K22" s="27">
        <f>SUM(K46,K70,K94,K118,K142)</f>
        <v/>
      </c>
      <c r="L22" s="27">
        <f>SUM(L46,L70,L94,L118,L142)</f>
        <v/>
      </c>
      <c r="M22" s="27">
        <f>SUM(M46,M70,M94,M118,M142)</f>
        <v/>
      </c>
      <c r="N22" s="27">
        <f>SUM(N46,N70,N94,N118,N142)</f>
        <v/>
      </c>
      <c r="O22" s="28">
        <f>SUM(C22:N22)</f>
        <v/>
      </c>
    </row>
    <row r="23" ht="16" customHeight="1">
      <c r="A23" s="25" t="inlineStr">
        <is>
          <t>販管費</t>
        </is>
      </c>
      <c r="B23" s="26">
        <f>IF(TRIM('設定'!$B$31)="","（科目15・未使用）",TRIM('設定'!$B$31))</f>
        <v/>
      </c>
      <c r="C23" s="27">
        <f>SUM(C47,C71,C95,C119,C143)</f>
        <v/>
      </c>
      <c r="D23" s="27">
        <f>SUM(D47,D71,D95,D119,D143)</f>
        <v/>
      </c>
      <c r="E23" s="27">
        <f>SUM(E47,E71,E95,E119,E143)</f>
        <v/>
      </c>
      <c r="F23" s="27">
        <f>SUM(F47,F71,F95,F119,F143)</f>
        <v/>
      </c>
      <c r="G23" s="27">
        <f>SUM(G47,G71,G95,G119,G143)</f>
        <v/>
      </c>
      <c r="H23" s="27">
        <f>SUM(H47,H71,H95,H119,H143)</f>
        <v/>
      </c>
      <c r="I23" s="27">
        <f>SUM(I47,I71,I95,I119,I143)</f>
        <v/>
      </c>
      <c r="J23" s="27">
        <f>SUM(J47,J71,J95,J119,J143)</f>
        <v/>
      </c>
      <c r="K23" s="27">
        <f>SUM(K47,K71,K95,K119,K143)</f>
        <v/>
      </c>
      <c r="L23" s="27">
        <f>SUM(L47,L71,L95,L119,L143)</f>
        <v/>
      </c>
      <c r="M23" s="27">
        <f>SUM(M47,M71,M95,M119,M143)</f>
        <v/>
      </c>
      <c r="N23" s="27">
        <f>SUM(N47,N71,N95,N119,N143)</f>
        <v/>
      </c>
      <c r="O23" s="28">
        <f>SUM(C23:N23)</f>
        <v/>
      </c>
    </row>
    <row r="24" ht="16" customHeight="1">
      <c r="A24" s="25" t="inlineStr">
        <is>
          <t>販管費</t>
        </is>
      </c>
      <c r="B24" s="26">
        <f>IF(TRIM('設定'!$B$32)="","（科目16・未使用）",TRIM('設定'!$B$32))</f>
        <v/>
      </c>
      <c r="C24" s="27">
        <f>SUM(C48,C72,C96,C120,C144)</f>
        <v/>
      </c>
      <c r="D24" s="27">
        <f>SUM(D48,D72,D96,D120,D144)</f>
        <v/>
      </c>
      <c r="E24" s="27">
        <f>SUM(E48,E72,E96,E120,E144)</f>
        <v/>
      </c>
      <c r="F24" s="27">
        <f>SUM(F48,F72,F96,F120,F144)</f>
        <v/>
      </c>
      <c r="G24" s="27">
        <f>SUM(G48,G72,G96,G120,G144)</f>
        <v/>
      </c>
      <c r="H24" s="27">
        <f>SUM(H48,H72,H96,H120,H144)</f>
        <v/>
      </c>
      <c r="I24" s="27">
        <f>SUM(I48,I72,I96,I120,I144)</f>
        <v/>
      </c>
      <c r="J24" s="27">
        <f>SUM(J48,J72,J96,J120,J144)</f>
        <v/>
      </c>
      <c r="K24" s="27">
        <f>SUM(K48,K72,K96,K120,K144)</f>
        <v/>
      </c>
      <c r="L24" s="27">
        <f>SUM(L48,L72,L96,L120,L144)</f>
        <v/>
      </c>
      <c r="M24" s="27">
        <f>SUM(M48,M72,M96,M120,M144)</f>
        <v/>
      </c>
      <c r="N24" s="27">
        <f>SUM(N48,N72,N96,N120,N144)</f>
        <v/>
      </c>
      <c r="O24" s="28">
        <f>SUM(C24:N24)</f>
        <v/>
      </c>
    </row>
    <row r="25" ht="16" customHeight="1">
      <c r="A25" s="57" t="inlineStr">
        <is>
          <t>計</t>
        </is>
      </c>
      <c r="B25" s="29" t="inlineStr">
        <is>
          <t>販管費 計</t>
        </is>
      </c>
      <c r="C25" s="28">
        <f>SUM(C15:C24)</f>
        <v/>
      </c>
      <c r="D25" s="28">
        <f>SUM(D15:D24)</f>
        <v/>
      </c>
      <c r="E25" s="28">
        <f>SUM(E15:E24)</f>
        <v/>
      </c>
      <c r="F25" s="28">
        <f>SUM(F15:F24)</f>
        <v/>
      </c>
      <c r="G25" s="28">
        <f>SUM(G15:G24)</f>
        <v/>
      </c>
      <c r="H25" s="28">
        <f>SUM(H15:H24)</f>
        <v/>
      </c>
      <c r="I25" s="28">
        <f>SUM(I15:I24)</f>
        <v/>
      </c>
      <c r="J25" s="28">
        <f>SUM(J15:J24)</f>
        <v/>
      </c>
      <c r="K25" s="28">
        <f>SUM(K15:K24)</f>
        <v/>
      </c>
      <c r="L25" s="28">
        <f>SUM(L15:L24)</f>
        <v/>
      </c>
      <c r="M25" s="28">
        <f>SUM(M15:M24)</f>
        <v/>
      </c>
      <c r="N25" s="28">
        <f>SUM(N15:N24)</f>
        <v/>
      </c>
      <c r="O25" s="28">
        <f>SUM(C25:N25)</f>
        <v/>
      </c>
    </row>
    <row r="26" ht="16" customHeight="1">
      <c r="A26" s="57" t="inlineStr">
        <is>
          <t>利益</t>
        </is>
      </c>
      <c r="B26" s="29" t="inlineStr">
        <is>
          <t>営業利益</t>
        </is>
      </c>
      <c r="C26" s="28">
        <f>C14-C25</f>
        <v/>
      </c>
      <c r="D26" s="28">
        <f>D14-D25</f>
        <v/>
      </c>
      <c r="E26" s="28">
        <f>E14-E25</f>
        <v/>
      </c>
      <c r="F26" s="28">
        <f>F14-F25</f>
        <v/>
      </c>
      <c r="G26" s="28">
        <f>G14-G25</f>
        <v/>
      </c>
      <c r="H26" s="28">
        <f>H14-H25</f>
        <v/>
      </c>
      <c r="I26" s="28">
        <f>I14-I25</f>
        <v/>
      </c>
      <c r="J26" s="28">
        <f>J14-J25</f>
        <v/>
      </c>
      <c r="K26" s="28">
        <f>K14-K25</f>
        <v/>
      </c>
      <c r="L26" s="28">
        <f>L14-L25</f>
        <v/>
      </c>
      <c r="M26" s="28">
        <f>M14-M25</f>
        <v/>
      </c>
      <c r="N26" s="28">
        <f>N14-N25</f>
        <v/>
      </c>
      <c r="O26" s="28">
        <f>SUM(C26:N26)</f>
        <v/>
      </c>
    </row>
    <row r="27" ht="8" customHeight="1">
      <c r="A27" s="52" t="n"/>
      <c r="B27" s="52" t="n"/>
      <c r="C27" s="52" t="n"/>
      <c r="D27" s="52" t="n"/>
      <c r="E27" s="52" t="n"/>
      <c r="F27" s="52" t="n"/>
      <c r="G27" s="52" t="n"/>
      <c r="H27" s="52" t="n"/>
      <c r="I27" s="52" t="n"/>
      <c r="J27" s="52" t="n"/>
      <c r="K27" s="52" t="n"/>
      <c r="L27" s="52" t="n"/>
      <c r="M27" s="52" t="n"/>
      <c r="N27" s="52" t="n"/>
      <c r="O27" s="52" t="n"/>
    </row>
    <row r="28" ht="20" customHeight="1">
      <c r="A28" s="63">
        <f>"部門1　"&amp;TRIM('設定'!$B$9)</f>
        <v/>
      </c>
      <c r="B28" s="52" t="n"/>
      <c r="C28" s="52" t="n"/>
      <c r="D28" s="52" t="n"/>
      <c r="E28" s="52" t="n"/>
      <c r="F28" s="52" t="n"/>
      <c r="G28" s="52" t="n"/>
      <c r="H28" s="52" t="n"/>
      <c r="I28" s="52" t="n"/>
      <c r="J28" s="52" t="n"/>
      <c r="K28" s="52" t="n"/>
      <c r="L28" s="52" t="n"/>
      <c r="M28" s="52" t="n"/>
      <c r="N28" s="52" t="n"/>
      <c r="O28" s="52" t="n"/>
    </row>
    <row r="29" ht="18" customHeight="1">
      <c r="A29" s="20" t="inlineStr">
        <is>
          <t>区分</t>
        </is>
      </c>
      <c r="B29" s="20" t="inlineStr">
        <is>
          <t>科目</t>
        </is>
      </c>
      <c r="C29" s="20">
        <f>'設定'!$G$5</f>
        <v/>
      </c>
      <c r="D29" s="20">
        <f>'設定'!$G$6</f>
        <v/>
      </c>
      <c r="E29" s="20">
        <f>'設定'!$G$7</f>
        <v/>
      </c>
      <c r="F29" s="20">
        <f>'設定'!$G$8</f>
        <v/>
      </c>
      <c r="G29" s="20">
        <f>'設定'!$G$9</f>
        <v/>
      </c>
      <c r="H29" s="20">
        <f>'設定'!$G$10</f>
        <v/>
      </c>
      <c r="I29" s="20">
        <f>'設定'!$G$11</f>
        <v/>
      </c>
      <c r="J29" s="20">
        <f>'設定'!$G$12</f>
        <v/>
      </c>
      <c r="K29" s="20">
        <f>'設定'!$G$13</f>
        <v/>
      </c>
      <c r="L29" s="20">
        <f>'設定'!$G$14</f>
        <v/>
      </c>
      <c r="M29" s="20">
        <f>'設定'!$G$15</f>
        <v/>
      </c>
      <c r="N29" s="20">
        <f>'設定'!$G$16</f>
        <v/>
      </c>
      <c r="O29" s="20" t="inlineStr">
        <is>
          <t>年間合計</t>
        </is>
      </c>
    </row>
    <row r="30" ht="16" customHeight="1">
      <c r="A30" s="25" t="inlineStr">
        <is>
          <t>売上</t>
        </is>
      </c>
      <c r="B30" s="26">
        <f>IF(TRIM('設定'!$B$17)="","（科目1・未使用）",TRIM('設定'!$B$17))</f>
        <v/>
      </c>
      <c r="C30" s="31" t="n"/>
      <c r="D30" s="31" t="n"/>
      <c r="E30" s="31" t="n"/>
      <c r="F30" s="31" t="n"/>
      <c r="G30" s="31" t="n"/>
      <c r="H30" s="31" t="n"/>
      <c r="I30" s="31" t="n"/>
      <c r="J30" s="31" t="n"/>
      <c r="K30" s="31" t="n"/>
      <c r="L30" s="31" t="n"/>
      <c r="M30" s="31" t="n"/>
      <c r="N30" s="31" t="n"/>
      <c r="O30" s="28">
        <f>SUM(C30:N30)</f>
        <v/>
      </c>
    </row>
    <row r="31" ht="16" customHeight="1">
      <c r="A31" s="25" t="inlineStr">
        <is>
          <t>売上</t>
        </is>
      </c>
      <c r="B31" s="26">
        <f>IF(TRIM('設定'!$B$18)="","（科目2・未使用）",TRIM('設定'!$B$18))</f>
        <v/>
      </c>
      <c r="C31" s="31" t="n"/>
      <c r="D31" s="31" t="n"/>
      <c r="E31" s="31" t="n"/>
      <c r="F31" s="31" t="n"/>
      <c r="G31" s="31" t="n"/>
      <c r="H31" s="31" t="n"/>
      <c r="I31" s="31" t="n"/>
      <c r="J31" s="31" t="n"/>
      <c r="K31" s="31" t="n"/>
      <c r="L31" s="31" t="n"/>
      <c r="M31" s="31" t="n"/>
      <c r="N31" s="31" t="n"/>
      <c r="O31" s="28">
        <f>SUM(C31:N31)</f>
        <v/>
      </c>
    </row>
    <row r="32" ht="16" customHeight="1">
      <c r="A32" s="25" t="inlineStr">
        <is>
          <t>売上</t>
        </is>
      </c>
      <c r="B32" s="26">
        <f>IF(TRIM('設定'!$B$19)="","（科目3・未使用）",TRIM('設定'!$B$19))</f>
        <v/>
      </c>
      <c r="C32" s="31" t="n"/>
      <c r="D32" s="31" t="n"/>
      <c r="E32" s="31" t="n"/>
      <c r="F32" s="31" t="n"/>
      <c r="G32" s="31" t="n"/>
      <c r="H32" s="31" t="n"/>
      <c r="I32" s="31" t="n"/>
      <c r="J32" s="31" t="n"/>
      <c r="K32" s="31" t="n"/>
      <c r="L32" s="31" t="n"/>
      <c r="M32" s="31" t="n"/>
      <c r="N32" s="31" t="n"/>
      <c r="O32" s="28">
        <f>SUM(C32:N32)</f>
        <v/>
      </c>
    </row>
    <row r="33" ht="16" customHeight="1">
      <c r="A33" s="57" t="inlineStr">
        <is>
          <t>計</t>
        </is>
      </c>
      <c r="B33" s="29" t="inlineStr">
        <is>
          <t>売上高 計</t>
        </is>
      </c>
      <c r="C33" s="28">
        <f>SUM(C30:C32)</f>
        <v/>
      </c>
      <c r="D33" s="28">
        <f>SUM(D30:D32)</f>
        <v/>
      </c>
      <c r="E33" s="28">
        <f>SUM(E30:E32)</f>
        <v/>
      </c>
      <c r="F33" s="28">
        <f>SUM(F30:F32)</f>
        <v/>
      </c>
      <c r="G33" s="28">
        <f>SUM(G30:G32)</f>
        <v/>
      </c>
      <c r="H33" s="28">
        <f>SUM(H30:H32)</f>
        <v/>
      </c>
      <c r="I33" s="28">
        <f>SUM(I30:I32)</f>
        <v/>
      </c>
      <c r="J33" s="28">
        <f>SUM(J30:J32)</f>
        <v/>
      </c>
      <c r="K33" s="28">
        <f>SUM(K30:K32)</f>
        <v/>
      </c>
      <c r="L33" s="28">
        <f>SUM(L30:L32)</f>
        <v/>
      </c>
      <c r="M33" s="28">
        <f>SUM(M30:M32)</f>
        <v/>
      </c>
      <c r="N33" s="28">
        <f>SUM(N30:N32)</f>
        <v/>
      </c>
      <c r="O33" s="28">
        <f>SUM(C33:N33)</f>
        <v/>
      </c>
    </row>
    <row r="34" ht="16" customHeight="1">
      <c r="A34" s="25" t="inlineStr">
        <is>
          <t>売上原価</t>
        </is>
      </c>
      <c r="B34" s="26">
        <f>IF(TRIM('設定'!$B$20)="","（科目4・未使用）",TRIM('設定'!$B$20))</f>
        <v/>
      </c>
      <c r="C34" s="31" t="n"/>
      <c r="D34" s="31" t="n"/>
      <c r="E34" s="31" t="n"/>
      <c r="F34" s="31" t="n"/>
      <c r="G34" s="31" t="n"/>
      <c r="H34" s="31" t="n"/>
      <c r="I34" s="31" t="n"/>
      <c r="J34" s="31" t="n"/>
      <c r="K34" s="31" t="n"/>
      <c r="L34" s="31" t="n"/>
      <c r="M34" s="31" t="n"/>
      <c r="N34" s="31" t="n"/>
      <c r="O34" s="28">
        <f>SUM(C34:N34)</f>
        <v/>
      </c>
    </row>
    <row r="35" ht="16" customHeight="1">
      <c r="A35" s="25" t="inlineStr">
        <is>
          <t>売上原価</t>
        </is>
      </c>
      <c r="B35" s="26">
        <f>IF(TRIM('設定'!$B$21)="","（科目5・未使用）",TRIM('設定'!$B$21))</f>
        <v/>
      </c>
      <c r="C35" s="31" t="n"/>
      <c r="D35" s="31" t="n"/>
      <c r="E35" s="31" t="n"/>
      <c r="F35" s="31" t="n"/>
      <c r="G35" s="31" t="n"/>
      <c r="H35" s="31" t="n"/>
      <c r="I35" s="31" t="n"/>
      <c r="J35" s="31" t="n"/>
      <c r="K35" s="31" t="n"/>
      <c r="L35" s="31" t="n"/>
      <c r="M35" s="31" t="n"/>
      <c r="N35" s="31" t="n"/>
      <c r="O35" s="28">
        <f>SUM(C35:N35)</f>
        <v/>
      </c>
    </row>
    <row r="36" ht="16" customHeight="1">
      <c r="A36" s="25" t="inlineStr">
        <is>
          <t>売上原価</t>
        </is>
      </c>
      <c r="B36" s="26">
        <f>IF(TRIM('設定'!$B$22)="","（科目6・未使用）",TRIM('設定'!$B$22))</f>
        <v/>
      </c>
      <c r="C36" s="31" t="n"/>
      <c r="D36" s="31" t="n"/>
      <c r="E36" s="31" t="n"/>
      <c r="F36" s="31" t="n"/>
      <c r="G36" s="31" t="n"/>
      <c r="H36" s="31" t="n"/>
      <c r="I36" s="31" t="n"/>
      <c r="J36" s="31" t="n"/>
      <c r="K36" s="31" t="n"/>
      <c r="L36" s="31" t="n"/>
      <c r="M36" s="31" t="n"/>
      <c r="N36" s="31" t="n"/>
      <c r="O36" s="28">
        <f>SUM(C36:N36)</f>
        <v/>
      </c>
    </row>
    <row r="37" ht="16" customHeight="1">
      <c r="A37" s="57" t="inlineStr">
        <is>
          <t>計</t>
        </is>
      </c>
      <c r="B37" s="29" t="inlineStr">
        <is>
          <t>売上原価 計</t>
        </is>
      </c>
      <c r="C37" s="28">
        <f>SUM(C34:C36)</f>
        <v/>
      </c>
      <c r="D37" s="28">
        <f>SUM(D34:D36)</f>
        <v/>
      </c>
      <c r="E37" s="28">
        <f>SUM(E34:E36)</f>
        <v/>
      </c>
      <c r="F37" s="28">
        <f>SUM(F34:F36)</f>
        <v/>
      </c>
      <c r="G37" s="28">
        <f>SUM(G34:G36)</f>
        <v/>
      </c>
      <c r="H37" s="28">
        <f>SUM(H34:H36)</f>
        <v/>
      </c>
      <c r="I37" s="28">
        <f>SUM(I34:I36)</f>
        <v/>
      </c>
      <c r="J37" s="28">
        <f>SUM(J34:J36)</f>
        <v/>
      </c>
      <c r="K37" s="28">
        <f>SUM(K34:K36)</f>
        <v/>
      </c>
      <c r="L37" s="28">
        <f>SUM(L34:L36)</f>
        <v/>
      </c>
      <c r="M37" s="28">
        <f>SUM(M34:M36)</f>
        <v/>
      </c>
      <c r="N37" s="28">
        <f>SUM(N34:N36)</f>
        <v/>
      </c>
      <c r="O37" s="28">
        <f>SUM(C37:N37)</f>
        <v/>
      </c>
    </row>
    <row r="38" ht="16" customHeight="1">
      <c r="A38" s="57" t="inlineStr">
        <is>
          <t>利益</t>
        </is>
      </c>
      <c r="B38" s="29" t="inlineStr">
        <is>
          <t>売上総利益（粗利）</t>
        </is>
      </c>
      <c r="C38" s="28">
        <f>C33-C37</f>
        <v/>
      </c>
      <c r="D38" s="28">
        <f>D33-D37</f>
        <v/>
      </c>
      <c r="E38" s="28">
        <f>E33-E37</f>
        <v/>
      </c>
      <c r="F38" s="28">
        <f>F33-F37</f>
        <v/>
      </c>
      <c r="G38" s="28">
        <f>G33-G37</f>
        <v/>
      </c>
      <c r="H38" s="28">
        <f>H33-H37</f>
        <v/>
      </c>
      <c r="I38" s="28">
        <f>I33-I37</f>
        <v/>
      </c>
      <c r="J38" s="28">
        <f>J33-J37</f>
        <v/>
      </c>
      <c r="K38" s="28">
        <f>K33-K37</f>
        <v/>
      </c>
      <c r="L38" s="28">
        <f>L33-L37</f>
        <v/>
      </c>
      <c r="M38" s="28">
        <f>M33-M37</f>
        <v/>
      </c>
      <c r="N38" s="28">
        <f>N33-N37</f>
        <v/>
      </c>
      <c r="O38" s="28">
        <f>SUM(C38:N38)</f>
        <v/>
      </c>
    </row>
    <row r="39" ht="16" customHeight="1">
      <c r="A39" s="25" t="inlineStr">
        <is>
          <t>販管費</t>
        </is>
      </c>
      <c r="B39" s="26">
        <f>IF(TRIM('設定'!$B$23)="","（科目7・未使用）",TRIM('設定'!$B$23))</f>
        <v/>
      </c>
      <c r="C39" s="31" t="n"/>
      <c r="D39" s="31" t="n"/>
      <c r="E39" s="31" t="n"/>
      <c r="F39" s="31" t="n"/>
      <c r="G39" s="31" t="n"/>
      <c r="H39" s="31" t="n"/>
      <c r="I39" s="31" t="n"/>
      <c r="J39" s="31" t="n"/>
      <c r="K39" s="31" t="n"/>
      <c r="L39" s="31" t="n"/>
      <c r="M39" s="31" t="n"/>
      <c r="N39" s="31" t="n"/>
      <c r="O39" s="28">
        <f>SUM(C39:N39)</f>
        <v/>
      </c>
    </row>
    <row r="40" ht="16" customHeight="1">
      <c r="A40" s="25" t="inlineStr">
        <is>
          <t>販管費</t>
        </is>
      </c>
      <c r="B40" s="26">
        <f>IF(TRIM('設定'!$B$24)="","（科目8・未使用）",TRIM('設定'!$B$24))</f>
        <v/>
      </c>
      <c r="C40" s="31" t="n"/>
      <c r="D40" s="31" t="n"/>
      <c r="E40" s="31" t="n"/>
      <c r="F40" s="31" t="n"/>
      <c r="G40" s="31" t="n"/>
      <c r="H40" s="31" t="n"/>
      <c r="I40" s="31" t="n"/>
      <c r="J40" s="31" t="n"/>
      <c r="K40" s="31" t="n"/>
      <c r="L40" s="31" t="n"/>
      <c r="M40" s="31" t="n"/>
      <c r="N40" s="31" t="n"/>
      <c r="O40" s="28">
        <f>SUM(C40:N40)</f>
        <v/>
      </c>
    </row>
    <row r="41" ht="16" customHeight="1">
      <c r="A41" s="25" t="inlineStr">
        <is>
          <t>販管費</t>
        </is>
      </c>
      <c r="B41" s="26">
        <f>IF(TRIM('設定'!$B$25)="","（科目9・未使用）",TRIM('設定'!$B$25))</f>
        <v/>
      </c>
      <c r="C41" s="31" t="n"/>
      <c r="D41" s="31" t="n"/>
      <c r="E41" s="31" t="n"/>
      <c r="F41" s="31" t="n"/>
      <c r="G41" s="31" t="n"/>
      <c r="H41" s="31" t="n"/>
      <c r="I41" s="31" t="n"/>
      <c r="J41" s="31" t="n"/>
      <c r="K41" s="31" t="n"/>
      <c r="L41" s="31" t="n"/>
      <c r="M41" s="31" t="n"/>
      <c r="N41" s="31" t="n"/>
      <c r="O41" s="28">
        <f>SUM(C41:N41)</f>
        <v/>
      </c>
    </row>
    <row r="42" ht="16" customHeight="1">
      <c r="A42" s="25" t="inlineStr">
        <is>
          <t>販管費</t>
        </is>
      </c>
      <c r="B42" s="26">
        <f>IF(TRIM('設定'!$B$26)="","（科目10・未使用）",TRIM('設定'!$B$26))</f>
        <v/>
      </c>
      <c r="C42" s="31" t="n"/>
      <c r="D42" s="31" t="n"/>
      <c r="E42" s="31" t="n"/>
      <c r="F42" s="31" t="n"/>
      <c r="G42" s="31" t="n"/>
      <c r="H42" s="31" t="n"/>
      <c r="I42" s="31" t="n"/>
      <c r="J42" s="31" t="n"/>
      <c r="K42" s="31" t="n"/>
      <c r="L42" s="31" t="n"/>
      <c r="M42" s="31" t="n"/>
      <c r="N42" s="31" t="n"/>
      <c r="O42" s="28">
        <f>SUM(C42:N42)</f>
        <v/>
      </c>
    </row>
    <row r="43" ht="16" customHeight="1">
      <c r="A43" s="25" t="inlineStr">
        <is>
          <t>販管費</t>
        </is>
      </c>
      <c r="B43" s="26">
        <f>IF(TRIM('設定'!$B$27)="","（科目11・未使用）",TRIM('設定'!$B$27))</f>
        <v/>
      </c>
      <c r="C43" s="31" t="n"/>
      <c r="D43" s="31" t="n"/>
      <c r="E43" s="31" t="n"/>
      <c r="F43" s="31" t="n"/>
      <c r="G43" s="31" t="n"/>
      <c r="H43" s="31" t="n"/>
      <c r="I43" s="31" t="n"/>
      <c r="J43" s="31" t="n"/>
      <c r="K43" s="31" t="n"/>
      <c r="L43" s="31" t="n"/>
      <c r="M43" s="31" t="n"/>
      <c r="N43" s="31" t="n"/>
      <c r="O43" s="28">
        <f>SUM(C43:N43)</f>
        <v/>
      </c>
    </row>
    <row r="44" ht="16" customHeight="1">
      <c r="A44" s="25" t="inlineStr">
        <is>
          <t>販管費</t>
        </is>
      </c>
      <c r="B44" s="26">
        <f>IF(TRIM('設定'!$B$28)="","（科目12・未使用）",TRIM('設定'!$B$28))</f>
        <v/>
      </c>
      <c r="C44" s="31" t="n"/>
      <c r="D44" s="31" t="n"/>
      <c r="E44" s="31" t="n"/>
      <c r="F44" s="31" t="n"/>
      <c r="G44" s="31" t="n"/>
      <c r="H44" s="31" t="n"/>
      <c r="I44" s="31" t="n"/>
      <c r="J44" s="31" t="n"/>
      <c r="K44" s="31" t="n"/>
      <c r="L44" s="31" t="n"/>
      <c r="M44" s="31" t="n"/>
      <c r="N44" s="31" t="n"/>
      <c r="O44" s="28">
        <f>SUM(C44:N44)</f>
        <v/>
      </c>
    </row>
    <row r="45" ht="16" customHeight="1">
      <c r="A45" s="25" t="inlineStr">
        <is>
          <t>販管費</t>
        </is>
      </c>
      <c r="B45" s="26">
        <f>IF(TRIM('設定'!$B$29)="","（科目13・未使用）",TRIM('設定'!$B$29))</f>
        <v/>
      </c>
      <c r="C45" s="31" t="n"/>
      <c r="D45" s="31" t="n"/>
      <c r="E45" s="31" t="n"/>
      <c r="F45" s="31" t="n"/>
      <c r="G45" s="31" t="n"/>
      <c r="H45" s="31" t="n"/>
      <c r="I45" s="31" t="n"/>
      <c r="J45" s="31" t="n"/>
      <c r="K45" s="31" t="n"/>
      <c r="L45" s="31" t="n"/>
      <c r="M45" s="31" t="n"/>
      <c r="N45" s="31" t="n"/>
      <c r="O45" s="28">
        <f>SUM(C45:N45)</f>
        <v/>
      </c>
    </row>
    <row r="46" ht="16" customHeight="1">
      <c r="A46" s="25" t="inlineStr">
        <is>
          <t>販管費</t>
        </is>
      </c>
      <c r="B46" s="26">
        <f>IF(TRIM('設定'!$B$30)="","（科目14・未使用）",TRIM('設定'!$B$30))</f>
        <v/>
      </c>
      <c r="C46" s="31" t="n"/>
      <c r="D46" s="31" t="n"/>
      <c r="E46" s="31" t="n"/>
      <c r="F46" s="31" t="n"/>
      <c r="G46" s="31" t="n"/>
      <c r="H46" s="31" t="n"/>
      <c r="I46" s="31" t="n"/>
      <c r="J46" s="31" t="n"/>
      <c r="K46" s="31" t="n"/>
      <c r="L46" s="31" t="n"/>
      <c r="M46" s="31" t="n"/>
      <c r="N46" s="31" t="n"/>
      <c r="O46" s="28">
        <f>SUM(C46:N46)</f>
        <v/>
      </c>
    </row>
    <row r="47" ht="16" customHeight="1">
      <c r="A47" s="25" t="inlineStr">
        <is>
          <t>販管費</t>
        </is>
      </c>
      <c r="B47" s="26">
        <f>IF(TRIM('設定'!$B$31)="","（科目15・未使用）",TRIM('設定'!$B$31))</f>
        <v/>
      </c>
      <c r="C47" s="31" t="n"/>
      <c r="D47" s="31" t="n"/>
      <c r="E47" s="31" t="n"/>
      <c r="F47" s="31" t="n"/>
      <c r="G47" s="31" t="n"/>
      <c r="H47" s="31" t="n"/>
      <c r="I47" s="31" t="n"/>
      <c r="J47" s="31" t="n"/>
      <c r="K47" s="31" t="n"/>
      <c r="L47" s="31" t="n"/>
      <c r="M47" s="31" t="n"/>
      <c r="N47" s="31" t="n"/>
      <c r="O47" s="28">
        <f>SUM(C47:N47)</f>
        <v/>
      </c>
    </row>
    <row r="48" ht="16" customHeight="1">
      <c r="A48" s="25" t="inlineStr">
        <is>
          <t>販管費</t>
        </is>
      </c>
      <c r="B48" s="26">
        <f>IF(TRIM('設定'!$B$32)="","（科目16・未使用）",TRIM('設定'!$B$32))</f>
        <v/>
      </c>
      <c r="C48" s="31" t="n"/>
      <c r="D48" s="31" t="n"/>
      <c r="E48" s="31" t="n"/>
      <c r="F48" s="31" t="n"/>
      <c r="G48" s="31" t="n"/>
      <c r="H48" s="31" t="n"/>
      <c r="I48" s="31" t="n"/>
      <c r="J48" s="31" t="n"/>
      <c r="K48" s="31" t="n"/>
      <c r="L48" s="31" t="n"/>
      <c r="M48" s="31" t="n"/>
      <c r="N48" s="31" t="n"/>
      <c r="O48" s="28">
        <f>SUM(C48:N48)</f>
        <v/>
      </c>
    </row>
    <row r="49" ht="16" customHeight="1">
      <c r="A49" s="57" t="inlineStr">
        <is>
          <t>計</t>
        </is>
      </c>
      <c r="B49" s="29" t="inlineStr">
        <is>
          <t>販管費 計</t>
        </is>
      </c>
      <c r="C49" s="28">
        <f>SUM(C39:C48)</f>
        <v/>
      </c>
      <c r="D49" s="28">
        <f>SUM(D39:D48)</f>
        <v/>
      </c>
      <c r="E49" s="28">
        <f>SUM(E39:E48)</f>
        <v/>
      </c>
      <c r="F49" s="28">
        <f>SUM(F39:F48)</f>
        <v/>
      </c>
      <c r="G49" s="28">
        <f>SUM(G39:G48)</f>
        <v/>
      </c>
      <c r="H49" s="28">
        <f>SUM(H39:H48)</f>
        <v/>
      </c>
      <c r="I49" s="28">
        <f>SUM(I39:I48)</f>
        <v/>
      </c>
      <c r="J49" s="28">
        <f>SUM(J39:J48)</f>
        <v/>
      </c>
      <c r="K49" s="28">
        <f>SUM(K39:K48)</f>
        <v/>
      </c>
      <c r="L49" s="28">
        <f>SUM(L39:L48)</f>
        <v/>
      </c>
      <c r="M49" s="28">
        <f>SUM(M39:M48)</f>
        <v/>
      </c>
      <c r="N49" s="28">
        <f>SUM(N39:N48)</f>
        <v/>
      </c>
      <c r="O49" s="28">
        <f>SUM(C49:N49)</f>
        <v/>
      </c>
    </row>
    <row r="50" ht="16" customHeight="1">
      <c r="A50" s="57" t="inlineStr">
        <is>
          <t>利益</t>
        </is>
      </c>
      <c r="B50" s="29" t="inlineStr">
        <is>
          <t>営業利益</t>
        </is>
      </c>
      <c r="C50" s="28">
        <f>C38-C49</f>
        <v/>
      </c>
      <c r="D50" s="28">
        <f>D38-D49</f>
        <v/>
      </c>
      <c r="E50" s="28">
        <f>E38-E49</f>
        <v/>
      </c>
      <c r="F50" s="28">
        <f>F38-F49</f>
        <v/>
      </c>
      <c r="G50" s="28">
        <f>G38-G49</f>
        <v/>
      </c>
      <c r="H50" s="28">
        <f>H38-H49</f>
        <v/>
      </c>
      <c r="I50" s="28">
        <f>I38-I49</f>
        <v/>
      </c>
      <c r="J50" s="28">
        <f>J38-J49</f>
        <v/>
      </c>
      <c r="K50" s="28">
        <f>K38-K49</f>
        <v/>
      </c>
      <c r="L50" s="28">
        <f>L38-L49</f>
        <v/>
      </c>
      <c r="M50" s="28">
        <f>M38-M49</f>
        <v/>
      </c>
      <c r="N50" s="28">
        <f>N38-N49</f>
        <v/>
      </c>
      <c r="O50" s="28">
        <f>SUM(C50:N50)</f>
        <v/>
      </c>
    </row>
    <row r="51" ht="8" customHeight="1">
      <c r="A51" s="52" t="n"/>
      <c r="B51" s="52" t="n"/>
      <c r="C51" s="52" t="n"/>
      <c r="D51" s="52" t="n"/>
      <c r="E51" s="52" t="n"/>
      <c r="F51" s="52" t="n"/>
      <c r="G51" s="52" t="n"/>
      <c r="H51" s="52" t="n"/>
      <c r="I51" s="52" t="n"/>
      <c r="J51" s="52" t="n"/>
      <c r="K51" s="52" t="n"/>
      <c r="L51" s="52" t="n"/>
      <c r="M51" s="52" t="n"/>
      <c r="N51" s="52" t="n"/>
      <c r="O51" s="52" t="n"/>
    </row>
    <row r="52" ht="20" customHeight="1">
      <c r="A52" s="63">
        <f>"部門2　"&amp;TRIM('設定'!$B$10)</f>
        <v/>
      </c>
      <c r="B52" s="52" t="n"/>
      <c r="C52" s="52" t="n"/>
      <c r="D52" s="52" t="n"/>
      <c r="E52" s="52" t="n"/>
      <c r="F52" s="52" t="n"/>
      <c r="G52" s="52" t="n"/>
      <c r="H52" s="52" t="n"/>
      <c r="I52" s="52" t="n"/>
      <c r="J52" s="52" t="n"/>
      <c r="K52" s="52" t="n"/>
      <c r="L52" s="52" t="n"/>
      <c r="M52" s="52" t="n"/>
      <c r="N52" s="52" t="n"/>
      <c r="O52" s="52" t="n"/>
    </row>
    <row r="53" ht="18" customHeight="1">
      <c r="A53" s="20" t="inlineStr">
        <is>
          <t>区分</t>
        </is>
      </c>
      <c r="B53" s="20" t="inlineStr">
        <is>
          <t>科目</t>
        </is>
      </c>
      <c r="C53" s="20">
        <f>'設定'!$G$5</f>
        <v/>
      </c>
      <c r="D53" s="20">
        <f>'設定'!$G$6</f>
        <v/>
      </c>
      <c r="E53" s="20">
        <f>'設定'!$G$7</f>
        <v/>
      </c>
      <c r="F53" s="20">
        <f>'設定'!$G$8</f>
        <v/>
      </c>
      <c r="G53" s="20">
        <f>'設定'!$G$9</f>
        <v/>
      </c>
      <c r="H53" s="20">
        <f>'設定'!$G$10</f>
        <v/>
      </c>
      <c r="I53" s="20">
        <f>'設定'!$G$11</f>
        <v/>
      </c>
      <c r="J53" s="20">
        <f>'設定'!$G$12</f>
        <v/>
      </c>
      <c r="K53" s="20">
        <f>'設定'!$G$13</f>
        <v/>
      </c>
      <c r="L53" s="20">
        <f>'設定'!$G$14</f>
        <v/>
      </c>
      <c r="M53" s="20">
        <f>'設定'!$G$15</f>
        <v/>
      </c>
      <c r="N53" s="20">
        <f>'設定'!$G$16</f>
        <v/>
      </c>
      <c r="O53" s="20" t="inlineStr">
        <is>
          <t>年間合計</t>
        </is>
      </c>
    </row>
    <row r="54" ht="16" customHeight="1">
      <c r="A54" s="25" t="inlineStr">
        <is>
          <t>売上</t>
        </is>
      </c>
      <c r="B54" s="26">
        <f>IF(TRIM('設定'!$B$17)="","（科目1・未使用）",TRIM('設定'!$B$17))</f>
        <v/>
      </c>
      <c r="C54" s="31" t="n"/>
      <c r="D54" s="31" t="n"/>
      <c r="E54" s="31" t="n"/>
      <c r="F54" s="31" t="n"/>
      <c r="G54" s="31" t="n"/>
      <c r="H54" s="31" t="n"/>
      <c r="I54" s="31" t="n"/>
      <c r="J54" s="31" t="n"/>
      <c r="K54" s="31" t="n"/>
      <c r="L54" s="31" t="n"/>
      <c r="M54" s="31" t="n"/>
      <c r="N54" s="31" t="n"/>
      <c r="O54" s="28">
        <f>SUM(C54:N54)</f>
        <v/>
      </c>
    </row>
    <row r="55" ht="16" customHeight="1">
      <c r="A55" s="25" t="inlineStr">
        <is>
          <t>売上</t>
        </is>
      </c>
      <c r="B55" s="26">
        <f>IF(TRIM('設定'!$B$18)="","（科目2・未使用）",TRIM('設定'!$B$18))</f>
        <v/>
      </c>
      <c r="C55" s="31" t="n"/>
      <c r="D55" s="31" t="n"/>
      <c r="E55" s="31" t="n"/>
      <c r="F55" s="31" t="n"/>
      <c r="G55" s="31" t="n"/>
      <c r="H55" s="31" t="n"/>
      <c r="I55" s="31" t="n"/>
      <c r="J55" s="31" t="n"/>
      <c r="K55" s="31" t="n"/>
      <c r="L55" s="31" t="n"/>
      <c r="M55" s="31" t="n"/>
      <c r="N55" s="31" t="n"/>
      <c r="O55" s="28">
        <f>SUM(C55:N55)</f>
        <v/>
      </c>
    </row>
    <row r="56" ht="16" customHeight="1">
      <c r="A56" s="25" t="inlineStr">
        <is>
          <t>売上</t>
        </is>
      </c>
      <c r="B56" s="26">
        <f>IF(TRIM('設定'!$B$19)="","（科目3・未使用）",TRIM('設定'!$B$19))</f>
        <v/>
      </c>
      <c r="C56" s="31" t="n"/>
      <c r="D56" s="31" t="n"/>
      <c r="E56" s="31" t="n"/>
      <c r="F56" s="31" t="n"/>
      <c r="G56" s="31" t="n"/>
      <c r="H56" s="31" t="n"/>
      <c r="I56" s="31" t="n"/>
      <c r="J56" s="31" t="n"/>
      <c r="K56" s="31" t="n"/>
      <c r="L56" s="31" t="n"/>
      <c r="M56" s="31" t="n"/>
      <c r="N56" s="31" t="n"/>
      <c r="O56" s="28">
        <f>SUM(C56:N56)</f>
        <v/>
      </c>
    </row>
    <row r="57" ht="16" customHeight="1">
      <c r="A57" s="57" t="inlineStr">
        <is>
          <t>計</t>
        </is>
      </c>
      <c r="B57" s="29" t="inlineStr">
        <is>
          <t>売上高 計</t>
        </is>
      </c>
      <c r="C57" s="28">
        <f>SUM(C54:C56)</f>
        <v/>
      </c>
      <c r="D57" s="28">
        <f>SUM(D54:D56)</f>
        <v/>
      </c>
      <c r="E57" s="28">
        <f>SUM(E54:E56)</f>
        <v/>
      </c>
      <c r="F57" s="28">
        <f>SUM(F54:F56)</f>
        <v/>
      </c>
      <c r="G57" s="28">
        <f>SUM(G54:G56)</f>
        <v/>
      </c>
      <c r="H57" s="28">
        <f>SUM(H54:H56)</f>
        <v/>
      </c>
      <c r="I57" s="28">
        <f>SUM(I54:I56)</f>
        <v/>
      </c>
      <c r="J57" s="28">
        <f>SUM(J54:J56)</f>
        <v/>
      </c>
      <c r="K57" s="28">
        <f>SUM(K54:K56)</f>
        <v/>
      </c>
      <c r="L57" s="28">
        <f>SUM(L54:L56)</f>
        <v/>
      </c>
      <c r="M57" s="28">
        <f>SUM(M54:M56)</f>
        <v/>
      </c>
      <c r="N57" s="28">
        <f>SUM(N54:N56)</f>
        <v/>
      </c>
      <c r="O57" s="28">
        <f>SUM(C57:N57)</f>
        <v/>
      </c>
    </row>
    <row r="58" ht="16" customHeight="1">
      <c r="A58" s="25" t="inlineStr">
        <is>
          <t>売上原価</t>
        </is>
      </c>
      <c r="B58" s="26">
        <f>IF(TRIM('設定'!$B$20)="","（科目4・未使用）",TRIM('設定'!$B$20))</f>
        <v/>
      </c>
      <c r="C58" s="31" t="n"/>
      <c r="D58" s="31" t="n"/>
      <c r="E58" s="31" t="n"/>
      <c r="F58" s="31" t="n"/>
      <c r="G58" s="31" t="n"/>
      <c r="H58" s="31" t="n"/>
      <c r="I58" s="31" t="n"/>
      <c r="J58" s="31" t="n"/>
      <c r="K58" s="31" t="n"/>
      <c r="L58" s="31" t="n"/>
      <c r="M58" s="31" t="n"/>
      <c r="N58" s="31" t="n"/>
      <c r="O58" s="28">
        <f>SUM(C58:N58)</f>
        <v/>
      </c>
    </row>
    <row r="59" ht="16" customHeight="1">
      <c r="A59" s="25" t="inlineStr">
        <is>
          <t>売上原価</t>
        </is>
      </c>
      <c r="B59" s="26">
        <f>IF(TRIM('設定'!$B$21)="","（科目5・未使用）",TRIM('設定'!$B$21))</f>
        <v/>
      </c>
      <c r="C59" s="31" t="n"/>
      <c r="D59" s="31" t="n"/>
      <c r="E59" s="31" t="n"/>
      <c r="F59" s="31" t="n"/>
      <c r="G59" s="31" t="n"/>
      <c r="H59" s="31" t="n"/>
      <c r="I59" s="31" t="n"/>
      <c r="J59" s="31" t="n"/>
      <c r="K59" s="31" t="n"/>
      <c r="L59" s="31" t="n"/>
      <c r="M59" s="31" t="n"/>
      <c r="N59" s="31" t="n"/>
      <c r="O59" s="28">
        <f>SUM(C59:N59)</f>
        <v/>
      </c>
    </row>
    <row r="60" ht="16" customHeight="1">
      <c r="A60" s="25" t="inlineStr">
        <is>
          <t>売上原価</t>
        </is>
      </c>
      <c r="B60" s="26">
        <f>IF(TRIM('設定'!$B$22)="","（科目6・未使用）",TRIM('設定'!$B$22))</f>
        <v/>
      </c>
      <c r="C60" s="31" t="n"/>
      <c r="D60" s="31" t="n"/>
      <c r="E60" s="31" t="n"/>
      <c r="F60" s="31" t="n"/>
      <c r="G60" s="31" t="n"/>
      <c r="H60" s="31" t="n"/>
      <c r="I60" s="31" t="n"/>
      <c r="J60" s="31" t="n"/>
      <c r="K60" s="31" t="n"/>
      <c r="L60" s="31" t="n"/>
      <c r="M60" s="31" t="n"/>
      <c r="N60" s="31" t="n"/>
      <c r="O60" s="28">
        <f>SUM(C60:N60)</f>
        <v/>
      </c>
    </row>
    <row r="61" ht="16" customHeight="1">
      <c r="A61" s="57" t="inlineStr">
        <is>
          <t>計</t>
        </is>
      </c>
      <c r="B61" s="29" t="inlineStr">
        <is>
          <t>売上原価 計</t>
        </is>
      </c>
      <c r="C61" s="28">
        <f>SUM(C58:C60)</f>
        <v/>
      </c>
      <c r="D61" s="28">
        <f>SUM(D58:D60)</f>
        <v/>
      </c>
      <c r="E61" s="28">
        <f>SUM(E58:E60)</f>
        <v/>
      </c>
      <c r="F61" s="28">
        <f>SUM(F58:F60)</f>
        <v/>
      </c>
      <c r="G61" s="28">
        <f>SUM(G58:G60)</f>
        <v/>
      </c>
      <c r="H61" s="28">
        <f>SUM(H58:H60)</f>
        <v/>
      </c>
      <c r="I61" s="28">
        <f>SUM(I58:I60)</f>
        <v/>
      </c>
      <c r="J61" s="28">
        <f>SUM(J58:J60)</f>
        <v/>
      </c>
      <c r="K61" s="28">
        <f>SUM(K58:K60)</f>
        <v/>
      </c>
      <c r="L61" s="28">
        <f>SUM(L58:L60)</f>
        <v/>
      </c>
      <c r="M61" s="28">
        <f>SUM(M58:M60)</f>
        <v/>
      </c>
      <c r="N61" s="28">
        <f>SUM(N58:N60)</f>
        <v/>
      </c>
      <c r="O61" s="28">
        <f>SUM(C61:N61)</f>
        <v/>
      </c>
    </row>
    <row r="62" ht="16" customHeight="1">
      <c r="A62" s="57" t="inlineStr">
        <is>
          <t>利益</t>
        </is>
      </c>
      <c r="B62" s="29" t="inlineStr">
        <is>
          <t>売上総利益（粗利）</t>
        </is>
      </c>
      <c r="C62" s="28">
        <f>C57-C61</f>
        <v/>
      </c>
      <c r="D62" s="28">
        <f>D57-D61</f>
        <v/>
      </c>
      <c r="E62" s="28">
        <f>E57-E61</f>
        <v/>
      </c>
      <c r="F62" s="28">
        <f>F57-F61</f>
        <v/>
      </c>
      <c r="G62" s="28">
        <f>G57-G61</f>
        <v/>
      </c>
      <c r="H62" s="28">
        <f>H57-H61</f>
        <v/>
      </c>
      <c r="I62" s="28">
        <f>I57-I61</f>
        <v/>
      </c>
      <c r="J62" s="28">
        <f>J57-J61</f>
        <v/>
      </c>
      <c r="K62" s="28">
        <f>K57-K61</f>
        <v/>
      </c>
      <c r="L62" s="28">
        <f>L57-L61</f>
        <v/>
      </c>
      <c r="M62" s="28">
        <f>M57-M61</f>
        <v/>
      </c>
      <c r="N62" s="28">
        <f>N57-N61</f>
        <v/>
      </c>
      <c r="O62" s="28">
        <f>SUM(C62:N62)</f>
        <v/>
      </c>
    </row>
    <row r="63" ht="16" customHeight="1">
      <c r="A63" s="25" t="inlineStr">
        <is>
          <t>販管費</t>
        </is>
      </c>
      <c r="B63" s="26">
        <f>IF(TRIM('設定'!$B$23)="","（科目7・未使用）",TRIM('設定'!$B$23))</f>
        <v/>
      </c>
      <c r="C63" s="31" t="n"/>
      <c r="D63" s="31" t="n"/>
      <c r="E63" s="31" t="n"/>
      <c r="F63" s="31" t="n"/>
      <c r="G63" s="31" t="n"/>
      <c r="H63" s="31" t="n"/>
      <c r="I63" s="31" t="n"/>
      <c r="J63" s="31" t="n"/>
      <c r="K63" s="31" t="n"/>
      <c r="L63" s="31" t="n"/>
      <c r="M63" s="31" t="n"/>
      <c r="N63" s="31" t="n"/>
      <c r="O63" s="28">
        <f>SUM(C63:N63)</f>
        <v/>
      </c>
    </row>
    <row r="64" ht="16" customHeight="1">
      <c r="A64" s="25" t="inlineStr">
        <is>
          <t>販管費</t>
        </is>
      </c>
      <c r="B64" s="26">
        <f>IF(TRIM('設定'!$B$24)="","（科目8・未使用）",TRIM('設定'!$B$24))</f>
        <v/>
      </c>
      <c r="C64" s="31" t="n"/>
      <c r="D64" s="31" t="n"/>
      <c r="E64" s="31" t="n"/>
      <c r="F64" s="31" t="n"/>
      <c r="G64" s="31" t="n"/>
      <c r="H64" s="31" t="n"/>
      <c r="I64" s="31" t="n"/>
      <c r="J64" s="31" t="n"/>
      <c r="K64" s="31" t="n"/>
      <c r="L64" s="31" t="n"/>
      <c r="M64" s="31" t="n"/>
      <c r="N64" s="31" t="n"/>
      <c r="O64" s="28">
        <f>SUM(C64:N64)</f>
        <v/>
      </c>
    </row>
    <row r="65" ht="16" customHeight="1">
      <c r="A65" s="25" t="inlineStr">
        <is>
          <t>販管費</t>
        </is>
      </c>
      <c r="B65" s="26">
        <f>IF(TRIM('設定'!$B$25)="","（科目9・未使用）",TRIM('設定'!$B$25))</f>
        <v/>
      </c>
      <c r="C65" s="31" t="n"/>
      <c r="D65" s="31" t="n"/>
      <c r="E65" s="31" t="n"/>
      <c r="F65" s="31" t="n"/>
      <c r="G65" s="31" t="n"/>
      <c r="H65" s="31" t="n"/>
      <c r="I65" s="31" t="n"/>
      <c r="J65" s="31" t="n"/>
      <c r="K65" s="31" t="n"/>
      <c r="L65" s="31" t="n"/>
      <c r="M65" s="31" t="n"/>
      <c r="N65" s="31" t="n"/>
      <c r="O65" s="28">
        <f>SUM(C65:N65)</f>
        <v/>
      </c>
    </row>
    <row r="66" ht="16" customHeight="1">
      <c r="A66" s="25" t="inlineStr">
        <is>
          <t>販管費</t>
        </is>
      </c>
      <c r="B66" s="26">
        <f>IF(TRIM('設定'!$B$26)="","（科目10・未使用）",TRIM('設定'!$B$26))</f>
        <v/>
      </c>
      <c r="C66" s="31" t="n"/>
      <c r="D66" s="31" t="n"/>
      <c r="E66" s="31" t="n"/>
      <c r="F66" s="31" t="n"/>
      <c r="G66" s="31" t="n"/>
      <c r="H66" s="31" t="n"/>
      <c r="I66" s="31" t="n"/>
      <c r="J66" s="31" t="n"/>
      <c r="K66" s="31" t="n"/>
      <c r="L66" s="31" t="n"/>
      <c r="M66" s="31" t="n"/>
      <c r="N66" s="31" t="n"/>
      <c r="O66" s="28">
        <f>SUM(C66:N66)</f>
        <v/>
      </c>
    </row>
    <row r="67" ht="16" customHeight="1">
      <c r="A67" s="25" t="inlineStr">
        <is>
          <t>販管費</t>
        </is>
      </c>
      <c r="B67" s="26">
        <f>IF(TRIM('設定'!$B$27)="","（科目11・未使用）",TRIM('設定'!$B$27))</f>
        <v/>
      </c>
      <c r="C67" s="31" t="n"/>
      <c r="D67" s="31" t="n"/>
      <c r="E67" s="31" t="n"/>
      <c r="F67" s="31" t="n"/>
      <c r="G67" s="31" t="n"/>
      <c r="H67" s="31" t="n"/>
      <c r="I67" s="31" t="n"/>
      <c r="J67" s="31" t="n"/>
      <c r="K67" s="31" t="n"/>
      <c r="L67" s="31" t="n"/>
      <c r="M67" s="31" t="n"/>
      <c r="N67" s="31" t="n"/>
      <c r="O67" s="28">
        <f>SUM(C67:N67)</f>
        <v/>
      </c>
    </row>
    <row r="68" ht="16" customHeight="1">
      <c r="A68" s="25" t="inlineStr">
        <is>
          <t>販管費</t>
        </is>
      </c>
      <c r="B68" s="26">
        <f>IF(TRIM('設定'!$B$28)="","（科目12・未使用）",TRIM('設定'!$B$28))</f>
        <v/>
      </c>
      <c r="C68" s="31" t="n"/>
      <c r="D68" s="31" t="n"/>
      <c r="E68" s="31" t="n"/>
      <c r="F68" s="31" t="n"/>
      <c r="G68" s="31" t="n"/>
      <c r="H68" s="31" t="n"/>
      <c r="I68" s="31" t="n"/>
      <c r="J68" s="31" t="n"/>
      <c r="K68" s="31" t="n"/>
      <c r="L68" s="31" t="n"/>
      <c r="M68" s="31" t="n"/>
      <c r="N68" s="31" t="n"/>
      <c r="O68" s="28">
        <f>SUM(C68:N68)</f>
        <v/>
      </c>
    </row>
    <row r="69" ht="16" customHeight="1">
      <c r="A69" s="25" t="inlineStr">
        <is>
          <t>販管費</t>
        </is>
      </c>
      <c r="B69" s="26">
        <f>IF(TRIM('設定'!$B$29)="","（科目13・未使用）",TRIM('設定'!$B$29))</f>
        <v/>
      </c>
      <c r="C69" s="31" t="n"/>
      <c r="D69" s="31" t="n"/>
      <c r="E69" s="31" t="n"/>
      <c r="F69" s="31" t="n"/>
      <c r="G69" s="31" t="n"/>
      <c r="H69" s="31" t="n"/>
      <c r="I69" s="31" t="n"/>
      <c r="J69" s="31" t="n"/>
      <c r="K69" s="31" t="n"/>
      <c r="L69" s="31" t="n"/>
      <c r="M69" s="31" t="n"/>
      <c r="N69" s="31" t="n"/>
      <c r="O69" s="28">
        <f>SUM(C69:N69)</f>
        <v/>
      </c>
    </row>
    <row r="70" ht="16" customHeight="1">
      <c r="A70" s="25" t="inlineStr">
        <is>
          <t>販管費</t>
        </is>
      </c>
      <c r="B70" s="26">
        <f>IF(TRIM('設定'!$B$30)="","（科目14・未使用）",TRIM('設定'!$B$30))</f>
        <v/>
      </c>
      <c r="C70" s="31" t="n"/>
      <c r="D70" s="31" t="n"/>
      <c r="E70" s="31" t="n"/>
      <c r="F70" s="31" t="n"/>
      <c r="G70" s="31" t="n"/>
      <c r="H70" s="31" t="n"/>
      <c r="I70" s="31" t="n"/>
      <c r="J70" s="31" t="n"/>
      <c r="K70" s="31" t="n"/>
      <c r="L70" s="31" t="n"/>
      <c r="M70" s="31" t="n"/>
      <c r="N70" s="31" t="n"/>
      <c r="O70" s="28">
        <f>SUM(C70:N70)</f>
        <v/>
      </c>
    </row>
    <row r="71" ht="16" customHeight="1">
      <c r="A71" s="25" t="inlineStr">
        <is>
          <t>販管費</t>
        </is>
      </c>
      <c r="B71" s="26">
        <f>IF(TRIM('設定'!$B$31)="","（科目15・未使用）",TRIM('設定'!$B$31))</f>
        <v/>
      </c>
      <c r="C71" s="31" t="n"/>
      <c r="D71" s="31" t="n"/>
      <c r="E71" s="31" t="n"/>
      <c r="F71" s="31" t="n"/>
      <c r="G71" s="31" t="n"/>
      <c r="H71" s="31" t="n"/>
      <c r="I71" s="31" t="n"/>
      <c r="J71" s="31" t="n"/>
      <c r="K71" s="31" t="n"/>
      <c r="L71" s="31" t="n"/>
      <c r="M71" s="31" t="n"/>
      <c r="N71" s="31" t="n"/>
      <c r="O71" s="28">
        <f>SUM(C71:N71)</f>
        <v/>
      </c>
    </row>
    <row r="72" ht="16" customHeight="1">
      <c r="A72" s="25" t="inlineStr">
        <is>
          <t>販管費</t>
        </is>
      </c>
      <c r="B72" s="26">
        <f>IF(TRIM('設定'!$B$32)="","（科目16・未使用）",TRIM('設定'!$B$32))</f>
        <v/>
      </c>
      <c r="C72" s="31" t="n"/>
      <c r="D72" s="31" t="n"/>
      <c r="E72" s="31" t="n"/>
      <c r="F72" s="31" t="n"/>
      <c r="G72" s="31" t="n"/>
      <c r="H72" s="31" t="n"/>
      <c r="I72" s="31" t="n"/>
      <c r="J72" s="31" t="n"/>
      <c r="K72" s="31" t="n"/>
      <c r="L72" s="31" t="n"/>
      <c r="M72" s="31" t="n"/>
      <c r="N72" s="31" t="n"/>
      <c r="O72" s="28">
        <f>SUM(C72:N72)</f>
        <v/>
      </c>
    </row>
    <row r="73" ht="16" customHeight="1">
      <c r="A73" s="57" t="inlineStr">
        <is>
          <t>計</t>
        </is>
      </c>
      <c r="B73" s="29" t="inlineStr">
        <is>
          <t>販管費 計</t>
        </is>
      </c>
      <c r="C73" s="28">
        <f>SUM(C63:C72)</f>
        <v/>
      </c>
      <c r="D73" s="28">
        <f>SUM(D63:D72)</f>
        <v/>
      </c>
      <c r="E73" s="28">
        <f>SUM(E63:E72)</f>
        <v/>
      </c>
      <c r="F73" s="28">
        <f>SUM(F63:F72)</f>
        <v/>
      </c>
      <c r="G73" s="28">
        <f>SUM(G63:G72)</f>
        <v/>
      </c>
      <c r="H73" s="28">
        <f>SUM(H63:H72)</f>
        <v/>
      </c>
      <c r="I73" s="28">
        <f>SUM(I63:I72)</f>
        <v/>
      </c>
      <c r="J73" s="28">
        <f>SUM(J63:J72)</f>
        <v/>
      </c>
      <c r="K73" s="28">
        <f>SUM(K63:K72)</f>
        <v/>
      </c>
      <c r="L73" s="28">
        <f>SUM(L63:L72)</f>
        <v/>
      </c>
      <c r="M73" s="28">
        <f>SUM(M63:M72)</f>
        <v/>
      </c>
      <c r="N73" s="28">
        <f>SUM(N63:N72)</f>
        <v/>
      </c>
      <c r="O73" s="28">
        <f>SUM(C73:N73)</f>
        <v/>
      </c>
    </row>
    <row r="74" ht="16" customHeight="1">
      <c r="A74" s="57" t="inlineStr">
        <is>
          <t>利益</t>
        </is>
      </c>
      <c r="B74" s="29" t="inlineStr">
        <is>
          <t>営業利益</t>
        </is>
      </c>
      <c r="C74" s="28">
        <f>C62-C73</f>
        <v/>
      </c>
      <c r="D74" s="28">
        <f>D62-D73</f>
        <v/>
      </c>
      <c r="E74" s="28">
        <f>E62-E73</f>
        <v/>
      </c>
      <c r="F74" s="28">
        <f>F62-F73</f>
        <v/>
      </c>
      <c r="G74" s="28">
        <f>G62-G73</f>
        <v/>
      </c>
      <c r="H74" s="28">
        <f>H62-H73</f>
        <v/>
      </c>
      <c r="I74" s="28">
        <f>I62-I73</f>
        <v/>
      </c>
      <c r="J74" s="28">
        <f>J62-J73</f>
        <v/>
      </c>
      <c r="K74" s="28">
        <f>K62-K73</f>
        <v/>
      </c>
      <c r="L74" s="28">
        <f>L62-L73</f>
        <v/>
      </c>
      <c r="M74" s="28">
        <f>M62-M73</f>
        <v/>
      </c>
      <c r="N74" s="28">
        <f>N62-N73</f>
        <v/>
      </c>
      <c r="O74" s="28">
        <f>SUM(C74:N74)</f>
        <v/>
      </c>
    </row>
    <row r="75" ht="8" customHeight="1">
      <c r="A75" s="52" t="n"/>
      <c r="B75" s="52" t="n"/>
      <c r="C75" s="52" t="n"/>
      <c r="D75" s="52" t="n"/>
      <c r="E75" s="52" t="n"/>
      <c r="F75" s="52" t="n"/>
      <c r="G75" s="52" t="n"/>
      <c r="H75" s="52" t="n"/>
      <c r="I75" s="52" t="n"/>
      <c r="J75" s="52" t="n"/>
      <c r="K75" s="52" t="n"/>
      <c r="L75" s="52" t="n"/>
      <c r="M75" s="52" t="n"/>
      <c r="N75" s="52" t="n"/>
      <c r="O75" s="52" t="n"/>
    </row>
    <row r="76" ht="20" customHeight="1">
      <c r="A76" s="63">
        <f>"部門3　"&amp;TRIM('設定'!$B$11)</f>
        <v/>
      </c>
      <c r="B76" s="52" t="n"/>
      <c r="C76" s="52" t="n"/>
      <c r="D76" s="52" t="n"/>
      <c r="E76" s="52" t="n"/>
      <c r="F76" s="52" t="n"/>
      <c r="G76" s="52" t="n"/>
      <c r="H76" s="52" t="n"/>
      <c r="I76" s="52" t="n"/>
      <c r="J76" s="52" t="n"/>
      <c r="K76" s="52" t="n"/>
      <c r="L76" s="52" t="n"/>
      <c r="M76" s="52" t="n"/>
      <c r="N76" s="52" t="n"/>
      <c r="O76" s="52" t="n"/>
    </row>
    <row r="77" ht="18" customHeight="1">
      <c r="A77" s="20" t="inlineStr">
        <is>
          <t>区分</t>
        </is>
      </c>
      <c r="B77" s="20" t="inlineStr">
        <is>
          <t>科目</t>
        </is>
      </c>
      <c r="C77" s="20">
        <f>'設定'!$G$5</f>
        <v/>
      </c>
      <c r="D77" s="20">
        <f>'設定'!$G$6</f>
        <v/>
      </c>
      <c r="E77" s="20">
        <f>'設定'!$G$7</f>
        <v/>
      </c>
      <c r="F77" s="20">
        <f>'設定'!$G$8</f>
        <v/>
      </c>
      <c r="G77" s="20">
        <f>'設定'!$G$9</f>
        <v/>
      </c>
      <c r="H77" s="20">
        <f>'設定'!$G$10</f>
        <v/>
      </c>
      <c r="I77" s="20">
        <f>'設定'!$G$11</f>
        <v/>
      </c>
      <c r="J77" s="20">
        <f>'設定'!$G$12</f>
        <v/>
      </c>
      <c r="K77" s="20">
        <f>'設定'!$G$13</f>
        <v/>
      </c>
      <c r="L77" s="20">
        <f>'設定'!$G$14</f>
        <v/>
      </c>
      <c r="M77" s="20">
        <f>'設定'!$G$15</f>
        <v/>
      </c>
      <c r="N77" s="20">
        <f>'設定'!$G$16</f>
        <v/>
      </c>
      <c r="O77" s="20" t="inlineStr">
        <is>
          <t>年間合計</t>
        </is>
      </c>
    </row>
    <row r="78" ht="16" customHeight="1">
      <c r="A78" s="25" t="inlineStr">
        <is>
          <t>売上</t>
        </is>
      </c>
      <c r="B78" s="26">
        <f>IF(TRIM('設定'!$B$17)="","（科目1・未使用）",TRIM('設定'!$B$17))</f>
        <v/>
      </c>
      <c r="C78" s="31" t="n"/>
      <c r="D78" s="31" t="n"/>
      <c r="E78" s="31" t="n"/>
      <c r="F78" s="31" t="n"/>
      <c r="G78" s="31" t="n"/>
      <c r="H78" s="31" t="n"/>
      <c r="I78" s="31" t="n"/>
      <c r="J78" s="31" t="n"/>
      <c r="K78" s="31" t="n"/>
      <c r="L78" s="31" t="n"/>
      <c r="M78" s="31" t="n"/>
      <c r="N78" s="31" t="n"/>
      <c r="O78" s="28">
        <f>SUM(C78:N78)</f>
        <v/>
      </c>
    </row>
    <row r="79" ht="16" customHeight="1">
      <c r="A79" s="25" t="inlineStr">
        <is>
          <t>売上</t>
        </is>
      </c>
      <c r="B79" s="26">
        <f>IF(TRIM('設定'!$B$18)="","（科目2・未使用）",TRIM('設定'!$B$18))</f>
        <v/>
      </c>
      <c r="C79" s="31" t="n"/>
      <c r="D79" s="31" t="n"/>
      <c r="E79" s="31" t="n"/>
      <c r="F79" s="31" t="n"/>
      <c r="G79" s="31" t="n"/>
      <c r="H79" s="31" t="n"/>
      <c r="I79" s="31" t="n"/>
      <c r="J79" s="31" t="n"/>
      <c r="K79" s="31" t="n"/>
      <c r="L79" s="31" t="n"/>
      <c r="M79" s="31" t="n"/>
      <c r="N79" s="31" t="n"/>
      <c r="O79" s="28">
        <f>SUM(C79:N79)</f>
        <v/>
      </c>
    </row>
    <row r="80" ht="16" customHeight="1">
      <c r="A80" s="25" t="inlineStr">
        <is>
          <t>売上</t>
        </is>
      </c>
      <c r="B80" s="26">
        <f>IF(TRIM('設定'!$B$19)="","（科目3・未使用）",TRIM('設定'!$B$19))</f>
        <v/>
      </c>
      <c r="C80" s="31" t="n"/>
      <c r="D80" s="31" t="n"/>
      <c r="E80" s="31" t="n"/>
      <c r="F80" s="31" t="n"/>
      <c r="G80" s="31" t="n"/>
      <c r="H80" s="31" t="n"/>
      <c r="I80" s="31" t="n"/>
      <c r="J80" s="31" t="n"/>
      <c r="K80" s="31" t="n"/>
      <c r="L80" s="31" t="n"/>
      <c r="M80" s="31" t="n"/>
      <c r="N80" s="31" t="n"/>
      <c r="O80" s="28">
        <f>SUM(C80:N80)</f>
        <v/>
      </c>
    </row>
    <row r="81" ht="16" customHeight="1">
      <c r="A81" s="57" t="inlineStr">
        <is>
          <t>計</t>
        </is>
      </c>
      <c r="B81" s="29" t="inlineStr">
        <is>
          <t>売上高 計</t>
        </is>
      </c>
      <c r="C81" s="28">
        <f>SUM(C78:C80)</f>
        <v/>
      </c>
      <c r="D81" s="28">
        <f>SUM(D78:D80)</f>
        <v/>
      </c>
      <c r="E81" s="28">
        <f>SUM(E78:E80)</f>
        <v/>
      </c>
      <c r="F81" s="28">
        <f>SUM(F78:F80)</f>
        <v/>
      </c>
      <c r="G81" s="28">
        <f>SUM(G78:G80)</f>
        <v/>
      </c>
      <c r="H81" s="28">
        <f>SUM(H78:H80)</f>
        <v/>
      </c>
      <c r="I81" s="28">
        <f>SUM(I78:I80)</f>
        <v/>
      </c>
      <c r="J81" s="28">
        <f>SUM(J78:J80)</f>
        <v/>
      </c>
      <c r="K81" s="28">
        <f>SUM(K78:K80)</f>
        <v/>
      </c>
      <c r="L81" s="28">
        <f>SUM(L78:L80)</f>
        <v/>
      </c>
      <c r="M81" s="28">
        <f>SUM(M78:M80)</f>
        <v/>
      </c>
      <c r="N81" s="28">
        <f>SUM(N78:N80)</f>
        <v/>
      </c>
      <c r="O81" s="28">
        <f>SUM(C81:N81)</f>
        <v/>
      </c>
    </row>
    <row r="82" ht="16" customHeight="1">
      <c r="A82" s="25" t="inlineStr">
        <is>
          <t>売上原価</t>
        </is>
      </c>
      <c r="B82" s="26">
        <f>IF(TRIM('設定'!$B$20)="","（科目4・未使用）",TRIM('設定'!$B$20))</f>
        <v/>
      </c>
      <c r="C82" s="31" t="n"/>
      <c r="D82" s="31" t="n"/>
      <c r="E82" s="31" t="n"/>
      <c r="F82" s="31" t="n"/>
      <c r="G82" s="31" t="n"/>
      <c r="H82" s="31" t="n"/>
      <c r="I82" s="31" t="n"/>
      <c r="J82" s="31" t="n"/>
      <c r="K82" s="31" t="n"/>
      <c r="L82" s="31" t="n"/>
      <c r="M82" s="31" t="n"/>
      <c r="N82" s="31" t="n"/>
      <c r="O82" s="28">
        <f>SUM(C82:N82)</f>
        <v/>
      </c>
    </row>
    <row r="83" ht="16" customHeight="1">
      <c r="A83" s="25" t="inlineStr">
        <is>
          <t>売上原価</t>
        </is>
      </c>
      <c r="B83" s="26">
        <f>IF(TRIM('設定'!$B$21)="","（科目5・未使用）",TRIM('設定'!$B$21))</f>
        <v/>
      </c>
      <c r="C83" s="31" t="n"/>
      <c r="D83" s="31" t="n"/>
      <c r="E83" s="31" t="n"/>
      <c r="F83" s="31" t="n"/>
      <c r="G83" s="31" t="n"/>
      <c r="H83" s="31" t="n"/>
      <c r="I83" s="31" t="n"/>
      <c r="J83" s="31" t="n"/>
      <c r="K83" s="31" t="n"/>
      <c r="L83" s="31" t="n"/>
      <c r="M83" s="31" t="n"/>
      <c r="N83" s="31" t="n"/>
      <c r="O83" s="28">
        <f>SUM(C83:N83)</f>
        <v/>
      </c>
    </row>
    <row r="84" ht="16" customHeight="1">
      <c r="A84" s="25" t="inlineStr">
        <is>
          <t>売上原価</t>
        </is>
      </c>
      <c r="B84" s="26">
        <f>IF(TRIM('設定'!$B$22)="","（科目6・未使用）",TRIM('設定'!$B$22))</f>
        <v/>
      </c>
      <c r="C84" s="31" t="n"/>
      <c r="D84" s="31" t="n"/>
      <c r="E84" s="31" t="n"/>
      <c r="F84" s="31" t="n"/>
      <c r="G84" s="31" t="n"/>
      <c r="H84" s="31" t="n"/>
      <c r="I84" s="31" t="n"/>
      <c r="J84" s="31" t="n"/>
      <c r="K84" s="31" t="n"/>
      <c r="L84" s="31" t="n"/>
      <c r="M84" s="31" t="n"/>
      <c r="N84" s="31" t="n"/>
      <c r="O84" s="28">
        <f>SUM(C84:N84)</f>
        <v/>
      </c>
    </row>
    <row r="85" ht="16" customHeight="1">
      <c r="A85" s="57" t="inlineStr">
        <is>
          <t>計</t>
        </is>
      </c>
      <c r="B85" s="29" t="inlineStr">
        <is>
          <t>売上原価 計</t>
        </is>
      </c>
      <c r="C85" s="28">
        <f>SUM(C82:C84)</f>
        <v/>
      </c>
      <c r="D85" s="28">
        <f>SUM(D82:D84)</f>
        <v/>
      </c>
      <c r="E85" s="28">
        <f>SUM(E82:E84)</f>
        <v/>
      </c>
      <c r="F85" s="28">
        <f>SUM(F82:F84)</f>
        <v/>
      </c>
      <c r="G85" s="28">
        <f>SUM(G82:G84)</f>
        <v/>
      </c>
      <c r="H85" s="28">
        <f>SUM(H82:H84)</f>
        <v/>
      </c>
      <c r="I85" s="28">
        <f>SUM(I82:I84)</f>
        <v/>
      </c>
      <c r="J85" s="28">
        <f>SUM(J82:J84)</f>
        <v/>
      </c>
      <c r="K85" s="28">
        <f>SUM(K82:K84)</f>
        <v/>
      </c>
      <c r="L85" s="28">
        <f>SUM(L82:L84)</f>
        <v/>
      </c>
      <c r="M85" s="28">
        <f>SUM(M82:M84)</f>
        <v/>
      </c>
      <c r="N85" s="28">
        <f>SUM(N82:N84)</f>
        <v/>
      </c>
      <c r="O85" s="28">
        <f>SUM(C85:N85)</f>
        <v/>
      </c>
    </row>
    <row r="86" ht="16" customHeight="1">
      <c r="A86" s="57" t="inlineStr">
        <is>
          <t>利益</t>
        </is>
      </c>
      <c r="B86" s="29" t="inlineStr">
        <is>
          <t>売上総利益（粗利）</t>
        </is>
      </c>
      <c r="C86" s="28">
        <f>C81-C85</f>
        <v/>
      </c>
      <c r="D86" s="28">
        <f>D81-D85</f>
        <v/>
      </c>
      <c r="E86" s="28">
        <f>E81-E85</f>
        <v/>
      </c>
      <c r="F86" s="28">
        <f>F81-F85</f>
        <v/>
      </c>
      <c r="G86" s="28">
        <f>G81-G85</f>
        <v/>
      </c>
      <c r="H86" s="28">
        <f>H81-H85</f>
        <v/>
      </c>
      <c r="I86" s="28">
        <f>I81-I85</f>
        <v/>
      </c>
      <c r="J86" s="28">
        <f>J81-J85</f>
        <v/>
      </c>
      <c r="K86" s="28">
        <f>K81-K85</f>
        <v/>
      </c>
      <c r="L86" s="28">
        <f>L81-L85</f>
        <v/>
      </c>
      <c r="M86" s="28">
        <f>M81-M85</f>
        <v/>
      </c>
      <c r="N86" s="28">
        <f>N81-N85</f>
        <v/>
      </c>
      <c r="O86" s="28">
        <f>SUM(C86:N86)</f>
        <v/>
      </c>
    </row>
    <row r="87" ht="16" customHeight="1">
      <c r="A87" s="25" t="inlineStr">
        <is>
          <t>販管費</t>
        </is>
      </c>
      <c r="B87" s="26">
        <f>IF(TRIM('設定'!$B$23)="","（科目7・未使用）",TRIM('設定'!$B$23))</f>
        <v/>
      </c>
      <c r="C87" s="31" t="n"/>
      <c r="D87" s="31" t="n"/>
      <c r="E87" s="31" t="n"/>
      <c r="F87" s="31" t="n"/>
      <c r="G87" s="31" t="n"/>
      <c r="H87" s="31" t="n"/>
      <c r="I87" s="31" t="n"/>
      <c r="J87" s="31" t="n"/>
      <c r="K87" s="31" t="n"/>
      <c r="L87" s="31" t="n"/>
      <c r="M87" s="31" t="n"/>
      <c r="N87" s="31" t="n"/>
      <c r="O87" s="28">
        <f>SUM(C87:N87)</f>
        <v/>
      </c>
    </row>
    <row r="88" ht="16" customHeight="1">
      <c r="A88" s="25" t="inlineStr">
        <is>
          <t>販管費</t>
        </is>
      </c>
      <c r="B88" s="26">
        <f>IF(TRIM('設定'!$B$24)="","（科目8・未使用）",TRIM('設定'!$B$24))</f>
        <v/>
      </c>
      <c r="C88" s="31" t="n"/>
      <c r="D88" s="31" t="n"/>
      <c r="E88" s="31" t="n"/>
      <c r="F88" s="31" t="n"/>
      <c r="G88" s="31" t="n"/>
      <c r="H88" s="31" t="n"/>
      <c r="I88" s="31" t="n"/>
      <c r="J88" s="31" t="n"/>
      <c r="K88" s="31" t="n"/>
      <c r="L88" s="31" t="n"/>
      <c r="M88" s="31" t="n"/>
      <c r="N88" s="31" t="n"/>
      <c r="O88" s="28">
        <f>SUM(C88:N88)</f>
        <v/>
      </c>
    </row>
    <row r="89" ht="16" customHeight="1">
      <c r="A89" s="25" t="inlineStr">
        <is>
          <t>販管費</t>
        </is>
      </c>
      <c r="B89" s="26">
        <f>IF(TRIM('設定'!$B$25)="","（科目9・未使用）",TRIM('設定'!$B$25))</f>
        <v/>
      </c>
      <c r="C89" s="31" t="n"/>
      <c r="D89" s="31" t="n"/>
      <c r="E89" s="31" t="n"/>
      <c r="F89" s="31" t="n"/>
      <c r="G89" s="31" t="n"/>
      <c r="H89" s="31" t="n"/>
      <c r="I89" s="31" t="n"/>
      <c r="J89" s="31" t="n"/>
      <c r="K89" s="31" t="n"/>
      <c r="L89" s="31" t="n"/>
      <c r="M89" s="31" t="n"/>
      <c r="N89" s="31" t="n"/>
      <c r="O89" s="28">
        <f>SUM(C89:N89)</f>
        <v/>
      </c>
    </row>
    <row r="90" ht="16" customHeight="1">
      <c r="A90" s="25" t="inlineStr">
        <is>
          <t>販管費</t>
        </is>
      </c>
      <c r="B90" s="26">
        <f>IF(TRIM('設定'!$B$26)="","（科目10・未使用）",TRIM('設定'!$B$26))</f>
        <v/>
      </c>
      <c r="C90" s="31" t="n"/>
      <c r="D90" s="31" t="n"/>
      <c r="E90" s="31" t="n"/>
      <c r="F90" s="31" t="n"/>
      <c r="G90" s="31" t="n"/>
      <c r="H90" s="31" t="n"/>
      <c r="I90" s="31" t="n"/>
      <c r="J90" s="31" t="n"/>
      <c r="K90" s="31" t="n"/>
      <c r="L90" s="31" t="n"/>
      <c r="M90" s="31" t="n"/>
      <c r="N90" s="31" t="n"/>
      <c r="O90" s="28">
        <f>SUM(C90:N90)</f>
        <v/>
      </c>
    </row>
    <row r="91" ht="16" customHeight="1">
      <c r="A91" s="25" t="inlineStr">
        <is>
          <t>販管費</t>
        </is>
      </c>
      <c r="B91" s="26">
        <f>IF(TRIM('設定'!$B$27)="","（科目11・未使用）",TRIM('設定'!$B$27))</f>
        <v/>
      </c>
      <c r="C91" s="31" t="n"/>
      <c r="D91" s="31" t="n"/>
      <c r="E91" s="31" t="n"/>
      <c r="F91" s="31" t="n"/>
      <c r="G91" s="31" t="n"/>
      <c r="H91" s="31" t="n"/>
      <c r="I91" s="31" t="n"/>
      <c r="J91" s="31" t="n"/>
      <c r="K91" s="31" t="n"/>
      <c r="L91" s="31" t="n"/>
      <c r="M91" s="31" t="n"/>
      <c r="N91" s="31" t="n"/>
      <c r="O91" s="28">
        <f>SUM(C91:N91)</f>
        <v/>
      </c>
    </row>
    <row r="92" ht="16" customHeight="1">
      <c r="A92" s="25" t="inlineStr">
        <is>
          <t>販管費</t>
        </is>
      </c>
      <c r="B92" s="26">
        <f>IF(TRIM('設定'!$B$28)="","（科目12・未使用）",TRIM('設定'!$B$28))</f>
        <v/>
      </c>
      <c r="C92" s="31" t="n"/>
      <c r="D92" s="31" t="n"/>
      <c r="E92" s="31" t="n"/>
      <c r="F92" s="31" t="n"/>
      <c r="G92" s="31" t="n"/>
      <c r="H92" s="31" t="n"/>
      <c r="I92" s="31" t="n"/>
      <c r="J92" s="31" t="n"/>
      <c r="K92" s="31" t="n"/>
      <c r="L92" s="31" t="n"/>
      <c r="M92" s="31" t="n"/>
      <c r="N92" s="31" t="n"/>
      <c r="O92" s="28">
        <f>SUM(C92:N92)</f>
        <v/>
      </c>
    </row>
    <row r="93" ht="16" customHeight="1">
      <c r="A93" s="25" t="inlineStr">
        <is>
          <t>販管費</t>
        </is>
      </c>
      <c r="B93" s="26">
        <f>IF(TRIM('設定'!$B$29)="","（科目13・未使用）",TRIM('設定'!$B$29))</f>
        <v/>
      </c>
      <c r="C93" s="31" t="n"/>
      <c r="D93" s="31" t="n"/>
      <c r="E93" s="31" t="n"/>
      <c r="F93" s="31" t="n"/>
      <c r="G93" s="31" t="n"/>
      <c r="H93" s="31" t="n"/>
      <c r="I93" s="31" t="n"/>
      <c r="J93" s="31" t="n"/>
      <c r="K93" s="31" t="n"/>
      <c r="L93" s="31" t="n"/>
      <c r="M93" s="31" t="n"/>
      <c r="N93" s="31" t="n"/>
      <c r="O93" s="28">
        <f>SUM(C93:N93)</f>
        <v/>
      </c>
    </row>
    <row r="94" ht="16" customHeight="1">
      <c r="A94" s="25" t="inlineStr">
        <is>
          <t>販管費</t>
        </is>
      </c>
      <c r="B94" s="26">
        <f>IF(TRIM('設定'!$B$30)="","（科目14・未使用）",TRIM('設定'!$B$30))</f>
        <v/>
      </c>
      <c r="C94" s="31" t="n"/>
      <c r="D94" s="31" t="n"/>
      <c r="E94" s="31" t="n"/>
      <c r="F94" s="31" t="n"/>
      <c r="G94" s="31" t="n"/>
      <c r="H94" s="31" t="n"/>
      <c r="I94" s="31" t="n"/>
      <c r="J94" s="31" t="n"/>
      <c r="K94" s="31" t="n"/>
      <c r="L94" s="31" t="n"/>
      <c r="M94" s="31" t="n"/>
      <c r="N94" s="31" t="n"/>
      <c r="O94" s="28">
        <f>SUM(C94:N94)</f>
        <v/>
      </c>
    </row>
    <row r="95" ht="16" customHeight="1">
      <c r="A95" s="25" t="inlineStr">
        <is>
          <t>販管費</t>
        </is>
      </c>
      <c r="B95" s="26">
        <f>IF(TRIM('設定'!$B$31)="","（科目15・未使用）",TRIM('設定'!$B$31))</f>
        <v/>
      </c>
      <c r="C95" s="31" t="n"/>
      <c r="D95" s="31" t="n"/>
      <c r="E95" s="31" t="n"/>
      <c r="F95" s="31" t="n"/>
      <c r="G95" s="31" t="n"/>
      <c r="H95" s="31" t="n"/>
      <c r="I95" s="31" t="n"/>
      <c r="J95" s="31" t="n"/>
      <c r="K95" s="31" t="n"/>
      <c r="L95" s="31" t="n"/>
      <c r="M95" s="31" t="n"/>
      <c r="N95" s="31" t="n"/>
      <c r="O95" s="28">
        <f>SUM(C95:N95)</f>
        <v/>
      </c>
    </row>
    <row r="96" ht="16" customHeight="1">
      <c r="A96" s="25" t="inlineStr">
        <is>
          <t>販管費</t>
        </is>
      </c>
      <c r="B96" s="26">
        <f>IF(TRIM('設定'!$B$32)="","（科目16・未使用）",TRIM('設定'!$B$32))</f>
        <v/>
      </c>
      <c r="C96" s="31" t="n"/>
      <c r="D96" s="31" t="n"/>
      <c r="E96" s="31" t="n"/>
      <c r="F96" s="31" t="n"/>
      <c r="G96" s="31" t="n"/>
      <c r="H96" s="31" t="n"/>
      <c r="I96" s="31" t="n"/>
      <c r="J96" s="31" t="n"/>
      <c r="K96" s="31" t="n"/>
      <c r="L96" s="31" t="n"/>
      <c r="M96" s="31" t="n"/>
      <c r="N96" s="31" t="n"/>
      <c r="O96" s="28">
        <f>SUM(C96:N96)</f>
        <v/>
      </c>
    </row>
    <row r="97" ht="16" customHeight="1">
      <c r="A97" s="57" t="inlineStr">
        <is>
          <t>計</t>
        </is>
      </c>
      <c r="B97" s="29" t="inlineStr">
        <is>
          <t>販管費 計</t>
        </is>
      </c>
      <c r="C97" s="28">
        <f>SUM(C87:C96)</f>
        <v/>
      </c>
      <c r="D97" s="28">
        <f>SUM(D87:D96)</f>
        <v/>
      </c>
      <c r="E97" s="28">
        <f>SUM(E87:E96)</f>
        <v/>
      </c>
      <c r="F97" s="28">
        <f>SUM(F87:F96)</f>
        <v/>
      </c>
      <c r="G97" s="28">
        <f>SUM(G87:G96)</f>
        <v/>
      </c>
      <c r="H97" s="28">
        <f>SUM(H87:H96)</f>
        <v/>
      </c>
      <c r="I97" s="28">
        <f>SUM(I87:I96)</f>
        <v/>
      </c>
      <c r="J97" s="28">
        <f>SUM(J87:J96)</f>
        <v/>
      </c>
      <c r="K97" s="28">
        <f>SUM(K87:K96)</f>
        <v/>
      </c>
      <c r="L97" s="28">
        <f>SUM(L87:L96)</f>
        <v/>
      </c>
      <c r="M97" s="28">
        <f>SUM(M87:M96)</f>
        <v/>
      </c>
      <c r="N97" s="28">
        <f>SUM(N87:N96)</f>
        <v/>
      </c>
      <c r="O97" s="28">
        <f>SUM(C97:N97)</f>
        <v/>
      </c>
    </row>
    <row r="98" ht="16" customHeight="1">
      <c r="A98" s="57" t="inlineStr">
        <is>
          <t>利益</t>
        </is>
      </c>
      <c r="B98" s="29" t="inlineStr">
        <is>
          <t>営業利益</t>
        </is>
      </c>
      <c r="C98" s="28">
        <f>C86-C97</f>
        <v/>
      </c>
      <c r="D98" s="28">
        <f>D86-D97</f>
        <v/>
      </c>
      <c r="E98" s="28">
        <f>E86-E97</f>
        <v/>
      </c>
      <c r="F98" s="28">
        <f>F86-F97</f>
        <v/>
      </c>
      <c r="G98" s="28">
        <f>G86-G97</f>
        <v/>
      </c>
      <c r="H98" s="28">
        <f>H86-H97</f>
        <v/>
      </c>
      <c r="I98" s="28">
        <f>I86-I97</f>
        <v/>
      </c>
      <c r="J98" s="28">
        <f>J86-J97</f>
        <v/>
      </c>
      <c r="K98" s="28">
        <f>K86-K97</f>
        <v/>
      </c>
      <c r="L98" s="28">
        <f>L86-L97</f>
        <v/>
      </c>
      <c r="M98" s="28">
        <f>M86-M97</f>
        <v/>
      </c>
      <c r="N98" s="28">
        <f>N86-N97</f>
        <v/>
      </c>
      <c r="O98" s="28">
        <f>SUM(C98:N98)</f>
        <v/>
      </c>
    </row>
    <row r="99" ht="8" customHeight="1">
      <c r="A99" s="52" t="n"/>
      <c r="B99" s="52" t="n"/>
      <c r="C99" s="52" t="n"/>
      <c r="D99" s="52" t="n"/>
      <c r="E99" s="52" t="n"/>
      <c r="F99" s="52" t="n"/>
      <c r="G99" s="52" t="n"/>
      <c r="H99" s="52" t="n"/>
      <c r="I99" s="52" t="n"/>
      <c r="J99" s="52" t="n"/>
      <c r="K99" s="52" t="n"/>
      <c r="L99" s="52" t="n"/>
      <c r="M99" s="52" t="n"/>
      <c r="N99" s="52" t="n"/>
      <c r="O99" s="52" t="n"/>
    </row>
    <row r="100" ht="20" customHeight="1">
      <c r="A100" s="63">
        <f>"部門4　"&amp;TRIM('設定'!$B$12)</f>
        <v/>
      </c>
      <c r="B100" s="52" t="n"/>
      <c r="C100" s="52" t="n"/>
      <c r="D100" s="52" t="n"/>
      <c r="E100" s="52" t="n"/>
      <c r="F100" s="52" t="n"/>
      <c r="G100" s="52" t="n"/>
      <c r="H100" s="52" t="n"/>
      <c r="I100" s="52" t="n"/>
      <c r="J100" s="52" t="n"/>
      <c r="K100" s="52" t="n"/>
      <c r="L100" s="52" t="n"/>
      <c r="M100" s="52" t="n"/>
      <c r="N100" s="52" t="n"/>
      <c r="O100" s="52" t="n"/>
    </row>
    <row r="101" ht="18" customHeight="1">
      <c r="A101" s="20" t="inlineStr">
        <is>
          <t>区分</t>
        </is>
      </c>
      <c r="B101" s="20" t="inlineStr">
        <is>
          <t>科目</t>
        </is>
      </c>
      <c r="C101" s="20">
        <f>'設定'!$G$5</f>
        <v/>
      </c>
      <c r="D101" s="20">
        <f>'設定'!$G$6</f>
        <v/>
      </c>
      <c r="E101" s="20">
        <f>'設定'!$G$7</f>
        <v/>
      </c>
      <c r="F101" s="20">
        <f>'設定'!$G$8</f>
        <v/>
      </c>
      <c r="G101" s="20">
        <f>'設定'!$G$9</f>
        <v/>
      </c>
      <c r="H101" s="20">
        <f>'設定'!$G$10</f>
        <v/>
      </c>
      <c r="I101" s="20">
        <f>'設定'!$G$11</f>
        <v/>
      </c>
      <c r="J101" s="20">
        <f>'設定'!$G$12</f>
        <v/>
      </c>
      <c r="K101" s="20">
        <f>'設定'!$G$13</f>
        <v/>
      </c>
      <c r="L101" s="20">
        <f>'設定'!$G$14</f>
        <v/>
      </c>
      <c r="M101" s="20">
        <f>'設定'!$G$15</f>
        <v/>
      </c>
      <c r="N101" s="20">
        <f>'設定'!$G$16</f>
        <v/>
      </c>
      <c r="O101" s="20" t="inlineStr">
        <is>
          <t>年間合計</t>
        </is>
      </c>
    </row>
    <row r="102" ht="16" customHeight="1">
      <c r="A102" s="25" t="inlineStr">
        <is>
          <t>売上</t>
        </is>
      </c>
      <c r="B102" s="26">
        <f>IF(TRIM('設定'!$B$17)="","（科目1・未使用）",TRIM('設定'!$B$17))</f>
        <v/>
      </c>
      <c r="C102" s="31" t="n"/>
      <c r="D102" s="31" t="n"/>
      <c r="E102" s="31" t="n"/>
      <c r="F102" s="31" t="n"/>
      <c r="G102" s="31" t="n"/>
      <c r="H102" s="31" t="n"/>
      <c r="I102" s="31" t="n"/>
      <c r="J102" s="31" t="n"/>
      <c r="K102" s="31" t="n"/>
      <c r="L102" s="31" t="n"/>
      <c r="M102" s="31" t="n"/>
      <c r="N102" s="31" t="n"/>
      <c r="O102" s="28">
        <f>SUM(C102:N102)</f>
        <v/>
      </c>
    </row>
    <row r="103" ht="16" customHeight="1">
      <c r="A103" s="25" t="inlineStr">
        <is>
          <t>売上</t>
        </is>
      </c>
      <c r="B103" s="26">
        <f>IF(TRIM('設定'!$B$18)="","（科目2・未使用）",TRIM('設定'!$B$18))</f>
        <v/>
      </c>
      <c r="C103" s="31" t="n"/>
      <c r="D103" s="31" t="n"/>
      <c r="E103" s="31" t="n"/>
      <c r="F103" s="31" t="n"/>
      <c r="G103" s="31" t="n"/>
      <c r="H103" s="31" t="n"/>
      <c r="I103" s="31" t="n"/>
      <c r="J103" s="31" t="n"/>
      <c r="K103" s="31" t="n"/>
      <c r="L103" s="31" t="n"/>
      <c r="M103" s="31" t="n"/>
      <c r="N103" s="31" t="n"/>
      <c r="O103" s="28">
        <f>SUM(C103:N103)</f>
        <v/>
      </c>
    </row>
    <row r="104" ht="16" customHeight="1">
      <c r="A104" s="25" t="inlineStr">
        <is>
          <t>売上</t>
        </is>
      </c>
      <c r="B104" s="26">
        <f>IF(TRIM('設定'!$B$19)="","（科目3・未使用）",TRIM('設定'!$B$19))</f>
        <v/>
      </c>
      <c r="C104" s="31" t="n"/>
      <c r="D104" s="31" t="n"/>
      <c r="E104" s="31" t="n"/>
      <c r="F104" s="31" t="n"/>
      <c r="G104" s="31" t="n"/>
      <c r="H104" s="31" t="n"/>
      <c r="I104" s="31" t="n"/>
      <c r="J104" s="31" t="n"/>
      <c r="K104" s="31" t="n"/>
      <c r="L104" s="31" t="n"/>
      <c r="M104" s="31" t="n"/>
      <c r="N104" s="31" t="n"/>
      <c r="O104" s="28">
        <f>SUM(C104:N104)</f>
        <v/>
      </c>
    </row>
    <row r="105" ht="16" customHeight="1">
      <c r="A105" s="57" t="inlineStr">
        <is>
          <t>計</t>
        </is>
      </c>
      <c r="B105" s="29" t="inlineStr">
        <is>
          <t>売上高 計</t>
        </is>
      </c>
      <c r="C105" s="28">
        <f>SUM(C102:C104)</f>
        <v/>
      </c>
      <c r="D105" s="28">
        <f>SUM(D102:D104)</f>
        <v/>
      </c>
      <c r="E105" s="28">
        <f>SUM(E102:E104)</f>
        <v/>
      </c>
      <c r="F105" s="28">
        <f>SUM(F102:F104)</f>
        <v/>
      </c>
      <c r="G105" s="28">
        <f>SUM(G102:G104)</f>
        <v/>
      </c>
      <c r="H105" s="28">
        <f>SUM(H102:H104)</f>
        <v/>
      </c>
      <c r="I105" s="28">
        <f>SUM(I102:I104)</f>
        <v/>
      </c>
      <c r="J105" s="28">
        <f>SUM(J102:J104)</f>
        <v/>
      </c>
      <c r="K105" s="28">
        <f>SUM(K102:K104)</f>
        <v/>
      </c>
      <c r="L105" s="28">
        <f>SUM(L102:L104)</f>
        <v/>
      </c>
      <c r="M105" s="28">
        <f>SUM(M102:M104)</f>
        <v/>
      </c>
      <c r="N105" s="28">
        <f>SUM(N102:N104)</f>
        <v/>
      </c>
      <c r="O105" s="28">
        <f>SUM(C105:N105)</f>
        <v/>
      </c>
    </row>
    <row r="106" ht="16" customHeight="1">
      <c r="A106" s="25" t="inlineStr">
        <is>
          <t>売上原価</t>
        </is>
      </c>
      <c r="B106" s="26">
        <f>IF(TRIM('設定'!$B$20)="","（科目4・未使用）",TRIM('設定'!$B$20))</f>
        <v/>
      </c>
      <c r="C106" s="31" t="n"/>
      <c r="D106" s="31" t="n"/>
      <c r="E106" s="31" t="n"/>
      <c r="F106" s="31" t="n"/>
      <c r="G106" s="31" t="n"/>
      <c r="H106" s="31" t="n"/>
      <c r="I106" s="31" t="n"/>
      <c r="J106" s="31" t="n"/>
      <c r="K106" s="31" t="n"/>
      <c r="L106" s="31" t="n"/>
      <c r="M106" s="31" t="n"/>
      <c r="N106" s="31" t="n"/>
      <c r="O106" s="28">
        <f>SUM(C106:N106)</f>
        <v/>
      </c>
    </row>
    <row r="107" ht="16" customHeight="1">
      <c r="A107" s="25" t="inlineStr">
        <is>
          <t>売上原価</t>
        </is>
      </c>
      <c r="B107" s="26">
        <f>IF(TRIM('設定'!$B$21)="","（科目5・未使用）",TRIM('設定'!$B$21))</f>
        <v/>
      </c>
      <c r="C107" s="31" t="n"/>
      <c r="D107" s="31" t="n"/>
      <c r="E107" s="31" t="n"/>
      <c r="F107" s="31" t="n"/>
      <c r="G107" s="31" t="n"/>
      <c r="H107" s="31" t="n"/>
      <c r="I107" s="31" t="n"/>
      <c r="J107" s="31" t="n"/>
      <c r="K107" s="31" t="n"/>
      <c r="L107" s="31" t="n"/>
      <c r="M107" s="31" t="n"/>
      <c r="N107" s="31" t="n"/>
      <c r="O107" s="28">
        <f>SUM(C107:N107)</f>
        <v/>
      </c>
    </row>
    <row r="108" ht="16" customHeight="1">
      <c r="A108" s="25" t="inlineStr">
        <is>
          <t>売上原価</t>
        </is>
      </c>
      <c r="B108" s="26">
        <f>IF(TRIM('設定'!$B$22)="","（科目6・未使用）",TRIM('設定'!$B$22))</f>
        <v/>
      </c>
      <c r="C108" s="31" t="n"/>
      <c r="D108" s="31" t="n"/>
      <c r="E108" s="31" t="n"/>
      <c r="F108" s="31" t="n"/>
      <c r="G108" s="31" t="n"/>
      <c r="H108" s="31" t="n"/>
      <c r="I108" s="31" t="n"/>
      <c r="J108" s="31" t="n"/>
      <c r="K108" s="31" t="n"/>
      <c r="L108" s="31" t="n"/>
      <c r="M108" s="31" t="n"/>
      <c r="N108" s="31" t="n"/>
      <c r="O108" s="28">
        <f>SUM(C108:N108)</f>
        <v/>
      </c>
    </row>
    <row r="109" ht="16" customHeight="1">
      <c r="A109" s="57" t="inlineStr">
        <is>
          <t>計</t>
        </is>
      </c>
      <c r="B109" s="29" t="inlineStr">
        <is>
          <t>売上原価 計</t>
        </is>
      </c>
      <c r="C109" s="28">
        <f>SUM(C106:C108)</f>
        <v/>
      </c>
      <c r="D109" s="28">
        <f>SUM(D106:D108)</f>
        <v/>
      </c>
      <c r="E109" s="28">
        <f>SUM(E106:E108)</f>
        <v/>
      </c>
      <c r="F109" s="28">
        <f>SUM(F106:F108)</f>
        <v/>
      </c>
      <c r="G109" s="28">
        <f>SUM(G106:G108)</f>
        <v/>
      </c>
      <c r="H109" s="28">
        <f>SUM(H106:H108)</f>
        <v/>
      </c>
      <c r="I109" s="28">
        <f>SUM(I106:I108)</f>
        <v/>
      </c>
      <c r="J109" s="28">
        <f>SUM(J106:J108)</f>
        <v/>
      </c>
      <c r="K109" s="28">
        <f>SUM(K106:K108)</f>
        <v/>
      </c>
      <c r="L109" s="28">
        <f>SUM(L106:L108)</f>
        <v/>
      </c>
      <c r="M109" s="28">
        <f>SUM(M106:M108)</f>
        <v/>
      </c>
      <c r="N109" s="28">
        <f>SUM(N106:N108)</f>
        <v/>
      </c>
      <c r="O109" s="28">
        <f>SUM(C109:N109)</f>
        <v/>
      </c>
    </row>
    <row r="110" ht="16" customHeight="1">
      <c r="A110" s="57" t="inlineStr">
        <is>
          <t>利益</t>
        </is>
      </c>
      <c r="B110" s="29" t="inlineStr">
        <is>
          <t>売上総利益（粗利）</t>
        </is>
      </c>
      <c r="C110" s="28">
        <f>C105-C109</f>
        <v/>
      </c>
      <c r="D110" s="28">
        <f>D105-D109</f>
        <v/>
      </c>
      <c r="E110" s="28">
        <f>E105-E109</f>
        <v/>
      </c>
      <c r="F110" s="28">
        <f>F105-F109</f>
        <v/>
      </c>
      <c r="G110" s="28">
        <f>G105-G109</f>
        <v/>
      </c>
      <c r="H110" s="28">
        <f>H105-H109</f>
        <v/>
      </c>
      <c r="I110" s="28">
        <f>I105-I109</f>
        <v/>
      </c>
      <c r="J110" s="28">
        <f>J105-J109</f>
        <v/>
      </c>
      <c r="K110" s="28">
        <f>K105-K109</f>
        <v/>
      </c>
      <c r="L110" s="28">
        <f>L105-L109</f>
        <v/>
      </c>
      <c r="M110" s="28">
        <f>M105-M109</f>
        <v/>
      </c>
      <c r="N110" s="28">
        <f>N105-N109</f>
        <v/>
      </c>
      <c r="O110" s="28">
        <f>SUM(C110:N110)</f>
        <v/>
      </c>
    </row>
    <row r="111" ht="16" customHeight="1">
      <c r="A111" s="25" t="inlineStr">
        <is>
          <t>販管費</t>
        </is>
      </c>
      <c r="B111" s="26">
        <f>IF(TRIM('設定'!$B$23)="","（科目7・未使用）",TRIM('設定'!$B$23))</f>
        <v/>
      </c>
      <c r="C111" s="31" t="n"/>
      <c r="D111" s="31" t="n"/>
      <c r="E111" s="31" t="n"/>
      <c r="F111" s="31" t="n"/>
      <c r="G111" s="31" t="n"/>
      <c r="H111" s="31" t="n"/>
      <c r="I111" s="31" t="n"/>
      <c r="J111" s="31" t="n"/>
      <c r="K111" s="31" t="n"/>
      <c r="L111" s="31" t="n"/>
      <c r="M111" s="31" t="n"/>
      <c r="N111" s="31" t="n"/>
      <c r="O111" s="28">
        <f>SUM(C111:N111)</f>
        <v/>
      </c>
    </row>
    <row r="112" ht="16" customHeight="1">
      <c r="A112" s="25" t="inlineStr">
        <is>
          <t>販管費</t>
        </is>
      </c>
      <c r="B112" s="26">
        <f>IF(TRIM('設定'!$B$24)="","（科目8・未使用）",TRIM('設定'!$B$24))</f>
        <v/>
      </c>
      <c r="C112" s="31" t="n"/>
      <c r="D112" s="31" t="n"/>
      <c r="E112" s="31" t="n"/>
      <c r="F112" s="31" t="n"/>
      <c r="G112" s="31" t="n"/>
      <c r="H112" s="31" t="n"/>
      <c r="I112" s="31" t="n"/>
      <c r="J112" s="31" t="n"/>
      <c r="K112" s="31" t="n"/>
      <c r="L112" s="31" t="n"/>
      <c r="M112" s="31" t="n"/>
      <c r="N112" s="31" t="n"/>
      <c r="O112" s="28">
        <f>SUM(C112:N112)</f>
        <v/>
      </c>
    </row>
    <row r="113" ht="16" customHeight="1">
      <c r="A113" s="25" t="inlineStr">
        <is>
          <t>販管費</t>
        </is>
      </c>
      <c r="B113" s="26">
        <f>IF(TRIM('設定'!$B$25)="","（科目9・未使用）",TRIM('設定'!$B$25))</f>
        <v/>
      </c>
      <c r="C113" s="31" t="n"/>
      <c r="D113" s="31" t="n"/>
      <c r="E113" s="31" t="n"/>
      <c r="F113" s="31" t="n"/>
      <c r="G113" s="31" t="n"/>
      <c r="H113" s="31" t="n"/>
      <c r="I113" s="31" t="n"/>
      <c r="J113" s="31" t="n"/>
      <c r="K113" s="31" t="n"/>
      <c r="L113" s="31" t="n"/>
      <c r="M113" s="31" t="n"/>
      <c r="N113" s="31" t="n"/>
      <c r="O113" s="28">
        <f>SUM(C113:N113)</f>
        <v/>
      </c>
    </row>
    <row r="114" ht="16" customHeight="1">
      <c r="A114" s="25" t="inlineStr">
        <is>
          <t>販管費</t>
        </is>
      </c>
      <c r="B114" s="26">
        <f>IF(TRIM('設定'!$B$26)="","（科目10・未使用）",TRIM('設定'!$B$26))</f>
        <v/>
      </c>
      <c r="C114" s="31" t="n"/>
      <c r="D114" s="31" t="n"/>
      <c r="E114" s="31" t="n"/>
      <c r="F114" s="31" t="n"/>
      <c r="G114" s="31" t="n"/>
      <c r="H114" s="31" t="n"/>
      <c r="I114" s="31" t="n"/>
      <c r="J114" s="31" t="n"/>
      <c r="K114" s="31" t="n"/>
      <c r="L114" s="31" t="n"/>
      <c r="M114" s="31" t="n"/>
      <c r="N114" s="31" t="n"/>
      <c r="O114" s="28">
        <f>SUM(C114:N114)</f>
        <v/>
      </c>
    </row>
    <row r="115" ht="16" customHeight="1">
      <c r="A115" s="25" t="inlineStr">
        <is>
          <t>販管費</t>
        </is>
      </c>
      <c r="B115" s="26">
        <f>IF(TRIM('設定'!$B$27)="","（科目11・未使用）",TRIM('設定'!$B$27))</f>
        <v/>
      </c>
      <c r="C115" s="31" t="n"/>
      <c r="D115" s="31" t="n"/>
      <c r="E115" s="31" t="n"/>
      <c r="F115" s="31" t="n"/>
      <c r="G115" s="31" t="n"/>
      <c r="H115" s="31" t="n"/>
      <c r="I115" s="31" t="n"/>
      <c r="J115" s="31" t="n"/>
      <c r="K115" s="31" t="n"/>
      <c r="L115" s="31" t="n"/>
      <c r="M115" s="31" t="n"/>
      <c r="N115" s="31" t="n"/>
      <c r="O115" s="28">
        <f>SUM(C115:N115)</f>
        <v/>
      </c>
    </row>
    <row r="116" ht="16" customHeight="1">
      <c r="A116" s="25" t="inlineStr">
        <is>
          <t>販管費</t>
        </is>
      </c>
      <c r="B116" s="26">
        <f>IF(TRIM('設定'!$B$28)="","（科目12・未使用）",TRIM('設定'!$B$28))</f>
        <v/>
      </c>
      <c r="C116" s="31" t="n"/>
      <c r="D116" s="31" t="n"/>
      <c r="E116" s="31" t="n"/>
      <c r="F116" s="31" t="n"/>
      <c r="G116" s="31" t="n"/>
      <c r="H116" s="31" t="n"/>
      <c r="I116" s="31" t="n"/>
      <c r="J116" s="31" t="n"/>
      <c r="K116" s="31" t="n"/>
      <c r="L116" s="31" t="n"/>
      <c r="M116" s="31" t="n"/>
      <c r="N116" s="31" t="n"/>
      <c r="O116" s="28">
        <f>SUM(C116:N116)</f>
        <v/>
      </c>
    </row>
    <row r="117" ht="16" customHeight="1">
      <c r="A117" s="25" t="inlineStr">
        <is>
          <t>販管費</t>
        </is>
      </c>
      <c r="B117" s="26">
        <f>IF(TRIM('設定'!$B$29)="","（科目13・未使用）",TRIM('設定'!$B$29))</f>
        <v/>
      </c>
      <c r="C117" s="31" t="n"/>
      <c r="D117" s="31" t="n"/>
      <c r="E117" s="31" t="n"/>
      <c r="F117" s="31" t="n"/>
      <c r="G117" s="31" t="n"/>
      <c r="H117" s="31" t="n"/>
      <c r="I117" s="31" t="n"/>
      <c r="J117" s="31" t="n"/>
      <c r="K117" s="31" t="n"/>
      <c r="L117" s="31" t="n"/>
      <c r="M117" s="31" t="n"/>
      <c r="N117" s="31" t="n"/>
      <c r="O117" s="28">
        <f>SUM(C117:N117)</f>
        <v/>
      </c>
    </row>
    <row r="118" ht="16" customHeight="1">
      <c r="A118" s="25" t="inlineStr">
        <is>
          <t>販管費</t>
        </is>
      </c>
      <c r="B118" s="26">
        <f>IF(TRIM('設定'!$B$30)="","（科目14・未使用）",TRIM('設定'!$B$30))</f>
        <v/>
      </c>
      <c r="C118" s="31" t="n"/>
      <c r="D118" s="31" t="n"/>
      <c r="E118" s="31" t="n"/>
      <c r="F118" s="31" t="n"/>
      <c r="G118" s="31" t="n"/>
      <c r="H118" s="31" t="n"/>
      <c r="I118" s="31" t="n"/>
      <c r="J118" s="31" t="n"/>
      <c r="K118" s="31" t="n"/>
      <c r="L118" s="31" t="n"/>
      <c r="M118" s="31" t="n"/>
      <c r="N118" s="31" t="n"/>
      <c r="O118" s="28">
        <f>SUM(C118:N118)</f>
        <v/>
      </c>
    </row>
    <row r="119" ht="16" customHeight="1">
      <c r="A119" s="25" t="inlineStr">
        <is>
          <t>販管費</t>
        </is>
      </c>
      <c r="B119" s="26">
        <f>IF(TRIM('設定'!$B$31)="","（科目15・未使用）",TRIM('設定'!$B$31))</f>
        <v/>
      </c>
      <c r="C119" s="31" t="n"/>
      <c r="D119" s="31" t="n"/>
      <c r="E119" s="31" t="n"/>
      <c r="F119" s="31" t="n"/>
      <c r="G119" s="31" t="n"/>
      <c r="H119" s="31" t="n"/>
      <c r="I119" s="31" t="n"/>
      <c r="J119" s="31" t="n"/>
      <c r="K119" s="31" t="n"/>
      <c r="L119" s="31" t="n"/>
      <c r="M119" s="31" t="n"/>
      <c r="N119" s="31" t="n"/>
      <c r="O119" s="28">
        <f>SUM(C119:N119)</f>
        <v/>
      </c>
    </row>
    <row r="120" ht="16" customHeight="1">
      <c r="A120" s="25" t="inlineStr">
        <is>
          <t>販管費</t>
        </is>
      </c>
      <c r="B120" s="26">
        <f>IF(TRIM('設定'!$B$32)="","（科目16・未使用）",TRIM('設定'!$B$32))</f>
        <v/>
      </c>
      <c r="C120" s="31" t="n"/>
      <c r="D120" s="31" t="n"/>
      <c r="E120" s="31" t="n"/>
      <c r="F120" s="31" t="n"/>
      <c r="G120" s="31" t="n"/>
      <c r="H120" s="31" t="n"/>
      <c r="I120" s="31" t="n"/>
      <c r="J120" s="31" t="n"/>
      <c r="K120" s="31" t="n"/>
      <c r="L120" s="31" t="n"/>
      <c r="M120" s="31" t="n"/>
      <c r="N120" s="31" t="n"/>
      <c r="O120" s="28">
        <f>SUM(C120:N120)</f>
        <v/>
      </c>
    </row>
    <row r="121" ht="16" customHeight="1">
      <c r="A121" s="57" t="inlineStr">
        <is>
          <t>計</t>
        </is>
      </c>
      <c r="B121" s="29" t="inlineStr">
        <is>
          <t>販管費 計</t>
        </is>
      </c>
      <c r="C121" s="28">
        <f>SUM(C111:C120)</f>
        <v/>
      </c>
      <c r="D121" s="28">
        <f>SUM(D111:D120)</f>
        <v/>
      </c>
      <c r="E121" s="28">
        <f>SUM(E111:E120)</f>
        <v/>
      </c>
      <c r="F121" s="28">
        <f>SUM(F111:F120)</f>
        <v/>
      </c>
      <c r="G121" s="28">
        <f>SUM(G111:G120)</f>
        <v/>
      </c>
      <c r="H121" s="28">
        <f>SUM(H111:H120)</f>
        <v/>
      </c>
      <c r="I121" s="28">
        <f>SUM(I111:I120)</f>
        <v/>
      </c>
      <c r="J121" s="28">
        <f>SUM(J111:J120)</f>
        <v/>
      </c>
      <c r="K121" s="28">
        <f>SUM(K111:K120)</f>
        <v/>
      </c>
      <c r="L121" s="28">
        <f>SUM(L111:L120)</f>
        <v/>
      </c>
      <c r="M121" s="28">
        <f>SUM(M111:M120)</f>
        <v/>
      </c>
      <c r="N121" s="28">
        <f>SUM(N111:N120)</f>
        <v/>
      </c>
      <c r="O121" s="28">
        <f>SUM(C121:N121)</f>
        <v/>
      </c>
    </row>
    <row r="122" ht="16" customHeight="1">
      <c r="A122" s="57" t="inlineStr">
        <is>
          <t>利益</t>
        </is>
      </c>
      <c r="B122" s="29" t="inlineStr">
        <is>
          <t>営業利益</t>
        </is>
      </c>
      <c r="C122" s="28">
        <f>C110-C121</f>
        <v/>
      </c>
      <c r="D122" s="28">
        <f>D110-D121</f>
        <v/>
      </c>
      <c r="E122" s="28">
        <f>E110-E121</f>
        <v/>
      </c>
      <c r="F122" s="28">
        <f>F110-F121</f>
        <v/>
      </c>
      <c r="G122" s="28">
        <f>G110-G121</f>
        <v/>
      </c>
      <c r="H122" s="28">
        <f>H110-H121</f>
        <v/>
      </c>
      <c r="I122" s="28">
        <f>I110-I121</f>
        <v/>
      </c>
      <c r="J122" s="28">
        <f>J110-J121</f>
        <v/>
      </c>
      <c r="K122" s="28">
        <f>K110-K121</f>
        <v/>
      </c>
      <c r="L122" s="28">
        <f>L110-L121</f>
        <v/>
      </c>
      <c r="M122" s="28">
        <f>M110-M121</f>
        <v/>
      </c>
      <c r="N122" s="28">
        <f>N110-N121</f>
        <v/>
      </c>
      <c r="O122" s="28">
        <f>SUM(C122:N122)</f>
        <v/>
      </c>
    </row>
    <row r="123" ht="8" customHeight="1">
      <c r="A123" s="52" t="n"/>
      <c r="B123" s="52" t="n"/>
      <c r="C123" s="52" t="n"/>
      <c r="D123" s="52" t="n"/>
      <c r="E123" s="52" t="n"/>
      <c r="F123" s="52" t="n"/>
      <c r="G123" s="52" t="n"/>
      <c r="H123" s="52" t="n"/>
      <c r="I123" s="52" t="n"/>
      <c r="J123" s="52" t="n"/>
      <c r="K123" s="52" t="n"/>
      <c r="L123" s="52" t="n"/>
      <c r="M123" s="52" t="n"/>
      <c r="N123" s="52" t="n"/>
      <c r="O123" s="52" t="n"/>
    </row>
    <row r="124" ht="20" customHeight="1">
      <c r="A124" s="63">
        <f>"部門5　"&amp;TRIM('設定'!$B$13)</f>
        <v/>
      </c>
      <c r="B124" s="52" t="n"/>
      <c r="C124" s="52" t="n"/>
      <c r="D124" s="52" t="n"/>
      <c r="E124" s="52" t="n"/>
      <c r="F124" s="52" t="n"/>
      <c r="G124" s="52" t="n"/>
      <c r="H124" s="52" t="n"/>
      <c r="I124" s="52" t="n"/>
      <c r="J124" s="52" t="n"/>
      <c r="K124" s="52" t="n"/>
      <c r="L124" s="52" t="n"/>
      <c r="M124" s="52" t="n"/>
      <c r="N124" s="52" t="n"/>
      <c r="O124" s="52" t="n"/>
    </row>
    <row r="125" ht="18" customHeight="1">
      <c r="A125" s="20" t="inlineStr">
        <is>
          <t>区分</t>
        </is>
      </c>
      <c r="B125" s="20" t="inlineStr">
        <is>
          <t>科目</t>
        </is>
      </c>
      <c r="C125" s="20">
        <f>'設定'!$G$5</f>
        <v/>
      </c>
      <c r="D125" s="20">
        <f>'設定'!$G$6</f>
        <v/>
      </c>
      <c r="E125" s="20">
        <f>'設定'!$G$7</f>
        <v/>
      </c>
      <c r="F125" s="20">
        <f>'設定'!$G$8</f>
        <v/>
      </c>
      <c r="G125" s="20">
        <f>'設定'!$G$9</f>
        <v/>
      </c>
      <c r="H125" s="20">
        <f>'設定'!$G$10</f>
        <v/>
      </c>
      <c r="I125" s="20">
        <f>'設定'!$G$11</f>
        <v/>
      </c>
      <c r="J125" s="20">
        <f>'設定'!$G$12</f>
        <v/>
      </c>
      <c r="K125" s="20">
        <f>'設定'!$G$13</f>
        <v/>
      </c>
      <c r="L125" s="20">
        <f>'設定'!$G$14</f>
        <v/>
      </c>
      <c r="M125" s="20">
        <f>'設定'!$G$15</f>
        <v/>
      </c>
      <c r="N125" s="20">
        <f>'設定'!$G$16</f>
        <v/>
      </c>
      <c r="O125" s="20" t="inlineStr">
        <is>
          <t>年間合計</t>
        </is>
      </c>
    </row>
    <row r="126" ht="16" customHeight="1">
      <c r="A126" s="25" t="inlineStr">
        <is>
          <t>売上</t>
        </is>
      </c>
      <c r="B126" s="26">
        <f>IF(TRIM('設定'!$B$17)="","（科目1・未使用）",TRIM('設定'!$B$17))</f>
        <v/>
      </c>
      <c r="C126" s="31" t="n"/>
      <c r="D126" s="31" t="n"/>
      <c r="E126" s="31" t="n"/>
      <c r="F126" s="31" t="n"/>
      <c r="G126" s="31" t="n"/>
      <c r="H126" s="31" t="n"/>
      <c r="I126" s="31" t="n"/>
      <c r="J126" s="31" t="n"/>
      <c r="K126" s="31" t="n"/>
      <c r="L126" s="31" t="n"/>
      <c r="M126" s="31" t="n"/>
      <c r="N126" s="31" t="n"/>
      <c r="O126" s="28">
        <f>SUM(C126:N126)</f>
        <v/>
      </c>
    </row>
    <row r="127" ht="16" customHeight="1">
      <c r="A127" s="25" t="inlineStr">
        <is>
          <t>売上</t>
        </is>
      </c>
      <c r="B127" s="26">
        <f>IF(TRIM('設定'!$B$18)="","（科目2・未使用）",TRIM('設定'!$B$18))</f>
        <v/>
      </c>
      <c r="C127" s="31" t="n"/>
      <c r="D127" s="31" t="n"/>
      <c r="E127" s="31" t="n"/>
      <c r="F127" s="31" t="n"/>
      <c r="G127" s="31" t="n"/>
      <c r="H127" s="31" t="n"/>
      <c r="I127" s="31" t="n"/>
      <c r="J127" s="31" t="n"/>
      <c r="K127" s="31" t="n"/>
      <c r="L127" s="31" t="n"/>
      <c r="M127" s="31" t="n"/>
      <c r="N127" s="31" t="n"/>
      <c r="O127" s="28">
        <f>SUM(C127:N127)</f>
        <v/>
      </c>
    </row>
    <row r="128" ht="16" customHeight="1">
      <c r="A128" s="25" t="inlineStr">
        <is>
          <t>売上</t>
        </is>
      </c>
      <c r="B128" s="26">
        <f>IF(TRIM('設定'!$B$19)="","（科目3・未使用）",TRIM('設定'!$B$19))</f>
        <v/>
      </c>
      <c r="C128" s="31" t="n"/>
      <c r="D128" s="31" t="n"/>
      <c r="E128" s="31" t="n"/>
      <c r="F128" s="31" t="n"/>
      <c r="G128" s="31" t="n"/>
      <c r="H128" s="31" t="n"/>
      <c r="I128" s="31" t="n"/>
      <c r="J128" s="31" t="n"/>
      <c r="K128" s="31" t="n"/>
      <c r="L128" s="31" t="n"/>
      <c r="M128" s="31" t="n"/>
      <c r="N128" s="31" t="n"/>
      <c r="O128" s="28">
        <f>SUM(C128:N128)</f>
        <v/>
      </c>
    </row>
    <row r="129" ht="16" customHeight="1">
      <c r="A129" s="57" t="inlineStr">
        <is>
          <t>計</t>
        </is>
      </c>
      <c r="B129" s="29" t="inlineStr">
        <is>
          <t>売上高 計</t>
        </is>
      </c>
      <c r="C129" s="28">
        <f>SUM(C126:C128)</f>
        <v/>
      </c>
      <c r="D129" s="28">
        <f>SUM(D126:D128)</f>
        <v/>
      </c>
      <c r="E129" s="28">
        <f>SUM(E126:E128)</f>
        <v/>
      </c>
      <c r="F129" s="28">
        <f>SUM(F126:F128)</f>
        <v/>
      </c>
      <c r="G129" s="28">
        <f>SUM(G126:G128)</f>
        <v/>
      </c>
      <c r="H129" s="28">
        <f>SUM(H126:H128)</f>
        <v/>
      </c>
      <c r="I129" s="28">
        <f>SUM(I126:I128)</f>
        <v/>
      </c>
      <c r="J129" s="28">
        <f>SUM(J126:J128)</f>
        <v/>
      </c>
      <c r="K129" s="28">
        <f>SUM(K126:K128)</f>
        <v/>
      </c>
      <c r="L129" s="28">
        <f>SUM(L126:L128)</f>
        <v/>
      </c>
      <c r="M129" s="28">
        <f>SUM(M126:M128)</f>
        <v/>
      </c>
      <c r="N129" s="28">
        <f>SUM(N126:N128)</f>
        <v/>
      </c>
      <c r="O129" s="28">
        <f>SUM(C129:N129)</f>
        <v/>
      </c>
    </row>
    <row r="130" ht="16" customHeight="1">
      <c r="A130" s="25" t="inlineStr">
        <is>
          <t>売上原価</t>
        </is>
      </c>
      <c r="B130" s="26">
        <f>IF(TRIM('設定'!$B$20)="","（科目4・未使用）",TRIM('設定'!$B$20))</f>
        <v/>
      </c>
      <c r="C130" s="31" t="n"/>
      <c r="D130" s="31" t="n"/>
      <c r="E130" s="31" t="n"/>
      <c r="F130" s="31" t="n"/>
      <c r="G130" s="31" t="n"/>
      <c r="H130" s="31" t="n"/>
      <c r="I130" s="31" t="n"/>
      <c r="J130" s="31" t="n"/>
      <c r="K130" s="31" t="n"/>
      <c r="L130" s="31" t="n"/>
      <c r="M130" s="31" t="n"/>
      <c r="N130" s="31" t="n"/>
      <c r="O130" s="28">
        <f>SUM(C130:N130)</f>
        <v/>
      </c>
    </row>
    <row r="131" ht="16" customHeight="1">
      <c r="A131" s="25" t="inlineStr">
        <is>
          <t>売上原価</t>
        </is>
      </c>
      <c r="B131" s="26">
        <f>IF(TRIM('設定'!$B$21)="","（科目5・未使用）",TRIM('設定'!$B$21))</f>
        <v/>
      </c>
      <c r="C131" s="31" t="n"/>
      <c r="D131" s="31" t="n"/>
      <c r="E131" s="31" t="n"/>
      <c r="F131" s="31" t="n"/>
      <c r="G131" s="31" t="n"/>
      <c r="H131" s="31" t="n"/>
      <c r="I131" s="31" t="n"/>
      <c r="J131" s="31" t="n"/>
      <c r="K131" s="31" t="n"/>
      <c r="L131" s="31" t="n"/>
      <c r="M131" s="31" t="n"/>
      <c r="N131" s="31" t="n"/>
      <c r="O131" s="28">
        <f>SUM(C131:N131)</f>
        <v/>
      </c>
    </row>
    <row r="132" ht="16" customHeight="1">
      <c r="A132" s="25" t="inlineStr">
        <is>
          <t>売上原価</t>
        </is>
      </c>
      <c r="B132" s="26">
        <f>IF(TRIM('設定'!$B$22)="","（科目6・未使用）",TRIM('設定'!$B$22))</f>
        <v/>
      </c>
      <c r="C132" s="31" t="n"/>
      <c r="D132" s="31" t="n"/>
      <c r="E132" s="31" t="n"/>
      <c r="F132" s="31" t="n"/>
      <c r="G132" s="31" t="n"/>
      <c r="H132" s="31" t="n"/>
      <c r="I132" s="31" t="n"/>
      <c r="J132" s="31" t="n"/>
      <c r="K132" s="31" t="n"/>
      <c r="L132" s="31" t="n"/>
      <c r="M132" s="31" t="n"/>
      <c r="N132" s="31" t="n"/>
      <c r="O132" s="28">
        <f>SUM(C132:N132)</f>
        <v/>
      </c>
    </row>
    <row r="133" ht="16" customHeight="1">
      <c r="A133" s="57" t="inlineStr">
        <is>
          <t>計</t>
        </is>
      </c>
      <c r="B133" s="29" t="inlineStr">
        <is>
          <t>売上原価 計</t>
        </is>
      </c>
      <c r="C133" s="28">
        <f>SUM(C130:C132)</f>
        <v/>
      </c>
      <c r="D133" s="28">
        <f>SUM(D130:D132)</f>
        <v/>
      </c>
      <c r="E133" s="28">
        <f>SUM(E130:E132)</f>
        <v/>
      </c>
      <c r="F133" s="28">
        <f>SUM(F130:F132)</f>
        <v/>
      </c>
      <c r="G133" s="28">
        <f>SUM(G130:G132)</f>
        <v/>
      </c>
      <c r="H133" s="28">
        <f>SUM(H130:H132)</f>
        <v/>
      </c>
      <c r="I133" s="28">
        <f>SUM(I130:I132)</f>
        <v/>
      </c>
      <c r="J133" s="28">
        <f>SUM(J130:J132)</f>
        <v/>
      </c>
      <c r="K133" s="28">
        <f>SUM(K130:K132)</f>
        <v/>
      </c>
      <c r="L133" s="28">
        <f>SUM(L130:L132)</f>
        <v/>
      </c>
      <c r="M133" s="28">
        <f>SUM(M130:M132)</f>
        <v/>
      </c>
      <c r="N133" s="28">
        <f>SUM(N130:N132)</f>
        <v/>
      </c>
      <c r="O133" s="28">
        <f>SUM(C133:N133)</f>
        <v/>
      </c>
    </row>
    <row r="134" ht="16" customHeight="1">
      <c r="A134" s="57" t="inlineStr">
        <is>
          <t>利益</t>
        </is>
      </c>
      <c r="B134" s="29" t="inlineStr">
        <is>
          <t>売上総利益（粗利）</t>
        </is>
      </c>
      <c r="C134" s="28">
        <f>C129-C133</f>
        <v/>
      </c>
      <c r="D134" s="28">
        <f>D129-D133</f>
        <v/>
      </c>
      <c r="E134" s="28">
        <f>E129-E133</f>
        <v/>
      </c>
      <c r="F134" s="28">
        <f>F129-F133</f>
        <v/>
      </c>
      <c r="G134" s="28">
        <f>G129-G133</f>
        <v/>
      </c>
      <c r="H134" s="28">
        <f>H129-H133</f>
        <v/>
      </c>
      <c r="I134" s="28">
        <f>I129-I133</f>
        <v/>
      </c>
      <c r="J134" s="28">
        <f>J129-J133</f>
        <v/>
      </c>
      <c r="K134" s="28">
        <f>K129-K133</f>
        <v/>
      </c>
      <c r="L134" s="28">
        <f>L129-L133</f>
        <v/>
      </c>
      <c r="M134" s="28">
        <f>M129-M133</f>
        <v/>
      </c>
      <c r="N134" s="28">
        <f>N129-N133</f>
        <v/>
      </c>
      <c r="O134" s="28">
        <f>SUM(C134:N134)</f>
        <v/>
      </c>
    </row>
    <row r="135" ht="16" customHeight="1">
      <c r="A135" s="25" t="inlineStr">
        <is>
          <t>販管費</t>
        </is>
      </c>
      <c r="B135" s="26">
        <f>IF(TRIM('設定'!$B$23)="","（科目7・未使用）",TRIM('設定'!$B$23))</f>
        <v/>
      </c>
      <c r="C135" s="31" t="n"/>
      <c r="D135" s="31" t="n"/>
      <c r="E135" s="31" t="n"/>
      <c r="F135" s="31" t="n"/>
      <c r="G135" s="31" t="n"/>
      <c r="H135" s="31" t="n"/>
      <c r="I135" s="31" t="n"/>
      <c r="J135" s="31" t="n"/>
      <c r="K135" s="31" t="n"/>
      <c r="L135" s="31" t="n"/>
      <c r="M135" s="31" t="n"/>
      <c r="N135" s="31" t="n"/>
      <c r="O135" s="28">
        <f>SUM(C135:N135)</f>
        <v/>
      </c>
    </row>
    <row r="136" ht="16" customHeight="1">
      <c r="A136" s="25" t="inlineStr">
        <is>
          <t>販管費</t>
        </is>
      </c>
      <c r="B136" s="26">
        <f>IF(TRIM('設定'!$B$24)="","（科目8・未使用）",TRIM('設定'!$B$24))</f>
        <v/>
      </c>
      <c r="C136" s="31" t="n"/>
      <c r="D136" s="31" t="n"/>
      <c r="E136" s="31" t="n"/>
      <c r="F136" s="31" t="n"/>
      <c r="G136" s="31" t="n"/>
      <c r="H136" s="31" t="n"/>
      <c r="I136" s="31" t="n"/>
      <c r="J136" s="31" t="n"/>
      <c r="K136" s="31" t="n"/>
      <c r="L136" s="31" t="n"/>
      <c r="M136" s="31" t="n"/>
      <c r="N136" s="31" t="n"/>
      <c r="O136" s="28">
        <f>SUM(C136:N136)</f>
        <v/>
      </c>
    </row>
    <row r="137" ht="16" customHeight="1">
      <c r="A137" s="25" t="inlineStr">
        <is>
          <t>販管費</t>
        </is>
      </c>
      <c r="B137" s="26">
        <f>IF(TRIM('設定'!$B$25)="","（科目9・未使用）",TRIM('設定'!$B$25))</f>
        <v/>
      </c>
      <c r="C137" s="31" t="n"/>
      <c r="D137" s="31" t="n"/>
      <c r="E137" s="31" t="n"/>
      <c r="F137" s="31" t="n"/>
      <c r="G137" s="31" t="n"/>
      <c r="H137" s="31" t="n"/>
      <c r="I137" s="31" t="n"/>
      <c r="J137" s="31" t="n"/>
      <c r="K137" s="31" t="n"/>
      <c r="L137" s="31" t="n"/>
      <c r="M137" s="31" t="n"/>
      <c r="N137" s="31" t="n"/>
      <c r="O137" s="28">
        <f>SUM(C137:N137)</f>
        <v/>
      </c>
    </row>
    <row r="138" ht="16" customHeight="1">
      <c r="A138" s="25" t="inlineStr">
        <is>
          <t>販管費</t>
        </is>
      </c>
      <c r="B138" s="26">
        <f>IF(TRIM('設定'!$B$26)="","（科目10・未使用）",TRIM('設定'!$B$26))</f>
        <v/>
      </c>
      <c r="C138" s="31" t="n"/>
      <c r="D138" s="31" t="n"/>
      <c r="E138" s="31" t="n"/>
      <c r="F138" s="31" t="n"/>
      <c r="G138" s="31" t="n"/>
      <c r="H138" s="31" t="n"/>
      <c r="I138" s="31" t="n"/>
      <c r="J138" s="31" t="n"/>
      <c r="K138" s="31" t="n"/>
      <c r="L138" s="31" t="n"/>
      <c r="M138" s="31" t="n"/>
      <c r="N138" s="31" t="n"/>
      <c r="O138" s="28">
        <f>SUM(C138:N138)</f>
        <v/>
      </c>
    </row>
    <row r="139" ht="16" customHeight="1">
      <c r="A139" s="25" t="inlineStr">
        <is>
          <t>販管費</t>
        </is>
      </c>
      <c r="B139" s="26">
        <f>IF(TRIM('設定'!$B$27)="","（科目11・未使用）",TRIM('設定'!$B$27))</f>
        <v/>
      </c>
      <c r="C139" s="31" t="n"/>
      <c r="D139" s="31" t="n"/>
      <c r="E139" s="31" t="n"/>
      <c r="F139" s="31" t="n"/>
      <c r="G139" s="31" t="n"/>
      <c r="H139" s="31" t="n"/>
      <c r="I139" s="31" t="n"/>
      <c r="J139" s="31" t="n"/>
      <c r="K139" s="31" t="n"/>
      <c r="L139" s="31" t="n"/>
      <c r="M139" s="31" t="n"/>
      <c r="N139" s="31" t="n"/>
      <c r="O139" s="28">
        <f>SUM(C139:N139)</f>
        <v/>
      </c>
    </row>
    <row r="140" ht="16" customHeight="1">
      <c r="A140" s="25" t="inlineStr">
        <is>
          <t>販管費</t>
        </is>
      </c>
      <c r="B140" s="26">
        <f>IF(TRIM('設定'!$B$28)="","（科目12・未使用）",TRIM('設定'!$B$28))</f>
        <v/>
      </c>
      <c r="C140" s="31" t="n"/>
      <c r="D140" s="31" t="n"/>
      <c r="E140" s="31" t="n"/>
      <c r="F140" s="31" t="n"/>
      <c r="G140" s="31" t="n"/>
      <c r="H140" s="31" t="n"/>
      <c r="I140" s="31" t="n"/>
      <c r="J140" s="31" t="n"/>
      <c r="K140" s="31" t="n"/>
      <c r="L140" s="31" t="n"/>
      <c r="M140" s="31" t="n"/>
      <c r="N140" s="31" t="n"/>
      <c r="O140" s="28">
        <f>SUM(C140:N140)</f>
        <v/>
      </c>
    </row>
    <row r="141" ht="16" customHeight="1">
      <c r="A141" s="25" t="inlineStr">
        <is>
          <t>販管費</t>
        </is>
      </c>
      <c r="B141" s="26">
        <f>IF(TRIM('設定'!$B$29)="","（科目13・未使用）",TRIM('設定'!$B$29))</f>
        <v/>
      </c>
      <c r="C141" s="31" t="n"/>
      <c r="D141" s="31" t="n"/>
      <c r="E141" s="31" t="n"/>
      <c r="F141" s="31" t="n"/>
      <c r="G141" s="31" t="n"/>
      <c r="H141" s="31" t="n"/>
      <c r="I141" s="31" t="n"/>
      <c r="J141" s="31" t="n"/>
      <c r="K141" s="31" t="n"/>
      <c r="L141" s="31" t="n"/>
      <c r="M141" s="31" t="n"/>
      <c r="N141" s="31" t="n"/>
      <c r="O141" s="28">
        <f>SUM(C141:N141)</f>
        <v/>
      </c>
    </row>
    <row r="142" ht="16" customHeight="1">
      <c r="A142" s="25" t="inlineStr">
        <is>
          <t>販管費</t>
        </is>
      </c>
      <c r="B142" s="26">
        <f>IF(TRIM('設定'!$B$30)="","（科目14・未使用）",TRIM('設定'!$B$30))</f>
        <v/>
      </c>
      <c r="C142" s="31" t="n"/>
      <c r="D142" s="31" t="n"/>
      <c r="E142" s="31" t="n"/>
      <c r="F142" s="31" t="n"/>
      <c r="G142" s="31" t="n"/>
      <c r="H142" s="31" t="n"/>
      <c r="I142" s="31" t="n"/>
      <c r="J142" s="31" t="n"/>
      <c r="K142" s="31" t="n"/>
      <c r="L142" s="31" t="n"/>
      <c r="M142" s="31" t="n"/>
      <c r="N142" s="31" t="n"/>
      <c r="O142" s="28">
        <f>SUM(C142:N142)</f>
        <v/>
      </c>
    </row>
    <row r="143" ht="16" customHeight="1">
      <c r="A143" s="25" t="inlineStr">
        <is>
          <t>販管費</t>
        </is>
      </c>
      <c r="B143" s="26">
        <f>IF(TRIM('設定'!$B$31)="","（科目15・未使用）",TRIM('設定'!$B$31))</f>
        <v/>
      </c>
      <c r="C143" s="31" t="n"/>
      <c r="D143" s="31" t="n"/>
      <c r="E143" s="31" t="n"/>
      <c r="F143" s="31" t="n"/>
      <c r="G143" s="31" t="n"/>
      <c r="H143" s="31" t="n"/>
      <c r="I143" s="31" t="n"/>
      <c r="J143" s="31" t="n"/>
      <c r="K143" s="31" t="n"/>
      <c r="L143" s="31" t="n"/>
      <c r="M143" s="31" t="n"/>
      <c r="N143" s="31" t="n"/>
      <c r="O143" s="28">
        <f>SUM(C143:N143)</f>
        <v/>
      </c>
    </row>
    <row r="144" ht="16" customHeight="1">
      <c r="A144" s="25" t="inlineStr">
        <is>
          <t>販管費</t>
        </is>
      </c>
      <c r="B144" s="26">
        <f>IF(TRIM('設定'!$B$32)="","（科目16・未使用）",TRIM('設定'!$B$32))</f>
        <v/>
      </c>
      <c r="C144" s="31" t="n"/>
      <c r="D144" s="31" t="n"/>
      <c r="E144" s="31" t="n"/>
      <c r="F144" s="31" t="n"/>
      <c r="G144" s="31" t="n"/>
      <c r="H144" s="31" t="n"/>
      <c r="I144" s="31" t="n"/>
      <c r="J144" s="31" t="n"/>
      <c r="K144" s="31" t="n"/>
      <c r="L144" s="31" t="n"/>
      <c r="M144" s="31" t="n"/>
      <c r="N144" s="31" t="n"/>
      <c r="O144" s="28">
        <f>SUM(C144:N144)</f>
        <v/>
      </c>
    </row>
    <row r="145" ht="16" customHeight="1">
      <c r="A145" s="57" t="inlineStr">
        <is>
          <t>計</t>
        </is>
      </c>
      <c r="B145" s="29" t="inlineStr">
        <is>
          <t>販管費 計</t>
        </is>
      </c>
      <c r="C145" s="28">
        <f>SUM(C135:C144)</f>
        <v/>
      </c>
      <c r="D145" s="28">
        <f>SUM(D135:D144)</f>
        <v/>
      </c>
      <c r="E145" s="28">
        <f>SUM(E135:E144)</f>
        <v/>
      </c>
      <c r="F145" s="28">
        <f>SUM(F135:F144)</f>
        <v/>
      </c>
      <c r="G145" s="28">
        <f>SUM(G135:G144)</f>
        <v/>
      </c>
      <c r="H145" s="28">
        <f>SUM(H135:H144)</f>
        <v/>
      </c>
      <c r="I145" s="28">
        <f>SUM(I135:I144)</f>
        <v/>
      </c>
      <c r="J145" s="28">
        <f>SUM(J135:J144)</f>
        <v/>
      </c>
      <c r="K145" s="28">
        <f>SUM(K135:K144)</f>
        <v/>
      </c>
      <c r="L145" s="28">
        <f>SUM(L135:L144)</f>
        <v/>
      </c>
      <c r="M145" s="28">
        <f>SUM(M135:M144)</f>
        <v/>
      </c>
      <c r="N145" s="28">
        <f>SUM(N135:N144)</f>
        <v/>
      </c>
      <c r="O145" s="28">
        <f>SUM(C145:N145)</f>
        <v/>
      </c>
    </row>
    <row r="146" ht="16" customHeight="1">
      <c r="A146" s="57" t="inlineStr">
        <is>
          <t>利益</t>
        </is>
      </c>
      <c r="B146" s="29" t="inlineStr">
        <is>
          <t>営業利益</t>
        </is>
      </c>
      <c r="C146" s="28">
        <f>C134-C145</f>
        <v/>
      </c>
      <c r="D146" s="28">
        <f>D134-D145</f>
        <v/>
      </c>
      <c r="E146" s="28">
        <f>E134-E145</f>
        <v/>
      </c>
      <c r="F146" s="28">
        <f>F134-F145</f>
        <v/>
      </c>
      <c r="G146" s="28">
        <f>G134-G145</f>
        <v/>
      </c>
      <c r="H146" s="28">
        <f>H134-H145</f>
        <v/>
      </c>
      <c r="I146" s="28">
        <f>I134-I145</f>
        <v/>
      </c>
      <c r="J146" s="28">
        <f>J134-J145</f>
        <v/>
      </c>
      <c r="K146" s="28">
        <f>K134-K145</f>
        <v/>
      </c>
      <c r="L146" s="28">
        <f>L134-L145</f>
        <v/>
      </c>
      <c r="M146" s="28">
        <f>M134-M145</f>
        <v/>
      </c>
      <c r="N146" s="28">
        <f>N134-N145</f>
        <v/>
      </c>
      <c r="O146" s="28">
        <f>SUM(C146:N146)</f>
        <v/>
      </c>
    </row>
    <row r="147" ht="8" customHeight="1">
      <c r="A147" s="52" t="n"/>
      <c r="B147" s="52" t="n"/>
      <c r="C147" s="52" t="n"/>
      <c r="D147" s="52" t="n"/>
      <c r="E147" s="52" t="n"/>
      <c r="F147" s="52" t="n"/>
      <c r="G147" s="52" t="n"/>
      <c r="H147" s="52" t="n"/>
      <c r="I147" s="52" t="n"/>
      <c r="J147" s="52" t="n"/>
      <c r="K147" s="52" t="n"/>
      <c r="L147" s="52" t="n"/>
      <c r="M147" s="52" t="n"/>
      <c r="N147" s="52" t="n"/>
      <c r="O147" s="52" t="n"/>
    </row>
    <row r="148" ht="30" customHeight="1">
      <c r="A148" s="56" t="inlineStr">
        <is>
          <t>部門のブロックの位置と行の数は変えないでください（差異分析とダッシュボードが位置で読んでいます）。科目名は設定シートで書き換えます。この行は印刷されません。</t>
        </is>
      </c>
      <c r="B148" s="52" t="n"/>
      <c r="C148" s="52" t="n"/>
      <c r="D148" s="52" t="n"/>
      <c r="E148" s="52" t="n"/>
      <c r="F148" s="52" t="n"/>
      <c r="G148" s="52" t="n"/>
      <c r="H148" s="52" t="n"/>
      <c r="I148" s="52" t="n"/>
      <c r="J148" s="52" t="n"/>
      <c r="K148" s="52" t="n"/>
      <c r="L148" s="52" t="n"/>
      <c r="M148" s="52" t="n"/>
      <c r="N148" s="52" t="n"/>
      <c r="O148" s="52" t="n"/>
    </row>
  </sheetData>
  <mergeCells count="10">
    <mergeCell ref="A148:O148"/>
    <mergeCell ref="A2:O2"/>
    <mergeCell ref="A52:O52"/>
    <mergeCell ref="A28:O28"/>
    <mergeCell ref="A76:O76"/>
    <mergeCell ref="A1:O1"/>
    <mergeCell ref="A124:O124"/>
    <mergeCell ref="A4:O4"/>
    <mergeCell ref="A100:O100"/>
    <mergeCell ref="A3:O3"/>
  </mergeCells>
  <dataValidations count="1">
    <dataValidation sqref="C30 C31 C32 C34 C35 C36 C39 C40 C41 C42 C43 C44 C45 C46 C47 C48 C54 C55 C56 C58 C59 C60 C63 C64 C65 C66 C67 C68 C69 C70 C71 C72 C78 C79 C80 C82 C83 C84 C87 C88 C89 C90 C91 C92 C93 C94 C95 C96 C102 C103 C104 C106 C107 C108 C111 C112 C113 C114 C115 C116 C117 C118 C119 C120 C126 C127 C128 C130 C131 C132 C135 C136 C137 C138 C139 C140 C141 C142 C143 C144 D30 D31 D32 D34 D35 D36 D39 D40 D41 D42 D43 D44 D45 D46 D47 D48 D54 D55 D56 D58 D59 D60 D63 D64 D65 D66 D67 D68 D69 D70 D71 D72 D78 D79 D80 D82 D83 D84 D87 D88 D89 D90 D91 D92 D93 D94 D95 D96 D102 D103 D104 D106 D107 D108 D111 D112 D113 D114 D115 D116 D117 D118 D119 D120 D126 D127 D128 D130 D131 D132 D135 D136 D137 D138 D139 D140 D141 D142 D143 D144 E30 E31 E32 E34 E35 E36 E39 E40 E41 E42 E43 E44 E45 E46 E47 E48 E54 E55 E56 E58 E59 E60 E63 E64 E65 E66 E67 E68 E69 E70 E71 E72 E78 E79 E80 E82 E83 E84 E87 E88 E89 E90 E91 E92 E93 E94 E95 E96 E102 E103 E104 E106 E107 E108 E111 E112 E113 E114 E115 E116 E117 E118 E119 E120 E126 E127 E128 E130 E131 E132 E135 E136 E137 E138 E139 E140 E141 E142 E143 E144 F30 F31 F32 F34 F35 F36 F39 F40 F41 F42 F43 F44 F45 F46 F47 F48 F54 F55 F56 F58 F59 F60 F63 F64 F65 F66 F67 F68 F69 F70 F71 F72 F78 F79 F80 F82 F83 F84 F87 F88 F89 F90 F91 F92 F93 F94 F95 F96 F102 F103 F104 F106 F107 F108 F111 F112 F113 F114 F115 F116 F117 F118 F119 F120 F126 F127 F128 F130 F131 F132 F135 F136 F137 F138 F139 F140 F141 F142 F143 F144 G30 G31 G32 G34 G35 G36 G39 G40 G41 G42 G43 G44 G45 G46 G47 G48 G54 G55 G56 G58 G59 G60 G63 G64 G65 G66 G67 G68 G69 G70 G71 G72 G78 G79 G80 G82 G83 G84 G87 G88 G89 G90 G91 G92 G93 G94 G95 G96 G102 G103 G104 G106 G107 G108 G111 G112 G113 G114 G115 G116 G117 G118 G119 G120 G126 G127 G128 G130 G131 G132 G135 G136 G137 G138 G139 G140 G141 G142 G143 G144 H30 H31 H32 H34 H35 H36 H39 H40 H41 H42 H43 H44 H45 H46 H47 H48 H54 H55 H56 H58 H59 H60 H63 H64 H65 H66 H67 H68 H69 H70 H71 H72 H78 H79 H80 H82 H83 H84 H87 H88 H89 H90 H91 H92 H93 H94 H95 H96 H102 H103 H104 H106 H107 H108 H111 H112 H113 H114 H115 H116 H117 H118 H119 H120 H126 H127 H128 H130 H131 H132 H135 H136 H137 H138 H139 H140 H141 H142 H143 H144 I30 I31 I32 I34 I35 I36 I39 I40 I41 I42 I43 I44 I45 I46 I47 I48 I54 I55 I56 I58 I59 I60 I63 I64 I65 I66 I67 I68 I69 I70 I71 I72 I78 I79 I80 I82 I83 I84 I87 I88 I89 I90 I91 I92 I93 I94 I95 I96 I102 I103 I104 I106 I107 I108 I111 I112 I113 I114 I115 I116 I117 I118 I119 I120 I126 I127 I128 I130 I131 I132 I135 I136 I137 I138 I139 I140 I141 I142 I143 I144 J30 J31 J32 J34 J35 J36 J39 J40 J41 J42 J43 J44 J45 J46 J47 J48 J54 J55 J56 J58 J59 J60 J63 J64 J65 J66 J67 J68 J69 J70 J71 J72 J78 J79 J80 J82 J83 J84 J87 J88 J89 J90 J91 J92 J93 J94 J95 J96 J102 J103 J104 J106 J107 J108 J111 J112 J113 J114 J115 J116 J117 J118 J119 J120 J126 J127 J128 J130 J131 J132 J135 J136 J137 J138 J139 J140 J141 J142 J143 J144 K30 K31 K32 K34 K35 K36 K39 K40 K41 K42 K43 K44 K45 K46 K47 K48 K54 K55 K56 K58 K59 K60 K63 K64 K65 K66 K67 K68 K69 K70 K71 K72 K78 K79 K80 K82 K83 K84 K87 K88 K89 K90 K91 K92 K93 K94 K95 K96 K102 K103 K104 K106 K107 K108 K111 K112 K113 K114 K115 K116 K117 K118 K119 K120 K126 K127 K128 K130 K131 K132 K135 K136 K137 K138 K139 K140 K141 K142 K143 K144 L30 L31 L32 L34 L35 L36 L39 L40 L41 L42 L43 L44 L45 L46 L47 L48 L54 L55 L56 L58 L59 L60 L63 L64 L65 L66 L67 L68 L69 L70 L71 L72 L78 L79 L80 L82 L83 L84 L87 L88 L89 L90 L91 L92 L93 L94 L95 L96 L102 L103 L104 L106 L107 L108 L111 L112 L113 L114 L115 L116 L117 L118 L119 L120 L126 L127 L128 L130 L131 L132 L135 L136 L137 L138 L139 L140 L141 L142 L143 L144 M30 M31 M32 M34 M35 M36 M39 M40 M41 M42 M43 M44 M45 M46 M47 M48 M54 M55 M56 M58 M59 M60 M63 M64 M65 M66 M67 M68 M69 M70 M71 M72 M78 M79 M80 M82 M83 M84 M87 M88 M89 M90 M91 M92 M93 M94 M95 M96 M102 M103 M104 M106 M107 M108 M111 M112 M113 M114 M115 M116 M117 M118 M119 M120 M126 M127 M128 M130 M131 M132 M135 M136 M137 M138 M139 M140 M141 M142 M143 M144 N30 N31 N32 N34 N35 N36 N39 N40 N41 N42 N43 N44 N45 N46 N47 N48 N54 N55 N56 N58 N59 N60 N63 N64 N65 N66 N67 N68 N69 N70 N71 N72 N78 N79 N80 N82 N83 N84 N87 N88 N89 N90 N91 N92 N93 N94 N95 N96 N102 N103 N104 N106 N107 N108 N111 N112 N113 N114 N115 N116 N117 N118 N119 N120 N126 N127 N128 N130 N131 N132 N135 N136 N137 N138 N139 N140 N141 N142 N143 N144" showDropDown="0" showInputMessage="0" showErrorMessage="1" allowBlank="1" errorTitle="数字を入れてください" error="金額を数字で入れてください（単位は設定シートの単位）。" type="decimal" operator="between">
      <formula1>-999999999999</formula1>
      <formula2>999999999999</formula2>
    </dataValidation>
  </dataValidations>
  <printOptions horizontalCentered="1"/>
  <pageMargins left="0.4" right="0.4" top="0.45" bottom="0.45" header="0.2" footer="0.2"/>
  <pageSetup orientation="landscape" paperSize="9" scale="82"/>
  <rowBreaks count="5" manualBreakCount="5">
    <brk id="27" min="0" max="16383" man="1"/>
    <brk id="51" min="0" max="16383" man="1"/>
    <brk id="75" min="0" max="16383" man="1"/>
    <brk id="99" min="0" max="16383" man="1"/>
    <brk id="123" min="0" max="16383" man="1"/>
  </rowBreaks>
</worksheet>
</file>

<file path=xl/worksheets/sheet5.xml><?xml version="1.0" encoding="utf-8"?>
<worksheet xmlns="http://schemas.openxmlformats.org/spreadsheetml/2006/main">
  <sheetPr>
    <tabColor rgb="00B9C4CF"/>
    <outlinePr summaryBelow="1" summaryRight="1"/>
    <pageSetUpPr fitToPage="1"/>
  </sheetPr>
  <dimension ref="A1:P57"/>
  <sheetViews>
    <sheetView showGridLines="0" tabSelected="0" workbookViewId="0">
      <selection activeCell="A1" sqref="A1"/>
    </sheetView>
  </sheetViews>
  <sheetFormatPr baseColWidth="8" defaultRowHeight="15"/>
  <cols>
    <col width="18" customWidth="1" min="1" max="1"/>
    <col width="10.5" customWidth="1" min="2" max="2"/>
    <col width="10.5" customWidth="1" min="3" max="3"/>
    <col width="10.5" customWidth="1" min="4" max="4"/>
    <col width="10.5" customWidth="1" min="5" max="5"/>
    <col width="10.5" customWidth="1" min="6" max="6"/>
    <col width="10.5" customWidth="1" min="7" max="7"/>
    <col width="10.5" customWidth="1" min="8" max="8"/>
    <col width="10.5" customWidth="1" min="9" max="9"/>
    <col width="10.5" customWidth="1" min="10" max="10"/>
    <col width="10.5" customWidth="1" min="11" max="11"/>
    <col width="10.5" customWidth="1" min="12" max="12"/>
    <col width="10.5" customWidth="1" min="13" max="13"/>
    <col width="2" customWidth="1" min="14" max="14"/>
    <col width="12" customWidth="1" min="15" max="15"/>
    <col width="8" customWidth="1" min="16" max="16"/>
  </cols>
  <sheetData>
    <row r="1" ht="26" customHeight="1">
      <c r="A1" s="51" t="inlineStr">
        <is>
          <t>ダッシュボード（予算と実績の要約）</t>
        </is>
      </c>
      <c r="B1" s="52" t="n"/>
      <c r="C1" s="52" t="n"/>
      <c r="D1" s="52" t="n"/>
      <c r="E1" s="52" t="n"/>
      <c r="F1" s="52" t="n"/>
      <c r="G1" s="52" t="n"/>
      <c r="H1" s="52" t="n"/>
      <c r="I1" s="52" t="n"/>
      <c r="J1" s="52" t="n"/>
      <c r="K1" s="52" t="n"/>
      <c r="L1" s="52" t="n"/>
      <c r="M1" s="52" t="n"/>
      <c r="N1" s="52" t="n"/>
      <c r="O1" s="52" t="n"/>
      <c r="P1" s="52" t="n"/>
    </row>
    <row r="2" ht="18" customHeight="1">
      <c r="A2" s="62">
        <f>IF(TRIM('設定'!$B$3)="","",TRIM('設定'!$B$3)&amp;"　")&amp;'設定'!$D$4&amp;"　単位："&amp;'設定'!$B$5</f>
        <v/>
      </c>
      <c r="B2" s="52" t="n"/>
      <c r="C2" s="52" t="n"/>
      <c r="D2" s="52" t="n"/>
      <c r="E2" s="52" t="n"/>
      <c r="F2" s="52" t="n"/>
      <c r="G2" s="52" t="n"/>
      <c r="H2" s="52" t="n"/>
      <c r="I2" s="52" t="n"/>
      <c r="J2" s="52" t="n"/>
      <c r="K2" s="52" t="n"/>
      <c r="L2" s="52" t="n"/>
      <c r="M2" s="52" t="n"/>
      <c r="N2" s="52" t="n"/>
      <c r="O2" s="64" t="inlineStr">
        <is>
          <t>計算用（触らない）</t>
        </is>
      </c>
      <c r="P2" s="52" t="n"/>
    </row>
    <row r="3" ht="24" customHeight="1">
      <c r="A3" s="57" t="inlineStr">
        <is>
          <t>部門を選ぶ</t>
        </is>
      </c>
      <c r="B3" s="65" t="inlineStr">
        <is>
          <t>全社</t>
        </is>
      </c>
      <c r="C3" s="59" t="n"/>
      <c r="D3" s="57" t="inlineStr">
        <is>
          <t>対象月</t>
        </is>
      </c>
      <c r="E3" s="65" t="inlineStr">
        <is>
          <t>4月</t>
        </is>
      </c>
      <c r="F3" s="56" t="inlineStr">
        <is>
          <t>対象月は、実績を入れ終えた最後の月を選びます。科目ごとの内訳は「差異分析」シートにあります。</t>
        </is>
      </c>
      <c r="G3" s="52" t="n"/>
      <c r="H3" s="52" t="n"/>
      <c r="I3" s="52" t="n"/>
      <c r="J3" s="52" t="n"/>
      <c r="K3" s="52" t="n"/>
      <c r="L3" s="52" t="n"/>
      <c r="M3" s="52" t="n"/>
      <c r="N3" s="52" t="n"/>
      <c r="O3" s="64" t="inlineStr">
        <is>
          <t>部門の番号</t>
        </is>
      </c>
      <c r="P3" s="66">
        <f>IFERROR(MATCH($B$3,'設定'!$G$19:$G$24,0)-1,0)</f>
        <v/>
      </c>
    </row>
    <row r="4" ht="18" customHeight="1">
      <c r="A4" s="62">
        <f>"表示中　"&amp;INDEX('設定'!$G$19:$G$24,$P$3+1)&amp;"／"&amp;INDEX('設定'!$G$5:$G$16,1)&amp;"〜"&amp;INDEX('設定'!$G$5:$G$16,$P$4)&amp;"（期首から"&amp;$P$4&amp;"か月・12か月のうち"&amp;ROUND($P$4/12*100,0)&amp;"%が過ぎた時点）"</f>
        <v/>
      </c>
      <c r="B4" s="52" t="n"/>
      <c r="C4" s="52" t="n"/>
      <c r="D4" s="52" t="n"/>
      <c r="E4" s="52" t="n"/>
      <c r="F4" s="52" t="n"/>
      <c r="G4" s="52" t="n"/>
      <c r="H4" s="52" t="n"/>
      <c r="I4" s="52" t="n"/>
      <c r="J4" s="52" t="n"/>
      <c r="K4" s="52" t="n"/>
      <c r="L4" s="52" t="n"/>
      <c r="M4" s="52" t="n"/>
      <c r="N4" s="52" t="n"/>
      <c r="O4" s="64" t="inlineStr">
        <is>
          <t>月の番号</t>
        </is>
      </c>
      <c r="P4" s="66">
        <f>IFERROR(MATCH($E$3,'設定'!$G$5:$G$16,0),1)</f>
        <v/>
      </c>
    </row>
    <row r="5" ht="16" customHeight="1">
      <c r="A5" s="67">
        <f>IF(ISNA(MATCH($B$3,'設定'!$G$19:$G$24,0)),"選んだ部門が一覧に無いため、全社を表示しています。部門を選び直してください。","")&amp;IF(ISNA(MATCH($E$3,'設定'!$G$5:$G$16,0)),"選んだ月が一覧に無いため、期首の月を表示しています。月を選び直してください。","")</f>
        <v/>
      </c>
      <c r="B5" s="52" t="n"/>
      <c r="C5" s="52" t="n"/>
      <c r="D5" s="52" t="n"/>
      <c r="E5" s="52" t="n"/>
      <c r="F5" s="52" t="n"/>
      <c r="G5" s="52" t="n"/>
      <c r="H5" s="52" t="n"/>
      <c r="I5" s="52" t="n"/>
      <c r="J5" s="52" t="n"/>
      <c r="K5" s="52" t="n"/>
      <c r="L5" s="52" t="n"/>
      <c r="M5" s="52" t="n"/>
      <c r="N5" s="52" t="n"/>
      <c r="O5" s="52" t="n"/>
      <c r="P5" s="52" t="n"/>
    </row>
    <row r="6" ht="22" customHeight="1">
      <c r="A6" s="60">
        <f>"予算と実績（"&amp;INDEX('設定'!$G$19:$G$24,$P$3+1)&amp;"）"</f>
        <v/>
      </c>
      <c r="B6" s="52" t="n"/>
      <c r="C6" s="52" t="n"/>
      <c r="D6" s="52" t="n"/>
      <c r="E6" s="52" t="n"/>
      <c r="F6" s="52" t="n"/>
      <c r="G6" s="52" t="n"/>
      <c r="H6" s="52" t="n"/>
      <c r="I6" s="52" t="n"/>
      <c r="J6" s="52" t="n"/>
      <c r="K6" s="52" t="n"/>
      <c r="L6" s="52" t="n"/>
      <c r="M6" s="52" t="n"/>
      <c r="N6" s="52" t="n"/>
      <c r="O6" s="52" t="n"/>
      <c r="P6" s="52" t="n"/>
    </row>
    <row r="7">
      <c r="A7" s="15" t="n"/>
      <c r="B7" s="15">
        <f>"当月（"&amp;INDEX('設定'!$G$5:$G$16,$P$4)&amp;"）"</f>
        <v/>
      </c>
      <c r="C7" s="58" t="n"/>
      <c r="D7" s="58" t="n"/>
      <c r="E7" s="58" t="n"/>
      <c r="F7" s="59" t="n"/>
      <c r="G7" s="15">
        <f>"累計（"&amp;INDEX('設定'!$G$5:$G$16,1)&amp;"〜"&amp;INDEX('設定'!$G$5:$G$16,$P$4)&amp;"）"</f>
        <v/>
      </c>
      <c r="H7" s="58" t="n"/>
      <c r="I7" s="58" t="n"/>
      <c r="J7" s="58" t="n"/>
      <c r="K7" s="59" t="n"/>
      <c r="L7" s="15" t="inlineStr">
        <is>
          <t>年間（12か月）</t>
        </is>
      </c>
      <c r="M7" s="59" t="n"/>
      <c r="N7" s="52" t="n"/>
      <c r="O7" s="52" t="n"/>
      <c r="P7" s="52" t="n"/>
    </row>
    <row r="8" ht="20" customHeight="1">
      <c r="A8" s="20" t="inlineStr">
        <is>
          <t>項目</t>
        </is>
      </c>
      <c r="B8" s="20" t="inlineStr">
        <is>
          <t>予算</t>
        </is>
      </c>
      <c r="C8" s="20" t="inlineStr">
        <is>
          <t>実績</t>
        </is>
      </c>
      <c r="D8" s="20" t="inlineStr">
        <is>
          <t>差異</t>
        </is>
      </c>
      <c r="E8" s="20" t="inlineStr">
        <is>
          <t>予算比</t>
        </is>
      </c>
      <c r="F8" s="20" t="inlineStr">
        <is>
          <t>判定</t>
        </is>
      </c>
      <c r="G8" s="20" t="inlineStr">
        <is>
          <t>予算</t>
        </is>
      </c>
      <c r="H8" s="20" t="inlineStr">
        <is>
          <t>実績</t>
        </is>
      </c>
      <c r="I8" s="20" t="inlineStr">
        <is>
          <t>差異</t>
        </is>
      </c>
      <c r="J8" s="20" t="inlineStr">
        <is>
          <t>予算比</t>
        </is>
      </c>
      <c r="K8" s="20" t="inlineStr">
        <is>
          <t>判定</t>
        </is>
      </c>
      <c r="L8" s="20" t="inlineStr">
        <is>
          <t>年間予算</t>
        </is>
      </c>
      <c r="M8" s="20" t="inlineStr">
        <is>
          <t>着地見込み</t>
        </is>
      </c>
      <c r="N8" s="52" t="n"/>
      <c r="O8" s="52" t="n"/>
      <c r="P8" s="52" t="n"/>
    </row>
    <row r="9" ht="19" customHeight="1">
      <c r="A9" s="37" t="inlineStr">
        <is>
          <t>売上高</t>
        </is>
      </c>
      <c r="B9" s="38">
        <f>'差異分析'!C9</f>
        <v/>
      </c>
      <c r="C9" s="38">
        <f>'差異分析'!D9</f>
        <v/>
      </c>
      <c r="D9" s="39">
        <f>'差異分析'!E9</f>
        <v/>
      </c>
      <c r="E9" s="40">
        <f>'差異分析'!F9</f>
        <v/>
      </c>
      <c r="F9" s="41">
        <f>'差異分析'!G9</f>
        <v/>
      </c>
      <c r="G9" s="38">
        <f>'差異分析'!H9</f>
        <v/>
      </c>
      <c r="H9" s="38">
        <f>'差異分析'!I9</f>
        <v/>
      </c>
      <c r="I9" s="39">
        <f>'差異分析'!J9</f>
        <v/>
      </c>
      <c r="J9" s="40">
        <f>'差異分析'!K9</f>
        <v/>
      </c>
      <c r="K9" s="41">
        <f>'差異分析'!L9</f>
        <v/>
      </c>
      <c r="L9" s="38">
        <f>'差異分析'!M9</f>
        <v/>
      </c>
      <c r="M9" s="38">
        <f>'差異分析'!O9</f>
        <v/>
      </c>
      <c r="N9" s="52" t="n"/>
      <c r="O9" s="52" t="n"/>
      <c r="P9" s="52" t="n"/>
    </row>
    <row r="10" ht="19" customHeight="1">
      <c r="A10" s="37" t="inlineStr">
        <is>
          <t>売上原価</t>
        </is>
      </c>
      <c r="B10" s="38">
        <f>'差異分析'!C13</f>
        <v/>
      </c>
      <c r="C10" s="38">
        <f>'差異分析'!D13</f>
        <v/>
      </c>
      <c r="D10" s="39">
        <f>'差異分析'!E13</f>
        <v/>
      </c>
      <c r="E10" s="40">
        <f>'差異分析'!F13</f>
        <v/>
      </c>
      <c r="F10" s="41">
        <f>'差異分析'!G13</f>
        <v/>
      </c>
      <c r="G10" s="38">
        <f>'差異分析'!H13</f>
        <v/>
      </c>
      <c r="H10" s="38">
        <f>'差異分析'!I13</f>
        <v/>
      </c>
      <c r="I10" s="39">
        <f>'差異分析'!J13</f>
        <v/>
      </c>
      <c r="J10" s="40">
        <f>'差異分析'!K13</f>
        <v/>
      </c>
      <c r="K10" s="41">
        <f>'差異分析'!L13</f>
        <v/>
      </c>
      <c r="L10" s="38">
        <f>'差異分析'!M13</f>
        <v/>
      </c>
      <c r="M10" s="38">
        <f>'差異分析'!O13</f>
        <v/>
      </c>
      <c r="N10" s="52" t="n"/>
      <c r="O10" s="52" t="n"/>
      <c r="P10" s="52" t="n"/>
    </row>
    <row r="11" ht="19" customHeight="1">
      <c r="A11" s="37" t="inlineStr">
        <is>
          <t>売上総利益（粗利）</t>
        </is>
      </c>
      <c r="B11" s="42">
        <f>'差異分析'!C14</f>
        <v/>
      </c>
      <c r="C11" s="42">
        <f>'差異分析'!D14</f>
        <v/>
      </c>
      <c r="D11" s="43">
        <f>'差異分析'!E14</f>
        <v/>
      </c>
      <c r="E11" s="44">
        <f>'差異分析'!F14</f>
        <v/>
      </c>
      <c r="F11" s="45">
        <f>'差異分析'!G14</f>
        <v/>
      </c>
      <c r="G11" s="42">
        <f>'差異分析'!H14</f>
        <v/>
      </c>
      <c r="H11" s="42">
        <f>'差異分析'!I14</f>
        <v/>
      </c>
      <c r="I11" s="43">
        <f>'差異分析'!J14</f>
        <v/>
      </c>
      <c r="J11" s="44">
        <f>'差異分析'!K14</f>
        <v/>
      </c>
      <c r="K11" s="45">
        <f>'差異分析'!L14</f>
        <v/>
      </c>
      <c r="L11" s="42">
        <f>'差異分析'!M14</f>
        <v/>
      </c>
      <c r="M11" s="42">
        <f>'差異分析'!O14</f>
        <v/>
      </c>
      <c r="N11" s="52" t="n"/>
      <c r="O11" s="52" t="n"/>
      <c r="P11" s="52" t="n"/>
    </row>
    <row r="12" ht="19" customHeight="1">
      <c r="A12" s="37" t="inlineStr">
        <is>
          <t>販管費</t>
        </is>
      </c>
      <c r="B12" s="38">
        <f>'差異分析'!C25</f>
        <v/>
      </c>
      <c r="C12" s="38">
        <f>'差異分析'!D25</f>
        <v/>
      </c>
      <c r="D12" s="39">
        <f>'差異分析'!E25</f>
        <v/>
      </c>
      <c r="E12" s="40">
        <f>'差異分析'!F25</f>
        <v/>
      </c>
      <c r="F12" s="41">
        <f>'差異分析'!G25</f>
        <v/>
      </c>
      <c r="G12" s="38">
        <f>'差異分析'!H25</f>
        <v/>
      </c>
      <c r="H12" s="38">
        <f>'差異分析'!I25</f>
        <v/>
      </c>
      <c r="I12" s="39">
        <f>'差異分析'!J25</f>
        <v/>
      </c>
      <c r="J12" s="40">
        <f>'差異分析'!K25</f>
        <v/>
      </c>
      <c r="K12" s="41">
        <f>'差異分析'!L25</f>
        <v/>
      </c>
      <c r="L12" s="38">
        <f>'差異分析'!M25</f>
        <v/>
      </c>
      <c r="M12" s="38">
        <f>'差異分析'!O25</f>
        <v/>
      </c>
      <c r="N12" s="52" t="n"/>
      <c r="O12" s="52" t="n"/>
      <c r="P12" s="52" t="n"/>
    </row>
    <row r="13" ht="19" customHeight="1">
      <c r="A13" s="37" t="inlineStr">
        <is>
          <t>営業利益</t>
        </is>
      </c>
      <c r="B13" s="42">
        <f>'差異分析'!C26</f>
        <v/>
      </c>
      <c r="C13" s="42">
        <f>'差異分析'!D26</f>
        <v/>
      </c>
      <c r="D13" s="43">
        <f>'差異分析'!E26</f>
        <v/>
      </c>
      <c r="E13" s="44">
        <f>'差異分析'!F26</f>
        <v/>
      </c>
      <c r="F13" s="45">
        <f>'差異分析'!G26</f>
        <v/>
      </c>
      <c r="G13" s="42">
        <f>'差異分析'!H26</f>
        <v/>
      </c>
      <c r="H13" s="42">
        <f>'差異分析'!I26</f>
        <v/>
      </c>
      <c r="I13" s="43">
        <f>'差異分析'!J26</f>
        <v/>
      </c>
      <c r="J13" s="44">
        <f>'差異分析'!K26</f>
        <v/>
      </c>
      <c r="K13" s="45">
        <f>'差異分析'!L26</f>
        <v/>
      </c>
      <c r="L13" s="42">
        <f>'差異分析'!M26</f>
        <v/>
      </c>
      <c r="M13" s="42">
        <f>'差異分析'!O26</f>
        <v/>
      </c>
      <c r="N13" s="52" t="n"/>
      <c r="O13" s="52" t="n"/>
      <c r="P13" s="52" t="n"/>
    </row>
    <row r="14" ht="19" customHeight="1">
      <c r="A14" s="37" t="inlineStr">
        <is>
          <t>売上総利益率</t>
        </is>
      </c>
      <c r="B14" s="40">
        <f>IF(B9&gt;0,B11/B9,"－")</f>
        <v/>
      </c>
      <c r="C14" s="40">
        <f>IF(C9&gt;0,C11/C9,"－")</f>
        <v/>
      </c>
      <c r="D14" s="46">
        <f>IF(AND(ISNUMBER(B14),ISNUMBER(C14)),(C14-B14)*100,"－")</f>
        <v/>
      </c>
      <c r="E14" s="47" t="n"/>
      <c r="F14" s="47" t="n"/>
      <c r="G14" s="40">
        <f>IF(G9&gt;0,G11/G9,"－")</f>
        <v/>
      </c>
      <c r="H14" s="40">
        <f>IF(H9&gt;0,H11/H9,"－")</f>
        <v/>
      </c>
      <c r="I14" s="46">
        <f>IF(AND(ISNUMBER(G14),ISNUMBER(H14)),(H14-G14)*100,"－")</f>
        <v/>
      </c>
      <c r="J14" s="47" t="n"/>
      <c r="K14" s="47" t="n"/>
      <c r="L14" s="40">
        <f>IF(L9&gt;0,L11/L9,"－")</f>
        <v/>
      </c>
      <c r="M14" s="40">
        <f>IF(M9&gt;0,M11/M9,"－")</f>
        <v/>
      </c>
      <c r="N14" s="52" t="n"/>
      <c r="O14" s="52" t="n"/>
      <c r="P14" s="52" t="n"/>
    </row>
    <row r="15" ht="19" customHeight="1">
      <c r="A15" s="37" t="inlineStr">
        <is>
          <t>営業利益率</t>
        </is>
      </c>
      <c r="B15" s="40">
        <f>IF(B9&gt;0,B13/B9,"－")</f>
        <v/>
      </c>
      <c r="C15" s="40">
        <f>IF(C9&gt;0,C13/C9,"－")</f>
        <v/>
      </c>
      <c r="D15" s="46">
        <f>IF(AND(ISNUMBER(B15),ISNUMBER(C15)),(C15-B15)*100,"－")</f>
        <v/>
      </c>
      <c r="E15" s="47" t="n"/>
      <c r="F15" s="47" t="n"/>
      <c r="G15" s="40">
        <f>IF(G9&gt;0,G13/G9,"－")</f>
        <v/>
      </c>
      <c r="H15" s="40">
        <f>IF(H9&gt;0,H13/H9,"－")</f>
        <v/>
      </c>
      <c r="I15" s="46">
        <f>IF(AND(ISNUMBER(G15),ISNUMBER(H15)),(H15-G15)*100,"－")</f>
        <v/>
      </c>
      <c r="J15" s="47" t="n"/>
      <c r="K15" s="47" t="n"/>
      <c r="L15" s="40">
        <f>IF(L9&gt;0,L13/L9,"－")</f>
        <v/>
      </c>
      <c r="M15" s="40">
        <f>IF(M9&gt;0,M13/M9,"－")</f>
        <v/>
      </c>
      <c r="N15" s="52" t="n"/>
      <c r="O15" s="52" t="n"/>
      <c r="P15" s="52" t="n"/>
    </row>
    <row r="16">
      <c r="A16" s="52" t="n"/>
      <c r="B16" s="52" t="n"/>
      <c r="C16" s="52" t="n"/>
      <c r="D16" s="52" t="n"/>
      <c r="E16" s="52" t="n"/>
      <c r="F16" s="52" t="n"/>
      <c r="G16" s="52" t="n"/>
      <c r="H16" s="52" t="n"/>
      <c r="I16" s="52" t="n"/>
      <c r="J16" s="52" t="n"/>
      <c r="K16" s="52" t="n"/>
      <c r="L16" s="52" t="n"/>
      <c r="M16" s="52" t="n"/>
      <c r="N16" s="52" t="n"/>
      <c r="O16" s="52" t="n"/>
      <c r="P16" s="52" t="n"/>
    </row>
    <row r="17" ht="22" customHeight="1">
      <c r="A17" s="60">
        <f>"部門別の比較（累計："&amp;INDEX('設定'!$G$5:$G$16,1)&amp;"〜"&amp;INDEX('設定'!$G$5:$G$16,$P$4)&amp;"）"</f>
        <v/>
      </c>
      <c r="B17" s="52" t="n"/>
      <c r="C17" s="52" t="n"/>
      <c r="D17" s="52" t="n"/>
      <c r="E17" s="52" t="n"/>
      <c r="F17" s="52" t="n"/>
      <c r="G17" s="52" t="n"/>
      <c r="H17" s="52" t="n"/>
      <c r="I17" s="52" t="n"/>
      <c r="J17" s="52" t="n"/>
      <c r="K17" s="52" t="n"/>
      <c r="L17" s="52" t="n"/>
      <c r="M17" s="52" t="n"/>
      <c r="N17" s="52" t="n"/>
      <c r="O17" s="52" t="n"/>
      <c r="P17" s="52" t="n"/>
    </row>
    <row r="18" ht="18" customHeight="1">
      <c r="A18" s="15" t="n"/>
      <c r="B18" s="15" t="inlineStr">
        <is>
          <t>売上高（累計）</t>
        </is>
      </c>
      <c r="C18" s="58" t="n"/>
      <c r="D18" s="58" t="n"/>
      <c r="E18" s="59" t="n"/>
      <c r="F18" s="15" t="inlineStr">
        <is>
          <t>営業利益（累計）</t>
        </is>
      </c>
      <c r="G18" s="58" t="n"/>
      <c r="H18" s="58" t="n"/>
      <c r="I18" s="59" t="n"/>
      <c r="J18" s="15" t="inlineStr">
        <is>
          <t>営業利益率（累計）</t>
        </is>
      </c>
      <c r="K18" s="59" t="n"/>
      <c r="L18" s="15" t="inlineStr">
        <is>
          <t>営業利益（年間）</t>
        </is>
      </c>
      <c r="M18" s="59" t="n"/>
      <c r="N18" s="52" t="n"/>
      <c r="O18" s="52" t="n"/>
      <c r="P18" s="52" t="n"/>
    </row>
    <row r="19">
      <c r="A19" s="20" t="inlineStr">
        <is>
          <t>部門</t>
        </is>
      </c>
      <c r="B19" s="20" t="inlineStr">
        <is>
          <t>予算</t>
        </is>
      </c>
      <c r="C19" s="20" t="inlineStr">
        <is>
          <t>実績</t>
        </is>
      </c>
      <c r="D19" s="20" t="inlineStr">
        <is>
          <t>差異</t>
        </is>
      </c>
      <c r="E19" s="20" t="inlineStr">
        <is>
          <t>予算比</t>
        </is>
      </c>
      <c r="F19" s="20" t="inlineStr">
        <is>
          <t>予算</t>
        </is>
      </c>
      <c r="G19" s="20" t="inlineStr">
        <is>
          <t>実績</t>
        </is>
      </c>
      <c r="H19" s="20" t="inlineStr">
        <is>
          <t>差異</t>
        </is>
      </c>
      <c r="I19" s="20" t="inlineStr">
        <is>
          <t>判定</t>
        </is>
      </c>
      <c r="J19" s="20" t="inlineStr">
        <is>
          <t>予算</t>
        </is>
      </c>
      <c r="K19" s="20" t="inlineStr">
        <is>
          <t>実績</t>
        </is>
      </c>
      <c r="L19" s="20" t="inlineStr">
        <is>
          <t>年間予算</t>
        </is>
      </c>
      <c r="M19" s="20" t="inlineStr">
        <is>
          <t>着地見込み</t>
        </is>
      </c>
      <c r="N19" s="52" t="n"/>
      <c r="O19" s="52" t="n"/>
      <c r="P19" s="52" t="n"/>
    </row>
    <row r="20" ht="18" customHeight="1">
      <c r="A20" s="37">
        <f>'設定'!$G$19</f>
        <v/>
      </c>
      <c r="B20" s="42">
        <f>SUM(INDEX('予算'!$C$9:$N$9,1,1):INDEX('予算'!$C$9:$N$9,1,$P$4))</f>
        <v/>
      </c>
      <c r="C20" s="42">
        <f>SUM(INDEX('実績'!$C$9:$N$9,1,1):INDEX('実績'!$C$9:$N$9,1,$P$4))</f>
        <v/>
      </c>
      <c r="D20" s="43">
        <f>C20-B20</f>
        <v/>
      </c>
      <c r="E20" s="44">
        <f>IF(AND(B20&gt;0,C20&gt;=0),C20/B20,"－")</f>
        <v/>
      </c>
      <c r="F20" s="42">
        <f>SUM(INDEX('予算'!$C$26:$N$26,1,1):INDEX('予算'!$C$26:$N$26,1,$P$4))</f>
        <v/>
      </c>
      <c r="G20" s="42">
        <f>SUM(INDEX('実績'!$C$26:$N$26,1,1):INDEX('実績'!$C$26:$N$26,1,$P$4))</f>
        <v/>
      </c>
      <c r="H20" s="43">
        <f>G20-F20</f>
        <v/>
      </c>
      <c r="I20" s="45">
        <f>IF(AND(F20=0,G20=0),"",IF(H20&gt;=0,"達成","未達"))</f>
        <v/>
      </c>
      <c r="J20" s="44">
        <f>IF(B20&gt;0,F20/B20,"－")</f>
        <v/>
      </c>
      <c r="K20" s="44">
        <f>IF(C20&gt;0,G20/C20,"－")</f>
        <v/>
      </c>
      <c r="L20" s="42">
        <f>'予算'!$O$26</f>
        <v/>
      </c>
      <c r="M20" s="42">
        <f>G20+(L20-F20)</f>
        <v/>
      </c>
      <c r="N20" s="52" t="n"/>
      <c r="O20" s="52" t="n"/>
      <c r="P20" s="52" t="n"/>
    </row>
    <row r="21" ht="18" customHeight="1">
      <c r="A21" s="14">
        <f>'設定'!$G$20</f>
        <v/>
      </c>
      <c r="B21" s="38">
        <f>SUM(INDEX('予算'!$C$33:$N$33,1,1):INDEX('予算'!$C$33:$N$33,1,$P$4))</f>
        <v/>
      </c>
      <c r="C21" s="38">
        <f>SUM(INDEX('実績'!$C$33:$N$33,1,1):INDEX('実績'!$C$33:$N$33,1,$P$4))</f>
        <v/>
      </c>
      <c r="D21" s="39">
        <f>C21-B21</f>
        <v/>
      </c>
      <c r="E21" s="40">
        <f>IF(AND(B21&gt;0,C21&gt;=0),C21/B21,"－")</f>
        <v/>
      </c>
      <c r="F21" s="38">
        <f>SUM(INDEX('予算'!$C$50:$N$50,1,1):INDEX('予算'!$C$50:$N$50,1,$P$4))</f>
        <v/>
      </c>
      <c r="G21" s="38">
        <f>SUM(INDEX('実績'!$C$50:$N$50,1,1):INDEX('実績'!$C$50:$N$50,1,$P$4))</f>
        <v/>
      </c>
      <c r="H21" s="39">
        <f>G21-F21</f>
        <v/>
      </c>
      <c r="I21" s="41">
        <f>IF(AND(F21=0,G21=0),"",IF(H21&gt;=0,"達成","未達"))</f>
        <v/>
      </c>
      <c r="J21" s="40">
        <f>IF(B21&gt;0,F21/B21,"－")</f>
        <v/>
      </c>
      <c r="K21" s="40">
        <f>IF(C21&gt;0,G21/C21,"－")</f>
        <v/>
      </c>
      <c r="L21" s="38">
        <f>'予算'!$O$50</f>
        <v/>
      </c>
      <c r="M21" s="38">
        <f>G21+(L21-F21)</f>
        <v/>
      </c>
      <c r="N21" s="52" t="n"/>
      <c r="O21" s="52" t="n"/>
      <c r="P21" s="52" t="n"/>
    </row>
    <row r="22" ht="18" customHeight="1">
      <c r="A22" s="14">
        <f>'設定'!$G$21</f>
        <v/>
      </c>
      <c r="B22" s="38">
        <f>SUM(INDEX('予算'!$C$57:$N$57,1,1):INDEX('予算'!$C$57:$N$57,1,$P$4))</f>
        <v/>
      </c>
      <c r="C22" s="38">
        <f>SUM(INDEX('実績'!$C$57:$N$57,1,1):INDEX('実績'!$C$57:$N$57,1,$P$4))</f>
        <v/>
      </c>
      <c r="D22" s="39">
        <f>C22-B22</f>
        <v/>
      </c>
      <c r="E22" s="40">
        <f>IF(AND(B22&gt;0,C22&gt;=0),C22/B22,"－")</f>
        <v/>
      </c>
      <c r="F22" s="38">
        <f>SUM(INDEX('予算'!$C$74:$N$74,1,1):INDEX('予算'!$C$74:$N$74,1,$P$4))</f>
        <v/>
      </c>
      <c r="G22" s="38">
        <f>SUM(INDEX('実績'!$C$74:$N$74,1,1):INDEX('実績'!$C$74:$N$74,1,$P$4))</f>
        <v/>
      </c>
      <c r="H22" s="39">
        <f>G22-F22</f>
        <v/>
      </c>
      <c r="I22" s="41">
        <f>IF(AND(F22=0,G22=0),"",IF(H22&gt;=0,"達成","未達"))</f>
        <v/>
      </c>
      <c r="J22" s="40">
        <f>IF(B22&gt;0,F22/B22,"－")</f>
        <v/>
      </c>
      <c r="K22" s="40">
        <f>IF(C22&gt;0,G22/C22,"－")</f>
        <v/>
      </c>
      <c r="L22" s="38">
        <f>'予算'!$O$74</f>
        <v/>
      </c>
      <c r="M22" s="38">
        <f>G22+(L22-F22)</f>
        <v/>
      </c>
      <c r="N22" s="52" t="n"/>
      <c r="O22" s="52" t="n"/>
      <c r="P22" s="52" t="n"/>
    </row>
    <row r="23" ht="18" customHeight="1">
      <c r="A23" s="14">
        <f>'設定'!$G$22</f>
        <v/>
      </c>
      <c r="B23" s="38">
        <f>SUM(INDEX('予算'!$C$81:$N$81,1,1):INDEX('予算'!$C$81:$N$81,1,$P$4))</f>
        <v/>
      </c>
      <c r="C23" s="38">
        <f>SUM(INDEX('実績'!$C$81:$N$81,1,1):INDEX('実績'!$C$81:$N$81,1,$P$4))</f>
        <v/>
      </c>
      <c r="D23" s="39">
        <f>C23-B23</f>
        <v/>
      </c>
      <c r="E23" s="40">
        <f>IF(AND(B23&gt;0,C23&gt;=0),C23/B23,"－")</f>
        <v/>
      </c>
      <c r="F23" s="38">
        <f>SUM(INDEX('予算'!$C$98:$N$98,1,1):INDEX('予算'!$C$98:$N$98,1,$P$4))</f>
        <v/>
      </c>
      <c r="G23" s="38">
        <f>SUM(INDEX('実績'!$C$98:$N$98,1,1):INDEX('実績'!$C$98:$N$98,1,$P$4))</f>
        <v/>
      </c>
      <c r="H23" s="39">
        <f>G23-F23</f>
        <v/>
      </c>
      <c r="I23" s="41">
        <f>IF(AND(F23=0,G23=0),"",IF(H23&gt;=0,"達成","未達"))</f>
        <v/>
      </c>
      <c r="J23" s="40">
        <f>IF(B23&gt;0,F23/B23,"－")</f>
        <v/>
      </c>
      <c r="K23" s="40">
        <f>IF(C23&gt;0,G23/C23,"－")</f>
        <v/>
      </c>
      <c r="L23" s="38">
        <f>'予算'!$O$98</f>
        <v/>
      </c>
      <c r="M23" s="38">
        <f>G23+(L23-F23)</f>
        <v/>
      </c>
      <c r="N23" s="52" t="n"/>
      <c r="O23" s="52" t="n"/>
      <c r="P23" s="52" t="n"/>
    </row>
    <row r="24" ht="18" customHeight="1">
      <c r="A24" s="14">
        <f>'設定'!$G$23</f>
        <v/>
      </c>
      <c r="B24" s="38">
        <f>SUM(INDEX('予算'!$C$105:$N$105,1,1):INDEX('予算'!$C$105:$N$105,1,$P$4))</f>
        <v/>
      </c>
      <c r="C24" s="38">
        <f>SUM(INDEX('実績'!$C$105:$N$105,1,1):INDEX('実績'!$C$105:$N$105,1,$P$4))</f>
        <v/>
      </c>
      <c r="D24" s="39">
        <f>C24-B24</f>
        <v/>
      </c>
      <c r="E24" s="40">
        <f>IF(AND(B24&gt;0,C24&gt;=0),C24/B24,"－")</f>
        <v/>
      </c>
      <c r="F24" s="38">
        <f>SUM(INDEX('予算'!$C$122:$N$122,1,1):INDEX('予算'!$C$122:$N$122,1,$P$4))</f>
        <v/>
      </c>
      <c r="G24" s="38">
        <f>SUM(INDEX('実績'!$C$122:$N$122,1,1):INDEX('実績'!$C$122:$N$122,1,$P$4))</f>
        <v/>
      </c>
      <c r="H24" s="39">
        <f>G24-F24</f>
        <v/>
      </c>
      <c r="I24" s="41">
        <f>IF(AND(F24=0,G24=0),"",IF(H24&gt;=0,"達成","未達"))</f>
        <v/>
      </c>
      <c r="J24" s="40">
        <f>IF(B24&gt;0,F24/B24,"－")</f>
        <v/>
      </c>
      <c r="K24" s="40">
        <f>IF(C24&gt;0,G24/C24,"－")</f>
        <v/>
      </c>
      <c r="L24" s="38">
        <f>'予算'!$O$122</f>
        <v/>
      </c>
      <c r="M24" s="38">
        <f>G24+(L24-F24)</f>
        <v/>
      </c>
      <c r="N24" s="52" t="n"/>
      <c r="O24" s="52" t="n"/>
      <c r="P24" s="52" t="n"/>
    </row>
    <row r="25" ht="18" customHeight="1">
      <c r="A25" s="14">
        <f>'設定'!$G$24</f>
        <v/>
      </c>
      <c r="B25" s="38">
        <f>SUM(INDEX('予算'!$C$129:$N$129,1,1):INDEX('予算'!$C$129:$N$129,1,$P$4))</f>
        <v/>
      </c>
      <c r="C25" s="38">
        <f>SUM(INDEX('実績'!$C$129:$N$129,1,1):INDEX('実績'!$C$129:$N$129,1,$P$4))</f>
        <v/>
      </c>
      <c r="D25" s="39">
        <f>C25-B25</f>
        <v/>
      </c>
      <c r="E25" s="40">
        <f>IF(AND(B25&gt;0,C25&gt;=0),C25/B25,"－")</f>
        <v/>
      </c>
      <c r="F25" s="38">
        <f>SUM(INDEX('予算'!$C$146:$N$146,1,1):INDEX('予算'!$C$146:$N$146,1,$P$4))</f>
        <v/>
      </c>
      <c r="G25" s="38">
        <f>SUM(INDEX('実績'!$C$146:$N$146,1,1):INDEX('実績'!$C$146:$N$146,1,$P$4))</f>
        <v/>
      </c>
      <c r="H25" s="39">
        <f>G25-F25</f>
        <v/>
      </c>
      <c r="I25" s="41">
        <f>IF(AND(F25=0,G25=0),"",IF(H25&gt;=0,"達成","未達"))</f>
        <v/>
      </c>
      <c r="J25" s="40">
        <f>IF(B25&gt;0,F25/B25,"－")</f>
        <v/>
      </c>
      <c r="K25" s="40">
        <f>IF(C25&gt;0,G25/C25,"－")</f>
        <v/>
      </c>
      <c r="L25" s="38">
        <f>'予算'!$O$146</f>
        <v/>
      </c>
      <c r="M25" s="38">
        <f>G25+(L25-F25)</f>
        <v/>
      </c>
      <c r="N25" s="52" t="n"/>
      <c r="O25" s="52" t="n"/>
      <c r="P25" s="52" t="n"/>
    </row>
    <row r="26" ht="22" customHeight="1">
      <c r="A26" s="60">
        <f>"グラフ（"&amp;INDEX('設定'!$G$19:$G$24,$P$3+1)&amp;"）"</f>
        <v/>
      </c>
      <c r="B26" s="52" t="n"/>
      <c r="C26" s="52" t="n"/>
      <c r="D26" s="52" t="n"/>
      <c r="E26" s="52" t="n"/>
      <c r="F26" s="52" t="n"/>
      <c r="G26" s="52" t="n"/>
      <c r="H26" s="52" t="n"/>
      <c r="I26" s="52" t="n"/>
      <c r="J26" s="52" t="n"/>
      <c r="K26" s="52" t="n"/>
      <c r="L26" s="52" t="n"/>
      <c r="M26" s="52" t="n"/>
      <c r="N26" s="52" t="n"/>
      <c r="O26" s="52" t="n"/>
      <c r="P26" s="52" t="n"/>
    </row>
    <row r="27" ht="15" customHeight="1">
      <c r="A27" s="52" t="n"/>
      <c r="B27" s="52" t="n"/>
      <c r="C27" s="52" t="n"/>
      <c r="D27" s="52" t="n"/>
      <c r="E27" s="52" t="n"/>
      <c r="F27" s="52" t="n"/>
      <c r="G27" s="52" t="n"/>
      <c r="H27" s="52" t="n"/>
      <c r="I27" s="52" t="n"/>
      <c r="J27" s="52" t="n"/>
      <c r="K27" s="52" t="n"/>
      <c r="L27" s="52" t="n"/>
      <c r="M27" s="52" t="n"/>
      <c r="N27" s="52" t="n"/>
      <c r="O27" s="52" t="n"/>
      <c r="P27" s="52" t="n"/>
    </row>
    <row r="28" ht="15" customHeight="1">
      <c r="A28" s="52" t="n"/>
      <c r="B28" s="52" t="n"/>
      <c r="C28" s="52" t="n"/>
      <c r="D28" s="52" t="n"/>
      <c r="E28" s="52" t="n"/>
      <c r="F28" s="52" t="n"/>
      <c r="G28" s="52" t="n"/>
      <c r="H28" s="52" t="n"/>
      <c r="I28" s="52" t="n"/>
      <c r="J28" s="52" t="n"/>
      <c r="K28" s="52" t="n"/>
      <c r="L28" s="52" t="n"/>
      <c r="M28" s="52" t="n"/>
      <c r="N28" s="52" t="n"/>
      <c r="O28" s="52" t="n"/>
      <c r="P28" s="52" t="n"/>
    </row>
    <row r="29" ht="15" customHeight="1">
      <c r="A29" s="52" t="n"/>
      <c r="B29" s="52" t="n"/>
      <c r="C29" s="52" t="n"/>
      <c r="D29" s="52" t="n"/>
      <c r="E29" s="52" t="n"/>
      <c r="F29" s="52" t="n"/>
      <c r="G29" s="52" t="n"/>
      <c r="H29" s="52" t="n"/>
      <c r="I29" s="52" t="n"/>
      <c r="J29" s="52" t="n"/>
      <c r="K29" s="52" t="n"/>
      <c r="L29" s="52" t="n"/>
      <c r="M29" s="52" t="n"/>
      <c r="N29" s="52" t="n"/>
      <c r="O29" s="52" t="n"/>
      <c r="P29" s="52" t="n"/>
    </row>
    <row r="30" ht="15" customHeight="1">
      <c r="A30" s="52" t="n"/>
      <c r="B30" s="52" t="n"/>
      <c r="C30" s="52" t="n"/>
      <c r="D30" s="52" t="n"/>
      <c r="E30" s="52" t="n"/>
      <c r="F30" s="52" t="n"/>
      <c r="G30" s="52" t="n"/>
      <c r="H30" s="52" t="n"/>
      <c r="I30" s="52" t="n"/>
      <c r="J30" s="52" t="n"/>
      <c r="K30" s="52" t="n"/>
      <c r="L30" s="52" t="n"/>
      <c r="M30" s="52" t="n"/>
      <c r="N30" s="52" t="n"/>
      <c r="O30" s="52" t="n"/>
      <c r="P30" s="52" t="n"/>
    </row>
    <row r="31" ht="15" customHeight="1">
      <c r="A31" s="52" t="n"/>
      <c r="B31" s="52" t="n"/>
      <c r="C31" s="52" t="n"/>
      <c r="D31" s="52" t="n"/>
      <c r="E31" s="52" t="n"/>
      <c r="F31" s="52" t="n"/>
      <c r="G31" s="52" t="n"/>
      <c r="H31" s="52" t="n"/>
      <c r="I31" s="52" t="n"/>
      <c r="J31" s="52" t="n"/>
      <c r="K31" s="52" t="n"/>
      <c r="L31" s="52" t="n"/>
      <c r="M31" s="52" t="n"/>
      <c r="N31" s="52" t="n"/>
      <c r="O31" s="52" t="n"/>
      <c r="P31" s="52" t="n"/>
    </row>
    <row r="32" ht="15" customHeight="1">
      <c r="A32" s="52" t="n"/>
      <c r="B32" s="52" t="n"/>
      <c r="C32" s="52" t="n"/>
      <c r="D32" s="52" t="n"/>
      <c r="E32" s="52" t="n"/>
      <c r="F32" s="52" t="n"/>
      <c r="G32" s="52" t="n"/>
      <c r="H32" s="52" t="n"/>
      <c r="I32" s="52" t="n"/>
      <c r="J32" s="52" t="n"/>
      <c r="K32" s="52" t="n"/>
      <c r="L32" s="52" t="n"/>
      <c r="M32" s="52" t="n"/>
      <c r="N32" s="52" t="n"/>
      <c r="O32" s="52" t="n"/>
      <c r="P32" s="52" t="n"/>
    </row>
    <row r="33" ht="15" customHeight="1">
      <c r="A33" s="52" t="n"/>
      <c r="B33" s="52" t="n"/>
      <c r="C33" s="52" t="n"/>
      <c r="D33" s="52" t="n"/>
      <c r="E33" s="52" t="n"/>
      <c r="F33" s="52" t="n"/>
      <c r="G33" s="52" t="n"/>
      <c r="H33" s="52" t="n"/>
      <c r="I33" s="52" t="n"/>
      <c r="J33" s="52" t="n"/>
      <c r="K33" s="52" t="n"/>
      <c r="L33" s="52" t="n"/>
      <c r="M33" s="52" t="n"/>
      <c r="N33" s="52" t="n"/>
      <c r="O33" s="52" t="n"/>
      <c r="P33" s="52" t="n"/>
    </row>
    <row r="34" ht="15" customHeight="1">
      <c r="A34" s="52" t="n"/>
      <c r="B34" s="52" t="n"/>
      <c r="C34" s="52" t="n"/>
      <c r="D34" s="52" t="n"/>
      <c r="E34" s="52" t="n"/>
      <c r="F34" s="52" t="n"/>
      <c r="G34" s="52" t="n"/>
      <c r="H34" s="52" t="n"/>
      <c r="I34" s="52" t="n"/>
      <c r="J34" s="52" t="n"/>
      <c r="K34" s="52" t="n"/>
      <c r="L34" s="52" t="n"/>
      <c r="M34" s="52" t="n"/>
      <c r="N34" s="52" t="n"/>
      <c r="O34" s="52" t="n"/>
      <c r="P34" s="52" t="n"/>
    </row>
    <row r="35" ht="15" customHeight="1">
      <c r="A35" s="52" t="n"/>
      <c r="B35" s="52" t="n"/>
      <c r="C35" s="52" t="n"/>
      <c r="D35" s="52" t="n"/>
      <c r="E35" s="52" t="n"/>
      <c r="F35" s="52" t="n"/>
      <c r="G35" s="52" t="n"/>
      <c r="H35" s="52" t="n"/>
      <c r="I35" s="52" t="n"/>
      <c r="J35" s="52" t="n"/>
      <c r="K35" s="52" t="n"/>
      <c r="L35" s="52" t="n"/>
      <c r="M35" s="52" t="n"/>
      <c r="N35" s="52" t="n"/>
      <c r="O35" s="52" t="n"/>
      <c r="P35" s="52" t="n"/>
    </row>
    <row r="36" ht="15" customHeight="1">
      <c r="A36" s="52" t="n"/>
      <c r="B36" s="52" t="n"/>
      <c r="C36" s="52" t="n"/>
      <c r="D36" s="52" t="n"/>
      <c r="E36" s="52" t="n"/>
      <c r="F36" s="52" t="n"/>
      <c r="G36" s="52" t="n"/>
      <c r="H36" s="52" t="n"/>
      <c r="I36" s="52" t="n"/>
      <c r="J36" s="52" t="n"/>
      <c r="K36" s="52" t="n"/>
      <c r="L36" s="52" t="n"/>
      <c r="M36" s="52" t="n"/>
      <c r="N36" s="52" t="n"/>
      <c r="O36" s="52" t="n"/>
      <c r="P36" s="52" t="n"/>
    </row>
    <row r="37" ht="15" customHeight="1">
      <c r="A37" s="52" t="n"/>
      <c r="B37" s="52" t="n"/>
      <c r="C37" s="52" t="n"/>
      <c r="D37" s="52" t="n"/>
      <c r="E37" s="52" t="n"/>
      <c r="F37" s="52" t="n"/>
      <c r="G37" s="52" t="n"/>
      <c r="H37" s="52" t="n"/>
      <c r="I37" s="52" t="n"/>
      <c r="J37" s="52" t="n"/>
      <c r="K37" s="52" t="n"/>
      <c r="L37" s="52" t="n"/>
      <c r="M37" s="52" t="n"/>
      <c r="N37" s="52" t="n"/>
      <c r="O37" s="52" t="n"/>
      <c r="P37" s="52" t="n"/>
    </row>
    <row r="38" ht="15" customHeight="1">
      <c r="A38" s="52" t="n"/>
      <c r="B38" s="52" t="n"/>
      <c r="C38" s="52" t="n"/>
      <c r="D38" s="52" t="n"/>
      <c r="E38" s="52" t="n"/>
      <c r="F38" s="52" t="n"/>
      <c r="G38" s="52" t="n"/>
      <c r="H38" s="52" t="n"/>
      <c r="I38" s="52" t="n"/>
      <c r="J38" s="52" t="n"/>
      <c r="K38" s="52" t="n"/>
      <c r="L38" s="52" t="n"/>
      <c r="M38" s="52" t="n"/>
      <c r="N38" s="52" t="n"/>
      <c r="O38" s="52" t="n"/>
      <c r="P38" s="52" t="n"/>
    </row>
    <row r="39" ht="15" customHeight="1">
      <c r="A39" s="52" t="n"/>
      <c r="B39" s="52" t="n"/>
      <c r="C39" s="52" t="n"/>
      <c r="D39" s="52" t="n"/>
      <c r="E39" s="52" t="n"/>
      <c r="F39" s="52" t="n"/>
      <c r="G39" s="52" t="n"/>
      <c r="H39" s="52" t="n"/>
      <c r="I39" s="52" t="n"/>
      <c r="J39" s="52" t="n"/>
      <c r="K39" s="52" t="n"/>
      <c r="L39" s="52" t="n"/>
      <c r="M39" s="52" t="n"/>
      <c r="N39" s="52" t="n"/>
      <c r="O39" s="52" t="n"/>
      <c r="P39" s="52" t="n"/>
    </row>
    <row r="40" ht="15" customHeight="1">
      <c r="A40" s="52" t="n"/>
      <c r="B40" s="52" t="n"/>
      <c r="C40" s="52" t="n"/>
      <c r="D40" s="52" t="n"/>
      <c r="E40" s="52" t="n"/>
      <c r="F40" s="52" t="n"/>
      <c r="G40" s="52" t="n"/>
      <c r="H40" s="52" t="n"/>
      <c r="I40" s="52" t="n"/>
      <c r="J40" s="52" t="n"/>
      <c r="K40" s="52" t="n"/>
      <c r="L40" s="52" t="n"/>
      <c r="M40" s="52" t="n"/>
      <c r="N40" s="52" t="n"/>
      <c r="O40" s="52" t="n"/>
      <c r="P40" s="52" t="n"/>
    </row>
    <row r="41" ht="15" customHeight="1">
      <c r="A41" s="52" t="n"/>
      <c r="B41" s="52" t="n"/>
      <c r="C41" s="52" t="n"/>
      <c r="D41" s="52" t="n"/>
      <c r="E41" s="52" t="n"/>
      <c r="F41" s="52" t="n"/>
      <c r="G41" s="52" t="n"/>
      <c r="H41" s="52" t="n"/>
      <c r="I41" s="52" t="n"/>
      <c r="J41" s="52" t="n"/>
      <c r="K41" s="52" t="n"/>
      <c r="L41" s="52" t="n"/>
      <c r="M41" s="52" t="n"/>
      <c r="N41" s="52" t="n"/>
      <c r="O41" s="52" t="n"/>
      <c r="P41" s="52" t="n"/>
    </row>
    <row r="42">
      <c r="A42" s="52" t="n"/>
      <c r="B42" s="52" t="n"/>
      <c r="C42" s="52" t="n"/>
      <c r="D42" s="52" t="n"/>
      <c r="E42" s="52" t="n"/>
      <c r="F42" s="52" t="n"/>
      <c r="G42" s="52" t="n"/>
      <c r="H42" s="52" t="n"/>
      <c r="I42" s="52" t="n"/>
      <c r="J42" s="52" t="n"/>
      <c r="K42" s="52" t="n"/>
      <c r="L42" s="52" t="n"/>
      <c r="M42" s="52" t="n"/>
      <c r="N42" s="52" t="n"/>
      <c r="O42" s="52" t="n"/>
      <c r="P42" s="52" t="n"/>
    </row>
    <row r="43" ht="20" customHeight="1">
      <c r="A43" s="63" t="inlineStr">
        <is>
          <t>グラフの元データ（自動・印刷されません）</t>
        </is>
      </c>
      <c r="B43" s="52" t="n"/>
      <c r="C43" s="52" t="n"/>
      <c r="D43" s="52" t="n"/>
      <c r="E43" s="52" t="n"/>
      <c r="F43" s="52" t="n"/>
      <c r="G43" s="52" t="n"/>
      <c r="H43" s="52" t="n"/>
      <c r="I43" s="52" t="n"/>
      <c r="J43" s="52" t="n"/>
      <c r="K43" s="52" t="n"/>
      <c r="L43" s="52" t="n"/>
      <c r="M43" s="52" t="n"/>
      <c r="N43" s="52" t="n"/>
      <c r="O43" s="52" t="n"/>
      <c r="P43" s="52" t="n"/>
    </row>
    <row r="44">
      <c r="A44" s="15" t="inlineStr">
        <is>
          <t>月</t>
        </is>
      </c>
      <c r="B44" s="15" t="inlineStr">
        <is>
          <t>売上高 予算</t>
        </is>
      </c>
      <c r="C44" s="15" t="inlineStr">
        <is>
          <t>売上高 実績</t>
        </is>
      </c>
      <c r="D44" s="15" t="inlineStr">
        <is>
          <t>営業利益 予算</t>
        </is>
      </c>
      <c r="E44" s="15" t="inlineStr">
        <is>
          <t>営業利益 実績</t>
        </is>
      </c>
      <c r="F44" s="15" t="inlineStr">
        <is>
          <t>売上高 累計予算</t>
        </is>
      </c>
      <c r="G44" s="15" t="inlineStr">
        <is>
          <t>売上高 累計実績</t>
        </is>
      </c>
      <c r="H44" s="15" t="inlineStr">
        <is>
          <t>月（グラフの目盛り）</t>
        </is>
      </c>
      <c r="I44" s="52" t="n"/>
      <c r="J44" s="52" t="n"/>
      <c r="K44" s="52" t="n"/>
      <c r="L44" s="52" t="n"/>
      <c r="M44" s="52" t="n"/>
      <c r="N44" s="52" t="n"/>
      <c r="O44" s="52" t="n"/>
      <c r="P44" s="52" t="n"/>
    </row>
    <row r="45">
      <c r="A45" s="48">
        <f>'設定'!$G$5</f>
        <v/>
      </c>
      <c r="B45" s="49">
        <f>INDEX('予算'!$C$1:$N$148,$P$3*24+9,1)</f>
        <v/>
      </c>
      <c r="C45" s="49">
        <f>IF(1&lt;=$P$4,INDEX('実績'!$C$1:$N$148,$P$3*24+9,1),"")</f>
        <v/>
      </c>
      <c r="D45" s="49">
        <f>INDEX('予算'!$C$1:$N$148,$P$3*24+26,1)</f>
        <v/>
      </c>
      <c r="E45" s="49">
        <f>IF(1&lt;=$P$4,INDEX('実績'!$C$1:$N$148,$P$3*24+26,1),"")</f>
        <v/>
      </c>
      <c r="F45" s="49">
        <f>SUM($B$45:B45)</f>
        <v/>
      </c>
      <c r="G45" s="49">
        <f>IF(1&lt;=$P$4,SUM($C$45:C45),"")</f>
        <v/>
      </c>
      <c r="H45" s="49">
        <f>MONTH('設定'!$H$5)</f>
        <v/>
      </c>
      <c r="I45" s="52" t="n"/>
      <c r="J45" s="52" t="n"/>
      <c r="K45" s="52" t="n"/>
      <c r="L45" s="52" t="n"/>
      <c r="M45" s="52" t="n"/>
      <c r="N45" s="52" t="n"/>
      <c r="O45" s="52" t="n"/>
      <c r="P45" s="52" t="n"/>
    </row>
    <row r="46">
      <c r="A46" s="48">
        <f>'設定'!$G$6</f>
        <v/>
      </c>
      <c r="B46" s="49">
        <f>INDEX('予算'!$C$1:$N$148,$P$3*24+9,2)</f>
        <v/>
      </c>
      <c r="C46" s="49">
        <f>IF(2&lt;=$P$4,INDEX('実績'!$C$1:$N$148,$P$3*24+9,2),"")</f>
        <v/>
      </c>
      <c r="D46" s="49">
        <f>INDEX('予算'!$C$1:$N$148,$P$3*24+26,2)</f>
        <v/>
      </c>
      <c r="E46" s="49">
        <f>IF(2&lt;=$P$4,INDEX('実績'!$C$1:$N$148,$P$3*24+26,2),"")</f>
        <v/>
      </c>
      <c r="F46" s="49">
        <f>SUM($B$45:B46)</f>
        <v/>
      </c>
      <c r="G46" s="49">
        <f>IF(2&lt;=$P$4,SUM($C$45:C46),"")</f>
        <v/>
      </c>
      <c r="H46" s="49">
        <f>MONTH('設定'!$H$6)</f>
        <v/>
      </c>
      <c r="I46" s="52" t="n"/>
      <c r="J46" s="52" t="n"/>
      <c r="K46" s="52" t="n"/>
      <c r="L46" s="52" t="n"/>
      <c r="M46" s="52" t="n"/>
      <c r="N46" s="52" t="n"/>
      <c r="O46" s="52" t="n"/>
      <c r="P46" s="52" t="n"/>
    </row>
    <row r="47">
      <c r="A47" s="48">
        <f>'設定'!$G$7</f>
        <v/>
      </c>
      <c r="B47" s="49">
        <f>INDEX('予算'!$C$1:$N$148,$P$3*24+9,3)</f>
        <v/>
      </c>
      <c r="C47" s="49">
        <f>IF(3&lt;=$P$4,INDEX('実績'!$C$1:$N$148,$P$3*24+9,3),"")</f>
        <v/>
      </c>
      <c r="D47" s="49">
        <f>INDEX('予算'!$C$1:$N$148,$P$3*24+26,3)</f>
        <v/>
      </c>
      <c r="E47" s="49">
        <f>IF(3&lt;=$P$4,INDEX('実績'!$C$1:$N$148,$P$3*24+26,3),"")</f>
        <v/>
      </c>
      <c r="F47" s="49">
        <f>SUM($B$45:B47)</f>
        <v/>
      </c>
      <c r="G47" s="49">
        <f>IF(3&lt;=$P$4,SUM($C$45:C47),"")</f>
        <v/>
      </c>
      <c r="H47" s="49">
        <f>MONTH('設定'!$H$7)</f>
        <v/>
      </c>
      <c r="I47" s="52" t="n"/>
      <c r="J47" s="52" t="n"/>
      <c r="K47" s="52" t="n"/>
      <c r="L47" s="52" t="n"/>
      <c r="M47" s="52" t="n"/>
      <c r="N47" s="52" t="n"/>
      <c r="O47" s="52" t="n"/>
      <c r="P47" s="52" t="n"/>
    </row>
    <row r="48">
      <c r="A48" s="48">
        <f>'設定'!$G$8</f>
        <v/>
      </c>
      <c r="B48" s="49">
        <f>INDEX('予算'!$C$1:$N$148,$P$3*24+9,4)</f>
        <v/>
      </c>
      <c r="C48" s="49">
        <f>IF(4&lt;=$P$4,INDEX('実績'!$C$1:$N$148,$P$3*24+9,4),"")</f>
        <v/>
      </c>
      <c r="D48" s="49">
        <f>INDEX('予算'!$C$1:$N$148,$P$3*24+26,4)</f>
        <v/>
      </c>
      <c r="E48" s="49">
        <f>IF(4&lt;=$P$4,INDEX('実績'!$C$1:$N$148,$P$3*24+26,4),"")</f>
        <v/>
      </c>
      <c r="F48" s="49">
        <f>SUM($B$45:B48)</f>
        <v/>
      </c>
      <c r="G48" s="49">
        <f>IF(4&lt;=$P$4,SUM($C$45:C48),"")</f>
        <v/>
      </c>
      <c r="H48" s="49">
        <f>MONTH('設定'!$H$8)</f>
        <v/>
      </c>
      <c r="I48" s="52" t="n"/>
      <c r="J48" s="52" t="n"/>
      <c r="K48" s="52" t="n"/>
      <c r="L48" s="52" t="n"/>
      <c r="M48" s="52" t="n"/>
      <c r="N48" s="52" t="n"/>
      <c r="O48" s="52" t="n"/>
      <c r="P48" s="52" t="n"/>
    </row>
    <row r="49">
      <c r="A49" s="48">
        <f>'設定'!$G$9</f>
        <v/>
      </c>
      <c r="B49" s="49">
        <f>INDEX('予算'!$C$1:$N$148,$P$3*24+9,5)</f>
        <v/>
      </c>
      <c r="C49" s="49">
        <f>IF(5&lt;=$P$4,INDEX('実績'!$C$1:$N$148,$P$3*24+9,5),"")</f>
        <v/>
      </c>
      <c r="D49" s="49">
        <f>INDEX('予算'!$C$1:$N$148,$P$3*24+26,5)</f>
        <v/>
      </c>
      <c r="E49" s="49">
        <f>IF(5&lt;=$P$4,INDEX('実績'!$C$1:$N$148,$P$3*24+26,5),"")</f>
        <v/>
      </c>
      <c r="F49" s="49">
        <f>SUM($B$45:B49)</f>
        <v/>
      </c>
      <c r="G49" s="49">
        <f>IF(5&lt;=$P$4,SUM($C$45:C49),"")</f>
        <v/>
      </c>
      <c r="H49" s="49">
        <f>MONTH('設定'!$H$9)</f>
        <v/>
      </c>
      <c r="I49" s="52" t="n"/>
      <c r="J49" s="52" t="n"/>
      <c r="K49" s="52" t="n"/>
      <c r="L49" s="52" t="n"/>
      <c r="M49" s="52" t="n"/>
      <c r="N49" s="52" t="n"/>
      <c r="O49" s="52" t="n"/>
      <c r="P49" s="52" t="n"/>
    </row>
    <row r="50">
      <c r="A50" s="48">
        <f>'設定'!$G$10</f>
        <v/>
      </c>
      <c r="B50" s="49">
        <f>INDEX('予算'!$C$1:$N$148,$P$3*24+9,6)</f>
        <v/>
      </c>
      <c r="C50" s="49">
        <f>IF(6&lt;=$P$4,INDEX('実績'!$C$1:$N$148,$P$3*24+9,6),"")</f>
        <v/>
      </c>
      <c r="D50" s="49">
        <f>INDEX('予算'!$C$1:$N$148,$P$3*24+26,6)</f>
        <v/>
      </c>
      <c r="E50" s="49">
        <f>IF(6&lt;=$P$4,INDEX('実績'!$C$1:$N$148,$P$3*24+26,6),"")</f>
        <v/>
      </c>
      <c r="F50" s="49">
        <f>SUM($B$45:B50)</f>
        <v/>
      </c>
      <c r="G50" s="49">
        <f>IF(6&lt;=$P$4,SUM($C$45:C50),"")</f>
        <v/>
      </c>
      <c r="H50" s="49">
        <f>MONTH('設定'!$H$10)</f>
        <v/>
      </c>
      <c r="I50" s="52" t="n"/>
      <c r="J50" s="52" t="n"/>
      <c r="K50" s="52" t="n"/>
      <c r="L50" s="52" t="n"/>
      <c r="M50" s="52" t="n"/>
      <c r="N50" s="52" t="n"/>
      <c r="O50" s="52" t="n"/>
      <c r="P50" s="52" t="n"/>
    </row>
    <row r="51">
      <c r="A51" s="48">
        <f>'設定'!$G$11</f>
        <v/>
      </c>
      <c r="B51" s="49">
        <f>INDEX('予算'!$C$1:$N$148,$P$3*24+9,7)</f>
        <v/>
      </c>
      <c r="C51" s="49">
        <f>IF(7&lt;=$P$4,INDEX('実績'!$C$1:$N$148,$P$3*24+9,7),"")</f>
        <v/>
      </c>
      <c r="D51" s="49">
        <f>INDEX('予算'!$C$1:$N$148,$P$3*24+26,7)</f>
        <v/>
      </c>
      <c r="E51" s="49">
        <f>IF(7&lt;=$P$4,INDEX('実績'!$C$1:$N$148,$P$3*24+26,7),"")</f>
        <v/>
      </c>
      <c r="F51" s="49">
        <f>SUM($B$45:B51)</f>
        <v/>
      </c>
      <c r="G51" s="49">
        <f>IF(7&lt;=$P$4,SUM($C$45:C51),"")</f>
        <v/>
      </c>
      <c r="H51" s="49">
        <f>MONTH('設定'!$H$11)</f>
        <v/>
      </c>
      <c r="I51" s="52" t="n"/>
      <c r="J51" s="52" t="n"/>
      <c r="K51" s="52" t="n"/>
      <c r="L51" s="52" t="n"/>
      <c r="M51" s="52" t="n"/>
      <c r="N51" s="52" t="n"/>
      <c r="O51" s="52" t="n"/>
      <c r="P51" s="52" t="n"/>
    </row>
    <row r="52">
      <c r="A52" s="48">
        <f>'設定'!$G$12</f>
        <v/>
      </c>
      <c r="B52" s="49">
        <f>INDEX('予算'!$C$1:$N$148,$P$3*24+9,8)</f>
        <v/>
      </c>
      <c r="C52" s="49">
        <f>IF(8&lt;=$P$4,INDEX('実績'!$C$1:$N$148,$P$3*24+9,8),"")</f>
        <v/>
      </c>
      <c r="D52" s="49">
        <f>INDEX('予算'!$C$1:$N$148,$P$3*24+26,8)</f>
        <v/>
      </c>
      <c r="E52" s="49">
        <f>IF(8&lt;=$P$4,INDEX('実績'!$C$1:$N$148,$P$3*24+26,8),"")</f>
        <v/>
      </c>
      <c r="F52" s="49">
        <f>SUM($B$45:B52)</f>
        <v/>
      </c>
      <c r="G52" s="49">
        <f>IF(8&lt;=$P$4,SUM($C$45:C52),"")</f>
        <v/>
      </c>
      <c r="H52" s="49">
        <f>MONTH('設定'!$H$12)</f>
        <v/>
      </c>
      <c r="I52" s="52" t="n"/>
      <c r="J52" s="52" t="n"/>
      <c r="K52" s="52" t="n"/>
      <c r="L52" s="52" t="n"/>
      <c r="M52" s="52" t="n"/>
      <c r="N52" s="52" t="n"/>
      <c r="O52" s="52" t="n"/>
      <c r="P52" s="52" t="n"/>
    </row>
    <row r="53">
      <c r="A53" s="48">
        <f>'設定'!$G$13</f>
        <v/>
      </c>
      <c r="B53" s="49">
        <f>INDEX('予算'!$C$1:$N$148,$P$3*24+9,9)</f>
        <v/>
      </c>
      <c r="C53" s="49">
        <f>IF(9&lt;=$P$4,INDEX('実績'!$C$1:$N$148,$P$3*24+9,9),"")</f>
        <v/>
      </c>
      <c r="D53" s="49">
        <f>INDEX('予算'!$C$1:$N$148,$P$3*24+26,9)</f>
        <v/>
      </c>
      <c r="E53" s="49">
        <f>IF(9&lt;=$P$4,INDEX('実績'!$C$1:$N$148,$P$3*24+26,9),"")</f>
        <v/>
      </c>
      <c r="F53" s="49">
        <f>SUM($B$45:B53)</f>
        <v/>
      </c>
      <c r="G53" s="49">
        <f>IF(9&lt;=$P$4,SUM($C$45:C53),"")</f>
        <v/>
      </c>
      <c r="H53" s="49">
        <f>MONTH('設定'!$H$13)</f>
        <v/>
      </c>
      <c r="I53" s="52" t="n"/>
      <c r="J53" s="52" t="n"/>
      <c r="K53" s="52" t="n"/>
      <c r="L53" s="52" t="n"/>
      <c r="M53" s="52" t="n"/>
      <c r="N53" s="52" t="n"/>
      <c r="O53" s="52" t="n"/>
      <c r="P53" s="52" t="n"/>
    </row>
    <row r="54">
      <c r="A54" s="48">
        <f>'設定'!$G$14</f>
        <v/>
      </c>
      <c r="B54" s="49">
        <f>INDEX('予算'!$C$1:$N$148,$P$3*24+9,10)</f>
        <v/>
      </c>
      <c r="C54" s="49">
        <f>IF(10&lt;=$P$4,INDEX('実績'!$C$1:$N$148,$P$3*24+9,10),"")</f>
        <v/>
      </c>
      <c r="D54" s="49">
        <f>INDEX('予算'!$C$1:$N$148,$P$3*24+26,10)</f>
        <v/>
      </c>
      <c r="E54" s="49">
        <f>IF(10&lt;=$P$4,INDEX('実績'!$C$1:$N$148,$P$3*24+26,10),"")</f>
        <v/>
      </c>
      <c r="F54" s="49">
        <f>SUM($B$45:B54)</f>
        <v/>
      </c>
      <c r="G54" s="49">
        <f>IF(10&lt;=$P$4,SUM($C$45:C54),"")</f>
        <v/>
      </c>
      <c r="H54" s="49">
        <f>MONTH('設定'!$H$14)</f>
        <v/>
      </c>
      <c r="I54" s="52" t="n"/>
      <c r="J54" s="52" t="n"/>
      <c r="K54" s="52" t="n"/>
      <c r="L54" s="52" t="n"/>
      <c r="M54" s="52" t="n"/>
      <c r="N54" s="52" t="n"/>
      <c r="O54" s="52" t="n"/>
      <c r="P54" s="52" t="n"/>
    </row>
    <row r="55">
      <c r="A55" s="48">
        <f>'設定'!$G$15</f>
        <v/>
      </c>
      <c r="B55" s="49">
        <f>INDEX('予算'!$C$1:$N$148,$P$3*24+9,11)</f>
        <v/>
      </c>
      <c r="C55" s="49">
        <f>IF(11&lt;=$P$4,INDEX('実績'!$C$1:$N$148,$P$3*24+9,11),"")</f>
        <v/>
      </c>
      <c r="D55" s="49">
        <f>INDEX('予算'!$C$1:$N$148,$P$3*24+26,11)</f>
        <v/>
      </c>
      <c r="E55" s="49">
        <f>IF(11&lt;=$P$4,INDEX('実績'!$C$1:$N$148,$P$3*24+26,11),"")</f>
        <v/>
      </c>
      <c r="F55" s="49">
        <f>SUM($B$45:B55)</f>
        <v/>
      </c>
      <c r="G55" s="49">
        <f>IF(11&lt;=$P$4,SUM($C$45:C55),"")</f>
        <v/>
      </c>
      <c r="H55" s="49">
        <f>MONTH('設定'!$H$15)</f>
        <v/>
      </c>
      <c r="I55" s="52" t="n"/>
      <c r="J55" s="52" t="n"/>
      <c r="K55" s="52" t="n"/>
      <c r="L55" s="52" t="n"/>
      <c r="M55" s="52" t="n"/>
      <c r="N55" s="52" t="n"/>
      <c r="O55" s="52" t="n"/>
      <c r="P55" s="52" t="n"/>
    </row>
    <row r="56">
      <c r="A56" s="48">
        <f>'設定'!$G$16</f>
        <v/>
      </c>
      <c r="B56" s="49">
        <f>INDEX('予算'!$C$1:$N$148,$P$3*24+9,12)</f>
        <v/>
      </c>
      <c r="C56" s="49">
        <f>IF(12&lt;=$P$4,INDEX('実績'!$C$1:$N$148,$P$3*24+9,12),"")</f>
        <v/>
      </c>
      <c r="D56" s="49">
        <f>INDEX('予算'!$C$1:$N$148,$P$3*24+26,12)</f>
        <v/>
      </c>
      <c r="E56" s="49">
        <f>IF(12&lt;=$P$4,INDEX('実績'!$C$1:$N$148,$P$3*24+26,12),"")</f>
        <v/>
      </c>
      <c r="F56" s="49">
        <f>SUM($B$45:B56)</f>
        <v/>
      </c>
      <c r="G56" s="49">
        <f>IF(12&lt;=$P$4,SUM($C$45:C56),"")</f>
        <v/>
      </c>
      <c r="H56" s="49">
        <f>MONTH('設定'!$H$16)</f>
        <v/>
      </c>
      <c r="I56" s="52" t="n"/>
      <c r="J56" s="52" t="n"/>
      <c r="K56" s="52" t="n"/>
      <c r="L56" s="52" t="n"/>
      <c r="M56" s="52" t="n"/>
      <c r="N56" s="52" t="n"/>
      <c r="O56" s="52" t="n"/>
      <c r="P56" s="52" t="n"/>
    </row>
    <row r="57">
      <c r="A57" s="61" t="inlineStr">
        <is>
          <t>実績は対象月までだけを出しています（その先の月は空欄＝グラフに棒が出ません）。</t>
        </is>
      </c>
      <c r="B57" s="52" t="n"/>
      <c r="C57" s="52" t="n"/>
      <c r="D57" s="52" t="n"/>
      <c r="E57" s="52" t="n"/>
      <c r="F57" s="52" t="n"/>
      <c r="G57" s="52" t="n"/>
      <c r="H57" s="52" t="n"/>
      <c r="I57" s="52" t="n"/>
      <c r="J57" s="52" t="n"/>
      <c r="K57" s="52" t="n"/>
      <c r="L57" s="52" t="n"/>
      <c r="M57" s="52" t="n"/>
      <c r="N57" s="52" t="n"/>
      <c r="O57" s="52" t="n"/>
      <c r="P57" s="52" t="n"/>
    </row>
  </sheetData>
  <mergeCells count="18">
    <mergeCell ref="F18:I18"/>
    <mergeCell ref="B18:E18"/>
    <mergeCell ref="B7:F7"/>
    <mergeCell ref="G7:K7"/>
    <mergeCell ref="A1:M1"/>
    <mergeCell ref="A5:M5"/>
    <mergeCell ref="F3:M3"/>
    <mergeCell ref="L7:M7"/>
    <mergeCell ref="B3:C3"/>
    <mergeCell ref="A43:H43"/>
    <mergeCell ref="A6:M6"/>
    <mergeCell ref="A17:M17"/>
    <mergeCell ref="A4:M4"/>
    <mergeCell ref="J18:K18"/>
    <mergeCell ref="L18:M18"/>
    <mergeCell ref="A26:M26"/>
    <mergeCell ref="A57:M57"/>
    <mergeCell ref="A2:M2"/>
  </mergeCells>
  <conditionalFormatting sqref="F9:F13">
    <cfRule type="expression" priority="1" dxfId="0">
      <formula>OR($F9="未達",$F9="超過")</formula>
    </cfRule>
    <cfRule type="expression" priority="2" dxfId="1">
      <formula>OR($F9="達成",$F9="予算内")</formula>
    </cfRule>
  </conditionalFormatting>
  <conditionalFormatting sqref="K9:K13">
    <cfRule type="expression" priority="3" dxfId="0">
      <formula>OR($K9="未達",$K9="超過")</formula>
    </cfRule>
    <cfRule type="expression" priority="4" dxfId="1">
      <formula>OR($K9="達成",$K9="予算内")</formula>
    </cfRule>
  </conditionalFormatting>
  <conditionalFormatting sqref="D9:E13">
    <cfRule type="expression" priority="5" dxfId="2">
      <formula>OR($F9="未達",$F9="超過")</formula>
    </cfRule>
  </conditionalFormatting>
  <conditionalFormatting sqref="I9:J13">
    <cfRule type="expression" priority="6" dxfId="2">
      <formula>OR($K9="未達",$K9="超過")</formula>
    </cfRule>
  </conditionalFormatting>
  <conditionalFormatting sqref="I20:I25">
    <cfRule type="expression" priority="7" dxfId="0">
      <formula>OR($I20="未達",$I20="超過")</formula>
    </cfRule>
    <cfRule type="expression" priority="8" dxfId="1">
      <formula>OR($I20="達成",$I20="予算内")</formula>
    </cfRule>
  </conditionalFormatting>
  <conditionalFormatting sqref="H20:H25">
    <cfRule type="expression" priority="9" dxfId="2">
      <formula>OR($I20="未達",$I20="超過")</formula>
    </cfRule>
  </conditionalFormatting>
  <conditionalFormatting sqref="D20:E25">
    <cfRule type="expression" priority="10" dxfId="2">
      <formula>AND(ISNUMBER($D20),$D20&lt;0)</formula>
    </cfRule>
  </conditionalFormatting>
  <dataValidations count="2">
    <dataValidation sqref="B3" showDropDown="0" showInputMessage="0" showErrorMessage="1" allowBlank="0" error="一覧から選んでください（部門名は設定シートで変えます）。" type="list">
      <formula1>'設定'!$G$19:$G$24</formula1>
    </dataValidation>
    <dataValidation sqref="E3" showDropDown="0" showInputMessage="0" showErrorMessage="1" allowBlank="0" error="一覧から月を選んでください。" type="list">
      <formula1>'設定'!$G$5:$G$16</formula1>
    </dataValidation>
  </dataValidations>
  <printOptions horizontalCentered="1"/>
  <pageMargins left="0.4" right="0.4" top="0.45" bottom="0.45" header="0.2" footer="0.2"/>
  <pageSetup orientation="landscape" paperSize="9" fitToHeight="1" fitToWidth="1"/>
  <drawing xmlns:r="http://schemas.openxmlformats.org/officeDocument/2006/relationships" r:id="rId1"/>
</worksheet>
</file>

<file path=xl/worksheets/sheet6.xml><?xml version="1.0" encoding="utf-8"?>
<worksheet xmlns="http://schemas.openxmlformats.org/spreadsheetml/2006/main">
  <sheetPr>
    <tabColor rgb="00B9C4CF"/>
    <outlinePr summaryBelow="1" summaryRight="1"/>
    <pageSetUpPr fitToPage="1"/>
  </sheetPr>
  <dimension ref="A1:Q29"/>
  <sheetViews>
    <sheetView showGridLines="0" tabSelected="0"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27" customWidth="1" min="2" max="2"/>
    <col width="10.5" customWidth="1" min="3" max="3"/>
    <col width="10.5" customWidth="1" min="4" max="4"/>
    <col width="10" customWidth="1" min="5" max="5"/>
    <col width="8.5" customWidth="1" min="6" max="6"/>
    <col width="7.5" customWidth="1" min="7" max="7"/>
    <col width="11" customWidth="1" min="8" max="8"/>
    <col width="11" customWidth="1" min="9" max="9"/>
    <col width="10.5" customWidth="1" min="10" max="10"/>
    <col width="8.5" customWidth="1" min="11" max="11"/>
    <col width="7.5" customWidth="1" min="12" max="12"/>
    <col width="11" customWidth="1" min="13" max="13"/>
    <col width="10" customWidth="1" min="14" max="14"/>
    <col width="11" customWidth="1" min="15" max="15"/>
    <col width="2" customWidth="1" min="16" max="16"/>
    <col width="9" customWidth="1" min="17" max="17"/>
  </cols>
  <sheetData>
    <row r="1" ht="26" customHeight="1">
      <c r="A1" s="51" t="inlineStr">
        <is>
          <t>差異分析（科目ごとの予算と実績）</t>
        </is>
      </c>
      <c r="B1" s="52" t="n"/>
      <c r="C1" s="52" t="n"/>
      <c r="D1" s="52" t="n"/>
      <c r="E1" s="52" t="n"/>
      <c r="F1" s="52" t="n"/>
      <c r="G1" s="52" t="n"/>
      <c r="H1" s="52" t="n"/>
      <c r="I1" s="52" t="n"/>
      <c r="J1" s="52" t="n"/>
      <c r="K1" s="52" t="n"/>
      <c r="L1" s="52" t="n"/>
      <c r="M1" s="52" t="n"/>
      <c r="N1" s="52" t="n"/>
      <c r="O1" s="52" t="n"/>
      <c r="P1" s="52" t="n"/>
      <c r="Q1" s="52" t="n"/>
    </row>
    <row r="2" ht="22" customHeight="1">
      <c r="A2" s="68">
        <f>"表示中　部門："&amp;INDEX('設定'!$G$19:$G$24,'ダッシュボード'!$P$3+1)&amp;"　対象月："&amp;INDEX('設定'!$G$5:$G$16,'ダッシュボード'!$P$4)&amp;"（期首から"&amp;'ダッシュボード'!$P$4&amp;"か月）　単位："&amp;'設定'!$B$5</f>
        <v/>
      </c>
      <c r="B2" s="52" t="n"/>
      <c r="C2" s="52" t="n"/>
      <c r="D2" s="52" t="n"/>
      <c r="E2" s="52" t="n"/>
      <c r="F2" s="52" t="n"/>
      <c r="G2" s="52" t="n"/>
      <c r="H2" s="52" t="n"/>
      <c r="I2" s="52" t="n"/>
      <c r="J2" s="52" t="n"/>
      <c r="K2" s="52" t="n"/>
      <c r="L2" s="52" t="n"/>
      <c r="M2" s="52" t="n"/>
      <c r="N2" s="52" t="n"/>
      <c r="O2" s="52" t="n"/>
      <c r="P2" s="52" t="n"/>
      <c r="Q2" s="52" t="n"/>
    </row>
    <row r="3" ht="28" customHeight="1">
      <c r="A3" s="56" t="inlineStr">
        <is>
          <t>部門と対象月は「ダッシュボード」シートで選びます。差異＝実績−予算。予算比＝実績÷予算（予算が0以下か、実績がマイナスのときは「－」）。売上・利益は多いほど良く、売上原価・販管費は少ないほど良いとして判定します。</t>
        </is>
      </c>
      <c r="B3" s="52" t="n"/>
      <c r="C3" s="52" t="n"/>
      <c r="D3" s="52" t="n"/>
      <c r="E3" s="52" t="n"/>
      <c r="F3" s="52" t="n"/>
      <c r="G3" s="52" t="n"/>
      <c r="H3" s="52" t="n"/>
      <c r="I3" s="52" t="n"/>
      <c r="J3" s="52" t="n"/>
      <c r="K3" s="52" t="n"/>
      <c r="L3" s="52" t="n"/>
      <c r="M3" s="52" t="n"/>
      <c r="N3" s="52" t="n"/>
      <c r="O3" s="52" t="n"/>
      <c r="P3" s="52" t="n"/>
      <c r="Q3" s="52" t="n"/>
    </row>
    <row r="4" ht="18" customHeight="1">
      <c r="A4" s="15" t="n"/>
      <c r="B4" s="59" t="n"/>
      <c r="C4" s="15">
        <f>"当月（"&amp;INDEX('設定'!$G$5:$G$16,'ダッシュボード'!$P$4)&amp;"）"</f>
        <v/>
      </c>
      <c r="D4" s="58" t="n"/>
      <c r="E4" s="58" t="n"/>
      <c r="F4" s="58" t="n"/>
      <c r="G4" s="59" t="n"/>
      <c r="H4" s="15">
        <f>"累計（"&amp;INDEX('設定'!$G$5:$G$16,1)&amp;"〜"&amp;INDEX('設定'!$G$5:$G$16,'ダッシュボード'!$P$4)&amp;"）"</f>
        <v/>
      </c>
      <c r="I4" s="58" t="n"/>
      <c r="J4" s="58" t="n"/>
      <c r="K4" s="58" t="n"/>
      <c r="L4" s="59" t="n"/>
      <c r="M4" s="15" t="inlineStr">
        <is>
          <t>年間（12か月）</t>
        </is>
      </c>
      <c r="N4" s="58" t="n"/>
      <c r="O4" s="59" t="n"/>
      <c r="P4" s="52" t="n"/>
      <c r="Q4" s="52" t="n"/>
    </row>
    <row r="5" ht="30" customHeight="1">
      <c r="A5" s="20" t="inlineStr">
        <is>
          <t>区分</t>
        </is>
      </c>
      <c r="B5" s="20" t="inlineStr">
        <is>
          <t>科目</t>
        </is>
      </c>
      <c r="C5" s="20" t="inlineStr">
        <is>
          <t>予算</t>
        </is>
      </c>
      <c r="D5" s="20" t="inlineStr">
        <is>
          <t>実績</t>
        </is>
      </c>
      <c r="E5" s="20" t="inlineStr">
        <is>
          <t>差異</t>
        </is>
      </c>
      <c r="F5" s="20" t="inlineStr">
        <is>
          <t>予算比</t>
        </is>
      </c>
      <c r="G5" s="20" t="inlineStr">
        <is>
          <t>判定</t>
        </is>
      </c>
      <c r="H5" s="20" t="inlineStr">
        <is>
          <t>予算</t>
        </is>
      </c>
      <c r="I5" s="20" t="inlineStr">
        <is>
          <t>実績</t>
        </is>
      </c>
      <c r="J5" s="20" t="inlineStr">
        <is>
          <t>差異</t>
        </is>
      </c>
      <c r="K5" s="20" t="inlineStr">
        <is>
          <t>予算比</t>
        </is>
      </c>
      <c r="L5" s="20" t="inlineStr">
        <is>
          <t>判定</t>
        </is>
      </c>
      <c r="M5" s="20" t="inlineStr">
        <is>
          <t>年間予算</t>
        </is>
      </c>
      <c r="N5" s="20" t="inlineStr">
        <is>
          <t>進捗率・消化率</t>
        </is>
      </c>
      <c r="O5" s="20" t="inlineStr">
        <is>
          <t>着地見込み</t>
        </is>
      </c>
      <c r="P5" s="52" t="n"/>
      <c r="Q5" s="66" t="inlineStr">
        <is>
          <t>計算用（行）</t>
        </is>
      </c>
    </row>
    <row r="6" ht="17" customHeight="1">
      <c r="A6" s="25" t="inlineStr">
        <is>
          <t>売上</t>
        </is>
      </c>
      <c r="B6" s="26">
        <f>IF(TRIM('設定'!$B$17)="","（科目1・未使用）",TRIM('設定'!$B$17))</f>
        <v/>
      </c>
      <c r="C6" s="38">
        <f>INDEX('予算'!$C$1:$N$148,$Q6,'ダッシュボード'!$P$4)</f>
        <v/>
      </c>
      <c r="D6" s="38">
        <f>INDEX('実績'!$C$1:$N$148,$Q6,'ダッシュボード'!$P$4)</f>
        <v/>
      </c>
      <c r="E6" s="39">
        <f>D6-C6</f>
        <v/>
      </c>
      <c r="F6" s="40">
        <f>IF(AND(C6&gt;0,D6&gt;=0),D6/C6,"－")</f>
        <v/>
      </c>
      <c r="G6" s="41">
        <f>IF(AND(C6=0,D6=0),"",IF(E6&gt;=0,"達成","未達"))</f>
        <v/>
      </c>
      <c r="H6" s="38">
        <f>SUM(INDEX('予算'!$C$1:$N$148,$Q6,1):INDEX('予算'!$C$1:$N$148,$Q6,'ダッシュボード'!$P$4))</f>
        <v/>
      </c>
      <c r="I6" s="38">
        <f>SUM(INDEX('実績'!$C$1:$N$148,$Q6,1):INDEX('実績'!$C$1:$N$148,$Q6,'ダッシュボード'!$P$4))</f>
        <v/>
      </c>
      <c r="J6" s="39">
        <f>I6-H6</f>
        <v/>
      </c>
      <c r="K6" s="40">
        <f>IF(AND(H6&gt;0,I6&gt;=0),I6/H6,"－")</f>
        <v/>
      </c>
      <c r="L6" s="41">
        <f>IF(AND(H6=0,I6=0),"",IF(J6&gt;=0,"達成","未達"))</f>
        <v/>
      </c>
      <c r="M6" s="38">
        <f>INDEX('予算'!$O$1:$O$148,$Q6)</f>
        <v/>
      </c>
      <c r="N6" s="40">
        <f>IF(AND(M6&gt;0,I6&gt;=0),I6/M6,"－")</f>
        <v/>
      </c>
      <c r="O6" s="38">
        <f>I6+(M6-H6)</f>
        <v/>
      </c>
      <c r="P6" s="52" t="n"/>
      <c r="Q6" s="66">
        <f>'ダッシュボード'!$P$3*24+6</f>
        <v/>
      </c>
    </row>
    <row r="7" ht="17" customHeight="1">
      <c r="A7" s="25" t="inlineStr">
        <is>
          <t>売上</t>
        </is>
      </c>
      <c r="B7" s="26">
        <f>IF(TRIM('設定'!$B$18)="","（科目2・未使用）",TRIM('設定'!$B$18))</f>
        <v/>
      </c>
      <c r="C7" s="38">
        <f>INDEX('予算'!$C$1:$N$148,$Q7,'ダッシュボード'!$P$4)</f>
        <v/>
      </c>
      <c r="D7" s="38">
        <f>INDEX('実績'!$C$1:$N$148,$Q7,'ダッシュボード'!$P$4)</f>
        <v/>
      </c>
      <c r="E7" s="39">
        <f>D7-C7</f>
        <v/>
      </c>
      <c r="F7" s="40">
        <f>IF(AND(C7&gt;0,D7&gt;=0),D7/C7,"－")</f>
        <v/>
      </c>
      <c r="G7" s="41">
        <f>IF(AND(C7=0,D7=0),"",IF(E7&gt;=0,"達成","未達"))</f>
        <v/>
      </c>
      <c r="H7" s="38">
        <f>SUM(INDEX('予算'!$C$1:$N$148,$Q7,1):INDEX('予算'!$C$1:$N$148,$Q7,'ダッシュボード'!$P$4))</f>
        <v/>
      </c>
      <c r="I7" s="38">
        <f>SUM(INDEX('実績'!$C$1:$N$148,$Q7,1):INDEX('実績'!$C$1:$N$148,$Q7,'ダッシュボード'!$P$4))</f>
        <v/>
      </c>
      <c r="J7" s="39">
        <f>I7-H7</f>
        <v/>
      </c>
      <c r="K7" s="40">
        <f>IF(AND(H7&gt;0,I7&gt;=0),I7/H7,"－")</f>
        <v/>
      </c>
      <c r="L7" s="41">
        <f>IF(AND(H7=0,I7=0),"",IF(J7&gt;=0,"達成","未達"))</f>
        <v/>
      </c>
      <c r="M7" s="38">
        <f>INDEX('予算'!$O$1:$O$148,$Q7)</f>
        <v/>
      </c>
      <c r="N7" s="40">
        <f>IF(AND(M7&gt;0,I7&gt;=0),I7/M7,"－")</f>
        <v/>
      </c>
      <c r="O7" s="38">
        <f>I7+(M7-H7)</f>
        <v/>
      </c>
      <c r="P7" s="52" t="n"/>
      <c r="Q7" s="66">
        <f>'ダッシュボード'!$P$3*24+7</f>
        <v/>
      </c>
    </row>
    <row r="8" ht="17" customHeight="1">
      <c r="A8" s="25" t="inlineStr">
        <is>
          <t>売上</t>
        </is>
      </c>
      <c r="B8" s="26">
        <f>IF(TRIM('設定'!$B$19)="","（科目3・未使用）",TRIM('設定'!$B$19))</f>
        <v/>
      </c>
      <c r="C8" s="38">
        <f>INDEX('予算'!$C$1:$N$148,$Q8,'ダッシュボード'!$P$4)</f>
        <v/>
      </c>
      <c r="D8" s="38">
        <f>INDEX('実績'!$C$1:$N$148,$Q8,'ダッシュボード'!$P$4)</f>
        <v/>
      </c>
      <c r="E8" s="39">
        <f>D8-C8</f>
        <v/>
      </c>
      <c r="F8" s="40">
        <f>IF(AND(C8&gt;0,D8&gt;=0),D8/C8,"－")</f>
        <v/>
      </c>
      <c r="G8" s="41">
        <f>IF(AND(C8=0,D8=0),"",IF(E8&gt;=0,"達成","未達"))</f>
        <v/>
      </c>
      <c r="H8" s="38">
        <f>SUM(INDEX('予算'!$C$1:$N$148,$Q8,1):INDEX('予算'!$C$1:$N$148,$Q8,'ダッシュボード'!$P$4))</f>
        <v/>
      </c>
      <c r="I8" s="38">
        <f>SUM(INDEX('実績'!$C$1:$N$148,$Q8,1):INDEX('実績'!$C$1:$N$148,$Q8,'ダッシュボード'!$P$4))</f>
        <v/>
      </c>
      <c r="J8" s="39">
        <f>I8-H8</f>
        <v/>
      </c>
      <c r="K8" s="40">
        <f>IF(AND(H8&gt;0,I8&gt;=0),I8/H8,"－")</f>
        <v/>
      </c>
      <c r="L8" s="41">
        <f>IF(AND(H8=0,I8=0),"",IF(J8&gt;=0,"達成","未達"))</f>
        <v/>
      </c>
      <c r="M8" s="38">
        <f>INDEX('予算'!$O$1:$O$148,$Q8)</f>
        <v/>
      </c>
      <c r="N8" s="40">
        <f>IF(AND(M8&gt;0,I8&gt;=0),I8/M8,"－")</f>
        <v/>
      </c>
      <c r="O8" s="38">
        <f>I8+(M8-H8)</f>
        <v/>
      </c>
      <c r="P8" s="52" t="n"/>
      <c r="Q8" s="66">
        <f>'ダッシュボード'!$P$3*24+8</f>
        <v/>
      </c>
    </row>
    <row r="9" ht="17" customHeight="1">
      <c r="A9" s="57" t="inlineStr">
        <is>
          <t>計</t>
        </is>
      </c>
      <c r="B9" s="29" t="inlineStr">
        <is>
          <t>売上高 計</t>
        </is>
      </c>
      <c r="C9" s="42">
        <f>INDEX('予算'!$C$1:$N$148,$Q9,'ダッシュボード'!$P$4)</f>
        <v/>
      </c>
      <c r="D9" s="42">
        <f>INDEX('実績'!$C$1:$N$148,$Q9,'ダッシュボード'!$P$4)</f>
        <v/>
      </c>
      <c r="E9" s="43">
        <f>D9-C9</f>
        <v/>
      </c>
      <c r="F9" s="44">
        <f>IF(AND(C9&gt;0,D9&gt;=0),D9/C9,"－")</f>
        <v/>
      </c>
      <c r="G9" s="45">
        <f>IF(AND(C9=0,D9=0),"",IF(E9&gt;=0,"達成","未達"))</f>
        <v/>
      </c>
      <c r="H9" s="42">
        <f>SUM(INDEX('予算'!$C$1:$N$148,$Q9,1):INDEX('予算'!$C$1:$N$148,$Q9,'ダッシュボード'!$P$4))</f>
        <v/>
      </c>
      <c r="I9" s="42">
        <f>SUM(INDEX('実績'!$C$1:$N$148,$Q9,1):INDEX('実績'!$C$1:$N$148,$Q9,'ダッシュボード'!$P$4))</f>
        <v/>
      </c>
      <c r="J9" s="43">
        <f>I9-H9</f>
        <v/>
      </c>
      <c r="K9" s="44">
        <f>IF(AND(H9&gt;0,I9&gt;=0),I9/H9,"－")</f>
        <v/>
      </c>
      <c r="L9" s="45">
        <f>IF(AND(H9=0,I9=0),"",IF(J9&gt;=0,"達成","未達"))</f>
        <v/>
      </c>
      <c r="M9" s="42">
        <f>INDEX('予算'!$O$1:$O$148,$Q9)</f>
        <v/>
      </c>
      <c r="N9" s="44">
        <f>IF(AND(M9&gt;0,I9&gt;=0),I9/M9,"－")</f>
        <v/>
      </c>
      <c r="O9" s="42">
        <f>I9+(M9-H9)</f>
        <v/>
      </c>
      <c r="P9" s="52" t="n"/>
      <c r="Q9" s="66">
        <f>'ダッシュボード'!$P$3*24+9</f>
        <v/>
      </c>
    </row>
    <row r="10" ht="17" customHeight="1">
      <c r="A10" s="25" t="inlineStr">
        <is>
          <t>売上原価</t>
        </is>
      </c>
      <c r="B10" s="26">
        <f>IF(TRIM('設定'!$B$20)="","（科目4・未使用）",TRIM('設定'!$B$20))</f>
        <v/>
      </c>
      <c r="C10" s="38">
        <f>INDEX('予算'!$C$1:$N$148,$Q10,'ダッシュボード'!$P$4)</f>
        <v/>
      </c>
      <c r="D10" s="38">
        <f>INDEX('実績'!$C$1:$N$148,$Q10,'ダッシュボード'!$P$4)</f>
        <v/>
      </c>
      <c r="E10" s="39">
        <f>D10-C10</f>
        <v/>
      </c>
      <c r="F10" s="40">
        <f>IF(AND(C10&gt;0,D10&gt;=0),D10/C10,"－")</f>
        <v/>
      </c>
      <c r="G10" s="41">
        <f>IF(AND(C10=0,D10=0),"",IF(E10&lt;=0,"予算内","超過"))</f>
        <v/>
      </c>
      <c r="H10" s="38">
        <f>SUM(INDEX('予算'!$C$1:$N$148,$Q10,1):INDEX('予算'!$C$1:$N$148,$Q10,'ダッシュボード'!$P$4))</f>
        <v/>
      </c>
      <c r="I10" s="38">
        <f>SUM(INDEX('実績'!$C$1:$N$148,$Q10,1):INDEX('実績'!$C$1:$N$148,$Q10,'ダッシュボード'!$P$4))</f>
        <v/>
      </c>
      <c r="J10" s="39">
        <f>I10-H10</f>
        <v/>
      </c>
      <c r="K10" s="40">
        <f>IF(AND(H10&gt;0,I10&gt;=0),I10/H10,"－")</f>
        <v/>
      </c>
      <c r="L10" s="41">
        <f>IF(AND(H10=0,I10=0),"",IF(J10&lt;=0,"予算内","超過"))</f>
        <v/>
      </c>
      <c r="M10" s="38">
        <f>INDEX('予算'!$O$1:$O$148,$Q10)</f>
        <v/>
      </c>
      <c r="N10" s="40">
        <f>IF(AND(M10&gt;0,I10&gt;=0),I10/M10,"－")</f>
        <v/>
      </c>
      <c r="O10" s="38">
        <f>I10+(M10-H10)</f>
        <v/>
      </c>
      <c r="P10" s="52" t="n"/>
      <c r="Q10" s="66">
        <f>'ダッシュボード'!$P$3*24+10</f>
        <v/>
      </c>
    </row>
    <row r="11" ht="17" customHeight="1">
      <c r="A11" s="25" t="inlineStr">
        <is>
          <t>売上原価</t>
        </is>
      </c>
      <c r="B11" s="26">
        <f>IF(TRIM('設定'!$B$21)="","（科目5・未使用）",TRIM('設定'!$B$21))</f>
        <v/>
      </c>
      <c r="C11" s="38">
        <f>INDEX('予算'!$C$1:$N$148,$Q11,'ダッシュボード'!$P$4)</f>
        <v/>
      </c>
      <c r="D11" s="38">
        <f>INDEX('実績'!$C$1:$N$148,$Q11,'ダッシュボード'!$P$4)</f>
        <v/>
      </c>
      <c r="E11" s="39">
        <f>D11-C11</f>
        <v/>
      </c>
      <c r="F11" s="40">
        <f>IF(AND(C11&gt;0,D11&gt;=0),D11/C11,"－")</f>
        <v/>
      </c>
      <c r="G11" s="41">
        <f>IF(AND(C11=0,D11=0),"",IF(E11&lt;=0,"予算内","超過"))</f>
        <v/>
      </c>
      <c r="H11" s="38">
        <f>SUM(INDEX('予算'!$C$1:$N$148,$Q11,1):INDEX('予算'!$C$1:$N$148,$Q11,'ダッシュボード'!$P$4))</f>
        <v/>
      </c>
      <c r="I11" s="38">
        <f>SUM(INDEX('実績'!$C$1:$N$148,$Q11,1):INDEX('実績'!$C$1:$N$148,$Q11,'ダッシュボード'!$P$4))</f>
        <v/>
      </c>
      <c r="J11" s="39">
        <f>I11-H11</f>
        <v/>
      </c>
      <c r="K11" s="40">
        <f>IF(AND(H11&gt;0,I11&gt;=0),I11/H11,"－")</f>
        <v/>
      </c>
      <c r="L11" s="41">
        <f>IF(AND(H11=0,I11=0),"",IF(J11&lt;=0,"予算内","超過"))</f>
        <v/>
      </c>
      <c r="M11" s="38">
        <f>INDEX('予算'!$O$1:$O$148,$Q11)</f>
        <v/>
      </c>
      <c r="N11" s="40">
        <f>IF(AND(M11&gt;0,I11&gt;=0),I11/M11,"－")</f>
        <v/>
      </c>
      <c r="O11" s="38">
        <f>I11+(M11-H11)</f>
        <v/>
      </c>
      <c r="P11" s="52" t="n"/>
      <c r="Q11" s="66">
        <f>'ダッシュボード'!$P$3*24+11</f>
        <v/>
      </c>
    </row>
    <row r="12" ht="17" customHeight="1">
      <c r="A12" s="25" t="inlineStr">
        <is>
          <t>売上原価</t>
        </is>
      </c>
      <c r="B12" s="26">
        <f>IF(TRIM('設定'!$B$22)="","（科目6・未使用）",TRIM('設定'!$B$22))</f>
        <v/>
      </c>
      <c r="C12" s="38">
        <f>INDEX('予算'!$C$1:$N$148,$Q12,'ダッシュボード'!$P$4)</f>
        <v/>
      </c>
      <c r="D12" s="38">
        <f>INDEX('実績'!$C$1:$N$148,$Q12,'ダッシュボード'!$P$4)</f>
        <v/>
      </c>
      <c r="E12" s="39">
        <f>D12-C12</f>
        <v/>
      </c>
      <c r="F12" s="40">
        <f>IF(AND(C12&gt;0,D12&gt;=0),D12/C12,"－")</f>
        <v/>
      </c>
      <c r="G12" s="41">
        <f>IF(AND(C12=0,D12=0),"",IF(E12&lt;=0,"予算内","超過"))</f>
        <v/>
      </c>
      <c r="H12" s="38">
        <f>SUM(INDEX('予算'!$C$1:$N$148,$Q12,1):INDEX('予算'!$C$1:$N$148,$Q12,'ダッシュボード'!$P$4))</f>
        <v/>
      </c>
      <c r="I12" s="38">
        <f>SUM(INDEX('実績'!$C$1:$N$148,$Q12,1):INDEX('実績'!$C$1:$N$148,$Q12,'ダッシュボード'!$P$4))</f>
        <v/>
      </c>
      <c r="J12" s="39">
        <f>I12-H12</f>
        <v/>
      </c>
      <c r="K12" s="40">
        <f>IF(AND(H12&gt;0,I12&gt;=0),I12/H12,"－")</f>
        <v/>
      </c>
      <c r="L12" s="41">
        <f>IF(AND(H12=0,I12=0),"",IF(J12&lt;=0,"予算内","超過"))</f>
        <v/>
      </c>
      <c r="M12" s="38">
        <f>INDEX('予算'!$O$1:$O$148,$Q12)</f>
        <v/>
      </c>
      <c r="N12" s="40">
        <f>IF(AND(M12&gt;0,I12&gt;=0),I12/M12,"－")</f>
        <v/>
      </c>
      <c r="O12" s="38">
        <f>I12+(M12-H12)</f>
        <v/>
      </c>
      <c r="P12" s="52" t="n"/>
      <c r="Q12" s="66">
        <f>'ダッシュボード'!$P$3*24+12</f>
        <v/>
      </c>
    </row>
    <row r="13" ht="17" customHeight="1">
      <c r="A13" s="57" t="inlineStr">
        <is>
          <t>計</t>
        </is>
      </c>
      <c r="B13" s="29" t="inlineStr">
        <is>
          <t>売上原価 計</t>
        </is>
      </c>
      <c r="C13" s="42">
        <f>INDEX('予算'!$C$1:$N$148,$Q13,'ダッシュボード'!$P$4)</f>
        <v/>
      </c>
      <c r="D13" s="42">
        <f>INDEX('実績'!$C$1:$N$148,$Q13,'ダッシュボード'!$P$4)</f>
        <v/>
      </c>
      <c r="E13" s="43">
        <f>D13-C13</f>
        <v/>
      </c>
      <c r="F13" s="44">
        <f>IF(AND(C13&gt;0,D13&gt;=0),D13/C13,"－")</f>
        <v/>
      </c>
      <c r="G13" s="45">
        <f>IF(AND(C13=0,D13=0),"",IF(E13&lt;=0,"予算内","超過"))</f>
        <v/>
      </c>
      <c r="H13" s="42">
        <f>SUM(INDEX('予算'!$C$1:$N$148,$Q13,1):INDEX('予算'!$C$1:$N$148,$Q13,'ダッシュボード'!$P$4))</f>
        <v/>
      </c>
      <c r="I13" s="42">
        <f>SUM(INDEX('実績'!$C$1:$N$148,$Q13,1):INDEX('実績'!$C$1:$N$148,$Q13,'ダッシュボード'!$P$4))</f>
        <v/>
      </c>
      <c r="J13" s="43">
        <f>I13-H13</f>
        <v/>
      </c>
      <c r="K13" s="44">
        <f>IF(AND(H13&gt;0,I13&gt;=0),I13/H13,"－")</f>
        <v/>
      </c>
      <c r="L13" s="45">
        <f>IF(AND(H13=0,I13=0),"",IF(J13&lt;=0,"予算内","超過"))</f>
        <v/>
      </c>
      <c r="M13" s="42">
        <f>INDEX('予算'!$O$1:$O$148,$Q13)</f>
        <v/>
      </c>
      <c r="N13" s="44">
        <f>IF(AND(M13&gt;0,I13&gt;=0),I13/M13,"－")</f>
        <v/>
      </c>
      <c r="O13" s="42">
        <f>I13+(M13-H13)</f>
        <v/>
      </c>
      <c r="P13" s="52" t="n"/>
      <c r="Q13" s="66">
        <f>'ダッシュボード'!$P$3*24+13</f>
        <v/>
      </c>
    </row>
    <row r="14" ht="17" customHeight="1">
      <c r="A14" s="57" t="inlineStr">
        <is>
          <t>利益</t>
        </is>
      </c>
      <c r="B14" s="29" t="inlineStr">
        <is>
          <t>売上総利益（粗利）</t>
        </is>
      </c>
      <c r="C14" s="42">
        <f>INDEX('予算'!$C$1:$N$148,$Q14,'ダッシュボード'!$P$4)</f>
        <v/>
      </c>
      <c r="D14" s="42">
        <f>INDEX('実績'!$C$1:$N$148,$Q14,'ダッシュボード'!$P$4)</f>
        <v/>
      </c>
      <c r="E14" s="43">
        <f>D14-C14</f>
        <v/>
      </c>
      <c r="F14" s="44">
        <f>IF(AND(C14&gt;0,D14&gt;=0),D14/C14,"－")</f>
        <v/>
      </c>
      <c r="G14" s="45">
        <f>IF(AND(C14=0,D14=0),"",IF(E14&gt;=0,"達成","未達"))</f>
        <v/>
      </c>
      <c r="H14" s="42">
        <f>SUM(INDEX('予算'!$C$1:$N$148,$Q14,1):INDEX('予算'!$C$1:$N$148,$Q14,'ダッシュボード'!$P$4))</f>
        <v/>
      </c>
      <c r="I14" s="42">
        <f>SUM(INDEX('実績'!$C$1:$N$148,$Q14,1):INDEX('実績'!$C$1:$N$148,$Q14,'ダッシュボード'!$P$4))</f>
        <v/>
      </c>
      <c r="J14" s="43">
        <f>I14-H14</f>
        <v/>
      </c>
      <c r="K14" s="44">
        <f>IF(AND(H14&gt;0,I14&gt;=0),I14/H14,"－")</f>
        <v/>
      </c>
      <c r="L14" s="45">
        <f>IF(AND(H14=0,I14=0),"",IF(J14&gt;=0,"達成","未達"))</f>
        <v/>
      </c>
      <c r="M14" s="42">
        <f>INDEX('予算'!$O$1:$O$148,$Q14)</f>
        <v/>
      </c>
      <c r="N14" s="44">
        <f>IF(AND(M14&gt;0,I14&gt;=0),I14/M14,"－")</f>
        <v/>
      </c>
      <c r="O14" s="42">
        <f>I14+(M14-H14)</f>
        <v/>
      </c>
      <c r="P14" s="52" t="n"/>
      <c r="Q14" s="66">
        <f>'ダッシュボード'!$P$3*24+14</f>
        <v/>
      </c>
    </row>
    <row r="15" ht="17" customHeight="1">
      <c r="A15" s="25" t="inlineStr">
        <is>
          <t>販管費</t>
        </is>
      </c>
      <c r="B15" s="26">
        <f>IF(TRIM('設定'!$B$23)="","（科目7・未使用）",TRIM('設定'!$B$23))</f>
        <v/>
      </c>
      <c r="C15" s="38">
        <f>INDEX('予算'!$C$1:$N$148,$Q15,'ダッシュボード'!$P$4)</f>
        <v/>
      </c>
      <c r="D15" s="38">
        <f>INDEX('実績'!$C$1:$N$148,$Q15,'ダッシュボード'!$P$4)</f>
        <v/>
      </c>
      <c r="E15" s="39">
        <f>D15-C15</f>
        <v/>
      </c>
      <c r="F15" s="40">
        <f>IF(AND(C15&gt;0,D15&gt;=0),D15/C15,"－")</f>
        <v/>
      </c>
      <c r="G15" s="41">
        <f>IF(AND(C15=0,D15=0),"",IF(E15&lt;=0,"予算内","超過"))</f>
        <v/>
      </c>
      <c r="H15" s="38">
        <f>SUM(INDEX('予算'!$C$1:$N$148,$Q15,1):INDEX('予算'!$C$1:$N$148,$Q15,'ダッシュボード'!$P$4))</f>
        <v/>
      </c>
      <c r="I15" s="38">
        <f>SUM(INDEX('実績'!$C$1:$N$148,$Q15,1):INDEX('実績'!$C$1:$N$148,$Q15,'ダッシュボード'!$P$4))</f>
        <v/>
      </c>
      <c r="J15" s="39">
        <f>I15-H15</f>
        <v/>
      </c>
      <c r="K15" s="40">
        <f>IF(AND(H15&gt;0,I15&gt;=0),I15/H15,"－")</f>
        <v/>
      </c>
      <c r="L15" s="41">
        <f>IF(AND(H15=0,I15=0),"",IF(J15&lt;=0,"予算内","超過"))</f>
        <v/>
      </c>
      <c r="M15" s="38">
        <f>INDEX('予算'!$O$1:$O$148,$Q15)</f>
        <v/>
      </c>
      <c r="N15" s="40">
        <f>IF(AND(M15&gt;0,I15&gt;=0),I15/M15,"－")</f>
        <v/>
      </c>
      <c r="O15" s="38">
        <f>I15+(M15-H15)</f>
        <v/>
      </c>
      <c r="P15" s="52" t="n"/>
      <c r="Q15" s="66">
        <f>'ダッシュボード'!$P$3*24+15</f>
        <v/>
      </c>
    </row>
    <row r="16" ht="17" customHeight="1">
      <c r="A16" s="25" t="inlineStr">
        <is>
          <t>販管費</t>
        </is>
      </c>
      <c r="B16" s="26">
        <f>IF(TRIM('設定'!$B$24)="","（科目8・未使用）",TRIM('設定'!$B$24))</f>
        <v/>
      </c>
      <c r="C16" s="38">
        <f>INDEX('予算'!$C$1:$N$148,$Q16,'ダッシュボード'!$P$4)</f>
        <v/>
      </c>
      <c r="D16" s="38">
        <f>INDEX('実績'!$C$1:$N$148,$Q16,'ダッシュボード'!$P$4)</f>
        <v/>
      </c>
      <c r="E16" s="39">
        <f>D16-C16</f>
        <v/>
      </c>
      <c r="F16" s="40">
        <f>IF(AND(C16&gt;0,D16&gt;=0),D16/C16,"－")</f>
        <v/>
      </c>
      <c r="G16" s="41">
        <f>IF(AND(C16=0,D16=0),"",IF(E16&lt;=0,"予算内","超過"))</f>
        <v/>
      </c>
      <c r="H16" s="38">
        <f>SUM(INDEX('予算'!$C$1:$N$148,$Q16,1):INDEX('予算'!$C$1:$N$148,$Q16,'ダッシュボード'!$P$4))</f>
        <v/>
      </c>
      <c r="I16" s="38">
        <f>SUM(INDEX('実績'!$C$1:$N$148,$Q16,1):INDEX('実績'!$C$1:$N$148,$Q16,'ダッシュボード'!$P$4))</f>
        <v/>
      </c>
      <c r="J16" s="39">
        <f>I16-H16</f>
        <v/>
      </c>
      <c r="K16" s="40">
        <f>IF(AND(H16&gt;0,I16&gt;=0),I16/H16,"－")</f>
        <v/>
      </c>
      <c r="L16" s="41">
        <f>IF(AND(H16=0,I16=0),"",IF(J16&lt;=0,"予算内","超過"))</f>
        <v/>
      </c>
      <c r="M16" s="38">
        <f>INDEX('予算'!$O$1:$O$148,$Q16)</f>
        <v/>
      </c>
      <c r="N16" s="40">
        <f>IF(AND(M16&gt;0,I16&gt;=0),I16/M16,"－")</f>
        <v/>
      </c>
      <c r="O16" s="38">
        <f>I16+(M16-H16)</f>
        <v/>
      </c>
      <c r="P16" s="52" t="n"/>
      <c r="Q16" s="66">
        <f>'ダッシュボード'!$P$3*24+16</f>
        <v/>
      </c>
    </row>
    <row r="17" ht="17" customHeight="1">
      <c r="A17" s="25" t="inlineStr">
        <is>
          <t>販管費</t>
        </is>
      </c>
      <c r="B17" s="26">
        <f>IF(TRIM('設定'!$B$25)="","（科目9・未使用）",TRIM('設定'!$B$25))</f>
        <v/>
      </c>
      <c r="C17" s="38">
        <f>INDEX('予算'!$C$1:$N$148,$Q17,'ダッシュボード'!$P$4)</f>
        <v/>
      </c>
      <c r="D17" s="38">
        <f>INDEX('実績'!$C$1:$N$148,$Q17,'ダッシュボード'!$P$4)</f>
        <v/>
      </c>
      <c r="E17" s="39">
        <f>D17-C17</f>
        <v/>
      </c>
      <c r="F17" s="40">
        <f>IF(AND(C17&gt;0,D17&gt;=0),D17/C17,"－")</f>
        <v/>
      </c>
      <c r="G17" s="41">
        <f>IF(AND(C17=0,D17=0),"",IF(E17&lt;=0,"予算内","超過"))</f>
        <v/>
      </c>
      <c r="H17" s="38">
        <f>SUM(INDEX('予算'!$C$1:$N$148,$Q17,1):INDEX('予算'!$C$1:$N$148,$Q17,'ダッシュボード'!$P$4))</f>
        <v/>
      </c>
      <c r="I17" s="38">
        <f>SUM(INDEX('実績'!$C$1:$N$148,$Q17,1):INDEX('実績'!$C$1:$N$148,$Q17,'ダッシュボード'!$P$4))</f>
        <v/>
      </c>
      <c r="J17" s="39">
        <f>I17-H17</f>
        <v/>
      </c>
      <c r="K17" s="40">
        <f>IF(AND(H17&gt;0,I17&gt;=0),I17/H17,"－")</f>
        <v/>
      </c>
      <c r="L17" s="41">
        <f>IF(AND(H17=0,I17=0),"",IF(J17&lt;=0,"予算内","超過"))</f>
        <v/>
      </c>
      <c r="M17" s="38">
        <f>INDEX('予算'!$O$1:$O$148,$Q17)</f>
        <v/>
      </c>
      <c r="N17" s="40">
        <f>IF(AND(M17&gt;0,I17&gt;=0),I17/M17,"－")</f>
        <v/>
      </c>
      <c r="O17" s="38">
        <f>I17+(M17-H17)</f>
        <v/>
      </c>
      <c r="P17" s="52" t="n"/>
      <c r="Q17" s="66">
        <f>'ダッシュボード'!$P$3*24+17</f>
        <v/>
      </c>
    </row>
    <row r="18" ht="17" customHeight="1">
      <c r="A18" s="25" t="inlineStr">
        <is>
          <t>販管費</t>
        </is>
      </c>
      <c r="B18" s="26">
        <f>IF(TRIM('設定'!$B$26)="","（科目10・未使用）",TRIM('設定'!$B$26))</f>
        <v/>
      </c>
      <c r="C18" s="38">
        <f>INDEX('予算'!$C$1:$N$148,$Q18,'ダッシュボード'!$P$4)</f>
        <v/>
      </c>
      <c r="D18" s="38">
        <f>INDEX('実績'!$C$1:$N$148,$Q18,'ダッシュボード'!$P$4)</f>
        <v/>
      </c>
      <c r="E18" s="39">
        <f>D18-C18</f>
        <v/>
      </c>
      <c r="F18" s="40">
        <f>IF(AND(C18&gt;0,D18&gt;=0),D18/C18,"－")</f>
        <v/>
      </c>
      <c r="G18" s="41">
        <f>IF(AND(C18=0,D18=0),"",IF(E18&lt;=0,"予算内","超過"))</f>
        <v/>
      </c>
      <c r="H18" s="38">
        <f>SUM(INDEX('予算'!$C$1:$N$148,$Q18,1):INDEX('予算'!$C$1:$N$148,$Q18,'ダッシュボード'!$P$4))</f>
        <v/>
      </c>
      <c r="I18" s="38">
        <f>SUM(INDEX('実績'!$C$1:$N$148,$Q18,1):INDEX('実績'!$C$1:$N$148,$Q18,'ダッシュボード'!$P$4))</f>
        <v/>
      </c>
      <c r="J18" s="39">
        <f>I18-H18</f>
        <v/>
      </c>
      <c r="K18" s="40">
        <f>IF(AND(H18&gt;0,I18&gt;=0),I18/H18,"－")</f>
        <v/>
      </c>
      <c r="L18" s="41">
        <f>IF(AND(H18=0,I18=0),"",IF(J18&lt;=0,"予算内","超過"))</f>
        <v/>
      </c>
      <c r="M18" s="38">
        <f>INDEX('予算'!$O$1:$O$148,$Q18)</f>
        <v/>
      </c>
      <c r="N18" s="40">
        <f>IF(AND(M18&gt;0,I18&gt;=0),I18/M18,"－")</f>
        <v/>
      </c>
      <c r="O18" s="38">
        <f>I18+(M18-H18)</f>
        <v/>
      </c>
      <c r="P18" s="52" t="n"/>
      <c r="Q18" s="66">
        <f>'ダッシュボード'!$P$3*24+18</f>
        <v/>
      </c>
    </row>
    <row r="19" ht="17" customHeight="1">
      <c r="A19" s="25" t="inlineStr">
        <is>
          <t>販管費</t>
        </is>
      </c>
      <c r="B19" s="26">
        <f>IF(TRIM('設定'!$B$27)="","（科目11・未使用）",TRIM('設定'!$B$27))</f>
        <v/>
      </c>
      <c r="C19" s="38">
        <f>INDEX('予算'!$C$1:$N$148,$Q19,'ダッシュボード'!$P$4)</f>
        <v/>
      </c>
      <c r="D19" s="38">
        <f>INDEX('実績'!$C$1:$N$148,$Q19,'ダッシュボード'!$P$4)</f>
        <v/>
      </c>
      <c r="E19" s="39">
        <f>D19-C19</f>
        <v/>
      </c>
      <c r="F19" s="40">
        <f>IF(AND(C19&gt;0,D19&gt;=0),D19/C19,"－")</f>
        <v/>
      </c>
      <c r="G19" s="41">
        <f>IF(AND(C19=0,D19=0),"",IF(E19&lt;=0,"予算内","超過"))</f>
        <v/>
      </c>
      <c r="H19" s="38">
        <f>SUM(INDEX('予算'!$C$1:$N$148,$Q19,1):INDEX('予算'!$C$1:$N$148,$Q19,'ダッシュボード'!$P$4))</f>
        <v/>
      </c>
      <c r="I19" s="38">
        <f>SUM(INDEX('実績'!$C$1:$N$148,$Q19,1):INDEX('実績'!$C$1:$N$148,$Q19,'ダッシュボード'!$P$4))</f>
        <v/>
      </c>
      <c r="J19" s="39">
        <f>I19-H19</f>
        <v/>
      </c>
      <c r="K19" s="40">
        <f>IF(AND(H19&gt;0,I19&gt;=0),I19/H19,"－")</f>
        <v/>
      </c>
      <c r="L19" s="41">
        <f>IF(AND(H19=0,I19=0),"",IF(J19&lt;=0,"予算内","超過"))</f>
        <v/>
      </c>
      <c r="M19" s="38">
        <f>INDEX('予算'!$O$1:$O$148,$Q19)</f>
        <v/>
      </c>
      <c r="N19" s="40">
        <f>IF(AND(M19&gt;0,I19&gt;=0),I19/M19,"－")</f>
        <v/>
      </c>
      <c r="O19" s="38">
        <f>I19+(M19-H19)</f>
        <v/>
      </c>
      <c r="P19" s="52" t="n"/>
      <c r="Q19" s="66">
        <f>'ダッシュボード'!$P$3*24+19</f>
        <v/>
      </c>
    </row>
    <row r="20" ht="17" customHeight="1">
      <c r="A20" s="25" t="inlineStr">
        <is>
          <t>販管費</t>
        </is>
      </c>
      <c r="B20" s="26">
        <f>IF(TRIM('設定'!$B$28)="","（科目12・未使用）",TRIM('設定'!$B$28))</f>
        <v/>
      </c>
      <c r="C20" s="38">
        <f>INDEX('予算'!$C$1:$N$148,$Q20,'ダッシュボード'!$P$4)</f>
        <v/>
      </c>
      <c r="D20" s="38">
        <f>INDEX('実績'!$C$1:$N$148,$Q20,'ダッシュボード'!$P$4)</f>
        <v/>
      </c>
      <c r="E20" s="39">
        <f>D20-C20</f>
        <v/>
      </c>
      <c r="F20" s="40">
        <f>IF(AND(C20&gt;0,D20&gt;=0),D20/C20,"－")</f>
        <v/>
      </c>
      <c r="G20" s="41">
        <f>IF(AND(C20=0,D20=0),"",IF(E20&lt;=0,"予算内","超過"))</f>
        <v/>
      </c>
      <c r="H20" s="38">
        <f>SUM(INDEX('予算'!$C$1:$N$148,$Q20,1):INDEX('予算'!$C$1:$N$148,$Q20,'ダッシュボード'!$P$4))</f>
        <v/>
      </c>
      <c r="I20" s="38">
        <f>SUM(INDEX('実績'!$C$1:$N$148,$Q20,1):INDEX('実績'!$C$1:$N$148,$Q20,'ダッシュボード'!$P$4))</f>
        <v/>
      </c>
      <c r="J20" s="39">
        <f>I20-H20</f>
        <v/>
      </c>
      <c r="K20" s="40">
        <f>IF(AND(H20&gt;0,I20&gt;=0),I20/H20,"－")</f>
        <v/>
      </c>
      <c r="L20" s="41">
        <f>IF(AND(H20=0,I20=0),"",IF(J20&lt;=0,"予算内","超過"))</f>
        <v/>
      </c>
      <c r="M20" s="38">
        <f>INDEX('予算'!$O$1:$O$148,$Q20)</f>
        <v/>
      </c>
      <c r="N20" s="40">
        <f>IF(AND(M20&gt;0,I20&gt;=0),I20/M20,"－")</f>
        <v/>
      </c>
      <c r="O20" s="38">
        <f>I20+(M20-H20)</f>
        <v/>
      </c>
      <c r="P20" s="52" t="n"/>
      <c r="Q20" s="66">
        <f>'ダッシュボード'!$P$3*24+20</f>
        <v/>
      </c>
    </row>
    <row r="21" ht="17" customHeight="1">
      <c r="A21" s="25" t="inlineStr">
        <is>
          <t>販管費</t>
        </is>
      </c>
      <c r="B21" s="26">
        <f>IF(TRIM('設定'!$B$29)="","（科目13・未使用）",TRIM('設定'!$B$29))</f>
        <v/>
      </c>
      <c r="C21" s="38">
        <f>INDEX('予算'!$C$1:$N$148,$Q21,'ダッシュボード'!$P$4)</f>
        <v/>
      </c>
      <c r="D21" s="38">
        <f>INDEX('実績'!$C$1:$N$148,$Q21,'ダッシュボード'!$P$4)</f>
        <v/>
      </c>
      <c r="E21" s="39">
        <f>D21-C21</f>
        <v/>
      </c>
      <c r="F21" s="40">
        <f>IF(AND(C21&gt;0,D21&gt;=0),D21/C21,"－")</f>
        <v/>
      </c>
      <c r="G21" s="41">
        <f>IF(AND(C21=0,D21=0),"",IF(E21&lt;=0,"予算内","超過"))</f>
        <v/>
      </c>
      <c r="H21" s="38">
        <f>SUM(INDEX('予算'!$C$1:$N$148,$Q21,1):INDEX('予算'!$C$1:$N$148,$Q21,'ダッシュボード'!$P$4))</f>
        <v/>
      </c>
      <c r="I21" s="38">
        <f>SUM(INDEX('実績'!$C$1:$N$148,$Q21,1):INDEX('実績'!$C$1:$N$148,$Q21,'ダッシュボード'!$P$4))</f>
        <v/>
      </c>
      <c r="J21" s="39">
        <f>I21-H21</f>
        <v/>
      </c>
      <c r="K21" s="40">
        <f>IF(AND(H21&gt;0,I21&gt;=0),I21/H21,"－")</f>
        <v/>
      </c>
      <c r="L21" s="41">
        <f>IF(AND(H21=0,I21=0),"",IF(J21&lt;=0,"予算内","超過"))</f>
        <v/>
      </c>
      <c r="M21" s="38">
        <f>INDEX('予算'!$O$1:$O$148,$Q21)</f>
        <v/>
      </c>
      <c r="N21" s="40">
        <f>IF(AND(M21&gt;0,I21&gt;=0),I21/M21,"－")</f>
        <v/>
      </c>
      <c r="O21" s="38">
        <f>I21+(M21-H21)</f>
        <v/>
      </c>
      <c r="P21" s="52" t="n"/>
      <c r="Q21" s="66">
        <f>'ダッシュボード'!$P$3*24+21</f>
        <v/>
      </c>
    </row>
    <row r="22" ht="17" customHeight="1">
      <c r="A22" s="25" t="inlineStr">
        <is>
          <t>販管費</t>
        </is>
      </c>
      <c r="B22" s="26">
        <f>IF(TRIM('設定'!$B$30)="","（科目14・未使用）",TRIM('設定'!$B$30))</f>
        <v/>
      </c>
      <c r="C22" s="38">
        <f>INDEX('予算'!$C$1:$N$148,$Q22,'ダッシュボード'!$P$4)</f>
        <v/>
      </c>
      <c r="D22" s="38">
        <f>INDEX('実績'!$C$1:$N$148,$Q22,'ダッシュボード'!$P$4)</f>
        <v/>
      </c>
      <c r="E22" s="39">
        <f>D22-C22</f>
        <v/>
      </c>
      <c r="F22" s="40">
        <f>IF(AND(C22&gt;0,D22&gt;=0),D22/C22,"－")</f>
        <v/>
      </c>
      <c r="G22" s="41">
        <f>IF(AND(C22=0,D22=0),"",IF(E22&lt;=0,"予算内","超過"))</f>
        <v/>
      </c>
      <c r="H22" s="38">
        <f>SUM(INDEX('予算'!$C$1:$N$148,$Q22,1):INDEX('予算'!$C$1:$N$148,$Q22,'ダッシュボード'!$P$4))</f>
        <v/>
      </c>
      <c r="I22" s="38">
        <f>SUM(INDEX('実績'!$C$1:$N$148,$Q22,1):INDEX('実績'!$C$1:$N$148,$Q22,'ダッシュボード'!$P$4))</f>
        <v/>
      </c>
      <c r="J22" s="39">
        <f>I22-H22</f>
        <v/>
      </c>
      <c r="K22" s="40">
        <f>IF(AND(H22&gt;0,I22&gt;=0),I22/H22,"－")</f>
        <v/>
      </c>
      <c r="L22" s="41">
        <f>IF(AND(H22=0,I22=0),"",IF(J22&lt;=0,"予算内","超過"))</f>
        <v/>
      </c>
      <c r="M22" s="38">
        <f>INDEX('予算'!$O$1:$O$148,$Q22)</f>
        <v/>
      </c>
      <c r="N22" s="40">
        <f>IF(AND(M22&gt;0,I22&gt;=0),I22/M22,"－")</f>
        <v/>
      </c>
      <c r="O22" s="38">
        <f>I22+(M22-H22)</f>
        <v/>
      </c>
      <c r="P22" s="52" t="n"/>
      <c r="Q22" s="66">
        <f>'ダッシュボード'!$P$3*24+22</f>
        <v/>
      </c>
    </row>
    <row r="23" ht="17" customHeight="1">
      <c r="A23" s="25" t="inlineStr">
        <is>
          <t>販管費</t>
        </is>
      </c>
      <c r="B23" s="26">
        <f>IF(TRIM('設定'!$B$31)="","（科目15・未使用）",TRIM('設定'!$B$31))</f>
        <v/>
      </c>
      <c r="C23" s="38">
        <f>INDEX('予算'!$C$1:$N$148,$Q23,'ダッシュボード'!$P$4)</f>
        <v/>
      </c>
      <c r="D23" s="38">
        <f>INDEX('実績'!$C$1:$N$148,$Q23,'ダッシュボード'!$P$4)</f>
        <v/>
      </c>
      <c r="E23" s="39">
        <f>D23-C23</f>
        <v/>
      </c>
      <c r="F23" s="40">
        <f>IF(AND(C23&gt;0,D23&gt;=0),D23/C23,"－")</f>
        <v/>
      </c>
      <c r="G23" s="41">
        <f>IF(AND(C23=0,D23=0),"",IF(E23&lt;=0,"予算内","超過"))</f>
        <v/>
      </c>
      <c r="H23" s="38">
        <f>SUM(INDEX('予算'!$C$1:$N$148,$Q23,1):INDEX('予算'!$C$1:$N$148,$Q23,'ダッシュボード'!$P$4))</f>
        <v/>
      </c>
      <c r="I23" s="38">
        <f>SUM(INDEX('実績'!$C$1:$N$148,$Q23,1):INDEX('実績'!$C$1:$N$148,$Q23,'ダッシュボード'!$P$4))</f>
        <v/>
      </c>
      <c r="J23" s="39">
        <f>I23-H23</f>
        <v/>
      </c>
      <c r="K23" s="40">
        <f>IF(AND(H23&gt;0,I23&gt;=0),I23/H23,"－")</f>
        <v/>
      </c>
      <c r="L23" s="41">
        <f>IF(AND(H23=0,I23=0),"",IF(J23&lt;=0,"予算内","超過"))</f>
        <v/>
      </c>
      <c r="M23" s="38">
        <f>INDEX('予算'!$O$1:$O$148,$Q23)</f>
        <v/>
      </c>
      <c r="N23" s="40">
        <f>IF(AND(M23&gt;0,I23&gt;=0),I23/M23,"－")</f>
        <v/>
      </c>
      <c r="O23" s="38">
        <f>I23+(M23-H23)</f>
        <v/>
      </c>
      <c r="P23" s="52" t="n"/>
      <c r="Q23" s="66">
        <f>'ダッシュボード'!$P$3*24+23</f>
        <v/>
      </c>
    </row>
    <row r="24" ht="17" customHeight="1">
      <c r="A24" s="25" t="inlineStr">
        <is>
          <t>販管費</t>
        </is>
      </c>
      <c r="B24" s="26">
        <f>IF(TRIM('設定'!$B$32)="","（科目16・未使用）",TRIM('設定'!$B$32))</f>
        <v/>
      </c>
      <c r="C24" s="38">
        <f>INDEX('予算'!$C$1:$N$148,$Q24,'ダッシュボード'!$P$4)</f>
        <v/>
      </c>
      <c r="D24" s="38">
        <f>INDEX('実績'!$C$1:$N$148,$Q24,'ダッシュボード'!$P$4)</f>
        <v/>
      </c>
      <c r="E24" s="39">
        <f>D24-C24</f>
        <v/>
      </c>
      <c r="F24" s="40">
        <f>IF(AND(C24&gt;0,D24&gt;=0),D24/C24,"－")</f>
        <v/>
      </c>
      <c r="G24" s="41">
        <f>IF(AND(C24=0,D24=0),"",IF(E24&lt;=0,"予算内","超過"))</f>
        <v/>
      </c>
      <c r="H24" s="38">
        <f>SUM(INDEX('予算'!$C$1:$N$148,$Q24,1):INDEX('予算'!$C$1:$N$148,$Q24,'ダッシュボード'!$P$4))</f>
        <v/>
      </c>
      <c r="I24" s="38">
        <f>SUM(INDEX('実績'!$C$1:$N$148,$Q24,1):INDEX('実績'!$C$1:$N$148,$Q24,'ダッシュボード'!$P$4))</f>
        <v/>
      </c>
      <c r="J24" s="39">
        <f>I24-H24</f>
        <v/>
      </c>
      <c r="K24" s="40">
        <f>IF(AND(H24&gt;0,I24&gt;=0),I24/H24,"－")</f>
        <v/>
      </c>
      <c r="L24" s="41">
        <f>IF(AND(H24=0,I24=0),"",IF(J24&lt;=0,"予算内","超過"))</f>
        <v/>
      </c>
      <c r="M24" s="38">
        <f>INDEX('予算'!$O$1:$O$148,$Q24)</f>
        <v/>
      </c>
      <c r="N24" s="40">
        <f>IF(AND(M24&gt;0,I24&gt;=0),I24/M24,"－")</f>
        <v/>
      </c>
      <c r="O24" s="38">
        <f>I24+(M24-H24)</f>
        <v/>
      </c>
      <c r="P24" s="52" t="n"/>
      <c r="Q24" s="66">
        <f>'ダッシュボード'!$P$3*24+24</f>
        <v/>
      </c>
    </row>
    <row r="25" ht="17" customHeight="1">
      <c r="A25" s="57" t="inlineStr">
        <is>
          <t>計</t>
        </is>
      </c>
      <c r="B25" s="29" t="inlineStr">
        <is>
          <t>販管費 計</t>
        </is>
      </c>
      <c r="C25" s="42">
        <f>INDEX('予算'!$C$1:$N$148,$Q25,'ダッシュボード'!$P$4)</f>
        <v/>
      </c>
      <c r="D25" s="42">
        <f>INDEX('実績'!$C$1:$N$148,$Q25,'ダッシュボード'!$P$4)</f>
        <v/>
      </c>
      <c r="E25" s="43">
        <f>D25-C25</f>
        <v/>
      </c>
      <c r="F25" s="44">
        <f>IF(AND(C25&gt;0,D25&gt;=0),D25/C25,"－")</f>
        <v/>
      </c>
      <c r="G25" s="45">
        <f>IF(AND(C25=0,D25=0),"",IF(E25&lt;=0,"予算内","超過"))</f>
        <v/>
      </c>
      <c r="H25" s="42">
        <f>SUM(INDEX('予算'!$C$1:$N$148,$Q25,1):INDEX('予算'!$C$1:$N$148,$Q25,'ダッシュボード'!$P$4))</f>
        <v/>
      </c>
      <c r="I25" s="42">
        <f>SUM(INDEX('実績'!$C$1:$N$148,$Q25,1):INDEX('実績'!$C$1:$N$148,$Q25,'ダッシュボード'!$P$4))</f>
        <v/>
      </c>
      <c r="J25" s="43">
        <f>I25-H25</f>
        <v/>
      </c>
      <c r="K25" s="44">
        <f>IF(AND(H25&gt;0,I25&gt;=0),I25/H25,"－")</f>
        <v/>
      </c>
      <c r="L25" s="45">
        <f>IF(AND(H25=0,I25=0),"",IF(J25&lt;=0,"予算内","超過"))</f>
        <v/>
      </c>
      <c r="M25" s="42">
        <f>INDEX('予算'!$O$1:$O$148,$Q25)</f>
        <v/>
      </c>
      <c r="N25" s="44">
        <f>IF(AND(M25&gt;0,I25&gt;=0),I25/M25,"－")</f>
        <v/>
      </c>
      <c r="O25" s="42">
        <f>I25+(M25-H25)</f>
        <v/>
      </c>
      <c r="P25" s="52" t="n"/>
      <c r="Q25" s="66">
        <f>'ダッシュボード'!$P$3*24+25</f>
        <v/>
      </c>
    </row>
    <row r="26" ht="17" customHeight="1">
      <c r="A26" s="57" t="inlineStr">
        <is>
          <t>利益</t>
        </is>
      </c>
      <c r="B26" s="29" t="inlineStr">
        <is>
          <t>営業利益</t>
        </is>
      </c>
      <c r="C26" s="42">
        <f>INDEX('予算'!$C$1:$N$148,$Q26,'ダッシュボード'!$P$4)</f>
        <v/>
      </c>
      <c r="D26" s="42">
        <f>INDEX('実績'!$C$1:$N$148,$Q26,'ダッシュボード'!$P$4)</f>
        <v/>
      </c>
      <c r="E26" s="43">
        <f>D26-C26</f>
        <v/>
      </c>
      <c r="F26" s="44">
        <f>IF(AND(C26&gt;0,D26&gt;=0),D26/C26,"－")</f>
        <v/>
      </c>
      <c r="G26" s="45">
        <f>IF(AND(C26=0,D26=0),"",IF(E26&gt;=0,"達成","未達"))</f>
        <v/>
      </c>
      <c r="H26" s="42">
        <f>SUM(INDEX('予算'!$C$1:$N$148,$Q26,1):INDEX('予算'!$C$1:$N$148,$Q26,'ダッシュボード'!$P$4))</f>
        <v/>
      </c>
      <c r="I26" s="42">
        <f>SUM(INDEX('実績'!$C$1:$N$148,$Q26,1):INDEX('実績'!$C$1:$N$148,$Q26,'ダッシュボード'!$P$4))</f>
        <v/>
      </c>
      <c r="J26" s="43">
        <f>I26-H26</f>
        <v/>
      </c>
      <c r="K26" s="44">
        <f>IF(AND(H26&gt;0,I26&gt;=0),I26/H26,"－")</f>
        <v/>
      </c>
      <c r="L26" s="45">
        <f>IF(AND(H26=0,I26=0),"",IF(J26&gt;=0,"達成","未達"))</f>
        <v/>
      </c>
      <c r="M26" s="42">
        <f>INDEX('予算'!$O$1:$O$148,$Q26)</f>
        <v/>
      </c>
      <c r="N26" s="44">
        <f>IF(AND(M26&gt;0,I26&gt;=0),I26/M26,"－")</f>
        <v/>
      </c>
      <c r="O26" s="42">
        <f>I26+(M26-H26)</f>
        <v/>
      </c>
      <c r="P26" s="52" t="n"/>
      <c r="Q26" s="66">
        <f>'ダッシュボード'!$P$3*24+26</f>
        <v/>
      </c>
    </row>
    <row r="27">
      <c r="A27" s="52" t="n"/>
      <c r="B27" s="52" t="n"/>
      <c r="C27" s="52" t="n"/>
      <c r="D27" s="52" t="n"/>
      <c r="E27" s="52" t="n"/>
      <c r="F27" s="52" t="n"/>
      <c r="G27" s="52" t="n"/>
      <c r="H27" s="52" t="n"/>
      <c r="I27" s="52" t="n"/>
      <c r="J27" s="52" t="n"/>
      <c r="K27" s="52" t="n"/>
      <c r="L27" s="52" t="n"/>
      <c r="M27" s="52" t="n"/>
      <c r="N27" s="52" t="n"/>
      <c r="O27" s="52" t="n"/>
      <c r="P27" s="52" t="n"/>
      <c r="Q27" s="52" t="n"/>
    </row>
    <row r="28" ht="42" customHeight="1">
      <c r="A28" s="56" t="inlineStr">
        <is>
          <t>進捗率・消化率＝累計の実績÷年間予算（売上なら年間予算のどこまで来たか、費用なら年間予算のどれだけを使ったか）。着地見込み＝累計の実績＋残りの月の予算（残りの月が予算どおりに進んだ場合の1年分）。着地見込みと年間予算の差は、累計の差異と同じ額になります。</t>
        </is>
      </c>
      <c r="B28" s="52" t="n"/>
      <c r="C28" s="52" t="n"/>
      <c r="D28" s="52" t="n"/>
      <c r="E28" s="52" t="n"/>
      <c r="F28" s="52" t="n"/>
      <c r="G28" s="52" t="n"/>
      <c r="H28" s="52" t="n"/>
      <c r="I28" s="52" t="n"/>
      <c r="J28" s="52" t="n"/>
      <c r="K28" s="52" t="n"/>
      <c r="L28" s="52" t="n"/>
      <c r="M28" s="52" t="n"/>
      <c r="N28" s="52" t="n"/>
      <c r="O28" s="52" t="n"/>
      <c r="P28" s="52" t="n"/>
      <c r="Q28" s="52" t="n"/>
    </row>
    <row r="29" ht="28" customHeight="1">
      <c r="A29" s="61" t="inlineStr">
        <is>
          <t>Q列の「計算用（行）」は、選んだ部門のブロックが予算・実績シートの何行目かを出しています。消さないでください。この2行とQ列は印刷されません。</t>
        </is>
      </c>
      <c r="B29" s="52" t="n"/>
      <c r="C29" s="52" t="n"/>
      <c r="D29" s="52" t="n"/>
      <c r="E29" s="52" t="n"/>
      <c r="F29" s="52" t="n"/>
      <c r="G29" s="52" t="n"/>
      <c r="H29" s="52" t="n"/>
      <c r="I29" s="52" t="n"/>
      <c r="J29" s="52" t="n"/>
      <c r="K29" s="52" t="n"/>
      <c r="L29" s="52" t="n"/>
      <c r="M29" s="52" t="n"/>
      <c r="N29" s="52" t="n"/>
      <c r="O29" s="52" t="n"/>
      <c r="P29" s="52" t="n"/>
      <c r="Q29" s="52" t="n"/>
    </row>
  </sheetData>
  <mergeCells count="9">
    <mergeCell ref="A4:B4"/>
    <mergeCell ref="A29:O29"/>
    <mergeCell ref="C4:G4"/>
    <mergeCell ref="A2:O2"/>
    <mergeCell ref="A28:O28"/>
    <mergeCell ref="M4:O4"/>
    <mergeCell ref="A1:O1"/>
    <mergeCell ref="H4:L4"/>
    <mergeCell ref="A3:O3"/>
  </mergeCells>
  <conditionalFormatting sqref="G6:G26">
    <cfRule type="expression" priority="1" dxfId="0">
      <formula>OR($G6="未達",$G6="超過")</formula>
    </cfRule>
    <cfRule type="expression" priority="2" dxfId="1">
      <formula>OR($G6="達成",$G6="予算内")</formula>
    </cfRule>
  </conditionalFormatting>
  <conditionalFormatting sqref="L6:L26">
    <cfRule type="expression" priority="3" dxfId="0">
      <formula>OR($L6="未達",$L6="超過")</formula>
    </cfRule>
    <cfRule type="expression" priority="4" dxfId="1">
      <formula>OR($L6="達成",$L6="予算内")</formula>
    </cfRule>
  </conditionalFormatting>
  <conditionalFormatting sqref="E6:F26">
    <cfRule type="expression" priority="5" dxfId="2">
      <formula>OR($G6="未達",$G6="超過")</formula>
    </cfRule>
  </conditionalFormatting>
  <conditionalFormatting sqref="J6:K26">
    <cfRule type="expression" priority="6" dxfId="2">
      <formula>OR($L6="未達",$L6="超過")</formula>
    </cfRule>
  </conditionalFormatting>
  <printOptions horizontalCentered="1"/>
  <pageMargins left="0.4" right="0.4" top="0.45" bottom="0.45" header="0.2" footer="0.2"/>
  <pageSetup orientation="landscape"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2026-10-02T16:42:54Z</dcterms:created>
  <dcterms:modified xmlns:dcterms="http://purl.org/dc/terms/" xmlns:xsi="http://www.w3.org/2001/XMLSchema-instance" xsi:type="dcterms:W3CDTF">2026-10-02T16:42:56Z</dcterms:modified>
</cp:coreProperties>
</file>