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使い方" sheetId="1" state="visible" r:id="rId1"/>
    <sheet xmlns:r="http://schemas.openxmlformats.org/officeDocument/2006/relationships" name="出張報告書" sheetId="2" state="visible" r:id="rId2"/>
    <sheet xmlns:r="http://schemas.openxmlformats.org/officeDocument/2006/relationships" name="経費明細" sheetId="3" state="visible" r:id="rId3"/>
    <sheet xmlns:r="http://schemas.openxmlformats.org/officeDocument/2006/relationships" name="精算書への転記" sheetId="4" state="visible" r:id="rId4"/>
  </sheets>
  <definedNames>
    <definedName name="_xlnm.Print_Area" localSheetId="1">'出張報告書'!$A$1:$V$68</definedName>
    <definedName name="_xlnm.Print_Area" localSheetId="2">'経費明細'!$A$1:$M$26</definedName>
    <definedName name="_xlnm.Print_Area" localSheetId="3">'精算書への転記'!$A$1:$N$47</definedName>
  </definedNames>
  <calcPr calcId="124519" fullCalcOnLoad="1"/>
</workbook>
</file>

<file path=xl/styles.xml><?xml version="1.0" encoding="utf-8"?>
<styleSheet xmlns="http://schemas.openxmlformats.org/spreadsheetml/2006/main">
  <numFmts count="6">
    <numFmt numFmtId="164" formatCode="yyyy&quot;年&quot;m&quot;月&quot;d&quot;日&quot;(aaa)"/>
    <numFmt numFmtId="165" formatCode="yyyy/m/d(aaa)"/>
    <numFmt numFmtId="166" formatCode="m/d(aaa)"/>
    <numFmt numFmtId="167" formatCode="#,##0;-#,##0;&quot;－&quot;"/>
    <numFmt numFmtId="168" formatCode="&quot;〜 &quot;yyyy/m/d(aaa)"/>
    <numFmt numFmtId="169" formatCode="0&quot;件&quot;"/>
  </numFmts>
  <fonts count="11">
    <font>
      <name val="Calibri"/>
      <family val="2"/>
      <color theme="1"/>
      <sz val="11"/>
      <scheme val="minor"/>
    </font>
    <font>
      <name val="Yu Gothic"/>
      <b val="1"/>
      <color rgb="00FFFFFF"/>
      <sz val="14"/>
    </font>
    <font>
      <name val="Yu Gothic"/>
      <b val="1"/>
      <color rgb="001B3A5C"/>
      <sz val="9.5"/>
    </font>
    <font>
      <name val="Yu Gothic"/>
      <color rgb="001A1A1A"/>
      <sz val="9.5"/>
    </font>
    <font>
      <name val="Yu Gothic"/>
      <color rgb="0066707A"/>
      <sz val="8.5"/>
    </font>
    <font>
      <name val="Yu Gothic"/>
      <b val="1"/>
      <color rgb="00FFFFFF"/>
      <sz val="10.5"/>
    </font>
    <font>
      <name val="Yu Gothic"/>
      <b val="1"/>
      <color rgb="00FFFFFF"/>
      <sz val="9.5"/>
    </font>
    <font>
      <name val="Yu Gothic"/>
      <b val="1"/>
      <color rgb="001A1A1A"/>
      <sz val="9.5"/>
    </font>
    <font>
      <name val="Yu Gothic"/>
      <color rgb="001A1A1A"/>
      <sz val="10"/>
    </font>
    <font>
      <name val="Yu Gothic"/>
      <color theme="1"/>
      <sz val="11"/>
    </font>
    <font>
      <name val="Yu Gothic"/>
      <b val="1"/>
      <color rgb="FF1B3A5C"/>
      <sz val="9.5"/>
    </font>
  </fonts>
  <fills count="6">
    <fill>
      <patternFill/>
    </fill>
    <fill>
      <patternFill patternType="gray125"/>
    </fill>
    <fill>
      <patternFill patternType="solid">
        <fgColor rgb="001B3A5C"/>
      </patternFill>
    </fill>
    <fill>
      <patternFill patternType="solid">
        <fgColor rgb="00F2F2EF"/>
      </patternFill>
    </fill>
    <fill>
      <patternFill patternType="solid">
        <fgColor rgb="00FFF9E6"/>
      </patternFill>
    </fill>
    <fill>
      <patternFill patternType="solid">
        <fgColor rgb="004A5D73"/>
      </patternFill>
    </fill>
  </fills>
  <borders count="9">
    <border>
      <left/>
      <right/>
      <top/>
      <bottom/>
      <diagonal/>
    </border>
    <border>
      <left style="thin">
        <color rgb="00B9C4CF"/>
      </left>
      <right style="thin">
        <color rgb="00B9C4CF"/>
      </right>
      <top style="thin">
        <color rgb="00B9C4CF"/>
      </top>
      <bottom style="thin">
        <color rgb="00B9C4CF"/>
      </bottom>
    </border>
    <border>
      <left/>
      <right/>
      <top style="thin">
        <color rgb="00B9C4CF"/>
      </top>
      <bottom/>
      <diagonal/>
    </border>
    <border>
      <left/>
      <right style="thin">
        <color rgb="00B9C4CF"/>
      </right>
      <top style="thin">
        <color rgb="00B9C4CF"/>
      </top>
      <bottom/>
      <diagonal/>
    </border>
    <border>
      <left/>
      <right/>
      <top style="thin">
        <color rgb="00B9C4CF"/>
      </top>
      <bottom style="thin">
        <color rgb="00B9C4CF"/>
      </bottom>
      <diagonal/>
    </border>
    <border>
      <left/>
      <right style="thin">
        <color rgb="00B9C4CF"/>
      </right>
      <top style="thin">
        <color rgb="00B9C4CF"/>
      </top>
      <bottom style="thin">
        <color rgb="00B9C4CF"/>
      </bottom>
      <diagonal/>
    </border>
    <border>
      <left/>
      <right/>
      <top/>
      <bottom/>
    </border>
    <border>
      <left/>
      <right/>
      <top style="thin">
        <color rgb="00B9C4CF"/>
      </top>
      <bottom style="thin">
        <color rgb="00B9C4CF"/>
      </bottom>
    </border>
    <border>
      <left/>
      <right style="thin">
        <color rgb="00B9C4CF"/>
      </right>
      <top style="thin">
        <color rgb="00B9C4CF"/>
      </top>
      <bottom style="thin">
        <color rgb="00B9C4CF"/>
      </bottom>
    </border>
  </borders>
  <cellStyleXfs count="1">
    <xf numFmtId="0" fontId="0" fillId="0" borderId="0"/>
  </cellStyleXfs>
  <cellXfs count="69">
    <xf numFmtId="0" fontId="0" fillId="0" borderId="0" pivotButton="0" quotePrefix="0" xfId="0"/>
    <xf numFmtId="0" fontId="1" fillId="2" borderId="0" applyAlignment="1" pivotButton="0" quotePrefix="0" xfId="0">
      <alignment horizontal="left" vertical="center" wrapText="1"/>
    </xf>
    <xf numFmtId="0" fontId="0" fillId="2" borderId="0" pivotButton="0" quotePrefix="0" xfId="0"/>
    <xf numFmtId="0" fontId="2" fillId="3" borderId="0" applyAlignment="1" pivotButton="0" quotePrefix="0" xfId="0">
      <alignment horizontal="left" vertical="center" wrapText="1"/>
    </xf>
    <xf numFmtId="0" fontId="0" fillId="3" borderId="0" pivotButton="0" quotePrefix="0" xfId="0"/>
    <xf numFmtId="0" fontId="8" fillId="0" borderId="0" applyAlignment="1" pivotButton="0" quotePrefix="0" xfId="0">
      <alignment horizontal="left" vertical="top" wrapText="1"/>
    </xf>
    <xf numFmtId="0" fontId="2" fillId="3" borderId="1" applyAlignment="1" pivotButton="0" quotePrefix="0" xfId="0">
      <alignment horizontal="center" vertical="center" wrapText="1"/>
    </xf>
    <xf numFmtId="0" fontId="0" fillId="3" borderId="1" pivotButton="0" quotePrefix="0" xfId="0"/>
    <xf numFmtId="164" fontId="3" fillId="4" borderId="1" applyAlignment="1" pivotButton="0" quotePrefix="0" xfId="0">
      <alignment horizontal="left" vertical="center" wrapText="1"/>
    </xf>
    <xf numFmtId="0" fontId="0" fillId="4" borderId="1" pivotButton="0" quotePrefix="0" xfId="0"/>
    <xf numFmtId="0" fontId="3" fillId="4" borderId="1" applyAlignment="1" pivotButton="0" quotePrefix="0" xfId="0">
      <alignment horizontal="left" vertical="center" wrapText="1"/>
    </xf>
    <xf numFmtId="0" fontId="4" fillId="3" borderId="1" applyAlignment="1" pivotButton="0" quotePrefix="0" xfId="0">
      <alignment horizontal="center" vertical="center" wrapText="1"/>
    </xf>
    <xf numFmtId="0" fontId="3" fillId="0" borderId="1" applyAlignment="1" pivotButton="0" quotePrefix="0" xfId="0">
      <alignment horizontal="center" vertical="center" wrapText="1"/>
    </xf>
    <xf numFmtId="0" fontId="0" fillId="0" borderId="1" pivotButton="0" quotePrefix="0" xfId="0"/>
    <xf numFmtId="0" fontId="5" fillId="2" borderId="0" applyAlignment="1" pivotButton="0" quotePrefix="0" xfId="0">
      <alignment horizontal="left" vertical="center" wrapText="1"/>
    </xf>
    <xf numFmtId="165" fontId="3" fillId="4" borderId="1" applyAlignment="1" pivotButton="0" quotePrefix="0" xfId="0">
      <alignment horizontal="center" vertical="center" wrapText="1"/>
    </xf>
    <xf numFmtId="0" fontId="2" fillId="0" borderId="1" applyAlignment="1" pivotButton="0" quotePrefix="0" xfId="0">
      <alignment horizontal="center" vertical="center" wrapText="1"/>
    </xf>
    <xf numFmtId="0" fontId="3" fillId="3" borderId="1" applyAlignment="1" pivotButton="0" quotePrefix="0" xfId="0">
      <alignment horizontal="center" vertical="center" wrapText="1"/>
    </xf>
    <xf numFmtId="0" fontId="3" fillId="4" borderId="1" applyAlignment="1" pivotButton="0" quotePrefix="0" xfId="0">
      <alignment horizontal="left" vertical="top" wrapText="1"/>
    </xf>
    <xf numFmtId="0" fontId="6" fillId="5" borderId="1" applyAlignment="1" pivotButton="0" quotePrefix="0" xfId="0">
      <alignment horizontal="center" vertical="center" wrapText="1"/>
    </xf>
    <xf numFmtId="0" fontId="0" fillId="5" borderId="1" pivotButton="0" quotePrefix="0" xfId="0"/>
    <xf numFmtId="166" fontId="3" fillId="4" borderId="1" applyAlignment="1" pivotButton="0" quotePrefix="0" xfId="0">
      <alignment horizontal="center" vertical="center" wrapText="1"/>
    </xf>
    <xf numFmtId="20" fontId="3" fillId="4" borderId="1" applyAlignment="1" pivotButton="0" quotePrefix="0" xfId="0">
      <alignment horizontal="center" vertical="center" wrapText="1"/>
    </xf>
    <xf numFmtId="0" fontId="3" fillId="4" borderId="1" applyAlignment="1" pivotButton="0" quotePrefix="0" xfId="0">
      <alignment horizontal="left" vertical="center" shrinkToFit="1"/>
    </xf>
    <xf numFmtId="1" fontId="3" fillId="4" borderId="1" applyAlignment="1" pivotButton="0" quotePrefix="0" xfId="0">
      <alignment horizontal="center" vertical="center" wrapText="1"/>
    </xf>
    <xf numFmtId="167" fontId="3" fillId="3" borderId="1" applyAlignment="1" pivotButton="0" quotePrefix="0" xfId="0">
      <alignment horizontal="right" vertical="center"/>
    </xf>
    <xf numFmtId="167" fontId="7" fillId="3" borderId="1" applyAlignment="1" pivotButton="0" quotePrefix="0" xfId="0">
      <alignment horizontal="right" vertical="center"/>
    </xf>
    <xf numFmtId="0" fontId="3" fillId="3" borderId="1" applyAlignment="1" pivotButton="0" quotePrefix="0" xfId="0">
      <alignment horizontal="left" vertical="center" wrapText="1"/>
    </xf>
    <xf numFmtId="0" fontId="3" fillId="3" borderId="1" applyAlignment="1" pivotButton="0" quotePrefix="0" xfId="0">
      <alignment horizontal="left" vertical="center" shrinkToFit="1"/>
    </xf>
    <xf numFmtId="0" fontId="3" fillId="4" borderId="1" applyAlignment="1" pivotButton="0" quotePrefix="0" xfId="0">
      <alignment horizontal="center" vertical="center" shrinkToFit="1"/>
    </xf>
    <xf numFmtId="0" fontId="3" fillId="4" borderId="1" applyAlignment="1" pivotButton="0" quotePrefix="0" xfId="0">
      <alignment horizontal="center" vertical="center" wrapText="1"/>
    </xf>
    <xf numFmtId="0" fontId="4" fillId="0" borderId="0" applyAlignment="1" pivotButton="0" quotePrefix="0" xfId="0">
      <alignment horizontal="left" vertical="top" wrapText="1"/>
    </xf>
    <xf numFmtId="165" fontId="3" fillId="3" borderId="1" applyAlignment="1" pivotButton="0" quotePrefix="0" xfId="0">
      <alignment horizontal="center" vertical="center" wrapText="1"/>
    </xf>
    <xf numFmtId="168" fontId="3" fillId="3" borderId="1" applyAlignment="1" pivotButton="0" quotePrefix="0" xfId="0">
      <alignment horizontal="center" vertical="center" wrapText="1"/>
    </xf>
    <xf numFmtId="3" fontId="3" fillId="4" borderId="1" applyAlignment="1" pivotButton="0" quotePrefix="0" xfId="0">
      <alignment horizontal="right" vertical="center"/>
    </xf>
    <xf numFmtId="0" fontId="4" fillId="0" borderId="0" applyAlignment="1" pivotButton="0" quotePrefix="0" xfId="0">
      <alignment horizontal="center" vertical="center" wrapText="1"/>
    </xf>
    <xf numFmtId="0" fontId="3" fillId="3" borderId="1" applyAlignment="1" pivotButton="0" quotePrefix="0" xfId="0">
      <alignment horizontal="center" vertical="center" shrinkToFit="1"/>
    </xf>
    <xf numFmtId="3" fontId="3" fillId="3" borderId="1" applyAlignment="1" pivotButton="0" quotePrefix="0" xfId="0">
      <alignment horizontal="right" vertical="center"/>
    </xf>
    <xf numFmtId="3" fontId="7" fillId="3" borderId="1" applyAlignment="1" pivotButton="0" quotePrefix="0" xfId="0">
      <alignment horizontal="right" vertical="center"/>
    </xf>
    <xf numFmtId="0" fontId="4" fillId="3" borderId="1" applyAlignment="1" pivotButton="0" quotePrefix="0" xfId="0">
      <alignment horizontal="right" vertical="center"/>
    </xf>
    <xf numFmtId="169" fontId="3" fillId="3" borderId="1" applyAlignment="1" pivotButton="0" quotePrefix="0" xfId="0">
      <alignment horizontal="center" vertical="center" wrapText="1"/>
    </xf>
    <xf numFmtId="169" fontId="7" fillId="3" borderId="1" applyAlignment="1" pivotButton="0" quotePrefix="0" xfId="0">
      <alignment horizontal="center" vertical="center" wrapText="1"/>
    </xf>
    <xf numFmtId="0" fontId="4" fillId="3" borderId="1" applyAlignment="1" pivotButton="0" quotePrefix="0" xfId="0">
      <alignment horizontal="center" vertical="center" shrinkToFit="1"/>
    </xf>
    <xf numFmtId="166" fontId="3" fillId="3" borderId="1" applyAlignment="1" pivotButton="0" quotePrefix="0" xfId="0">
      <alignment horizontal="center" vertical="center" wrapText="1"/>
    </xf>
    <xf numFmtId="0" fontId="2" fillId="3" borderId="1" applyAlignment="1" pivotButton="0" quotePrefix="0" xfId="0">
      <alignment horizontal="left" vertical="center" wrapText="1"/>
    </xf>
    <xf numFmtId="169" fontId="3" fillId="3" borderId="1" applyAlignment="1" pivotButton="0" quotePrefix="0" xfId="0">
      <alignment horizontal="center" vertical="center" shrinkToFit="1"/>
    </xf>
    <xf numFmtId="0" fontId="1" fillId="2" borderId="6" applyAlignment="1" pivotButton="0" quotePrefix="0" xfId="0">
      <alignment horizontal="left" vertical="center" wrapText="1"/>
    </xf>
    <xf numFmtId="0" fontId="9" fillId="0" borderId="6" pivotButton="0" quotePrefix="0" xfId="0"/>
    <xf numFmtId="0" fontId="10" fillId="3" borderId="6" applyAlignment="1" pivotButton="0" quotePrefix="0" xfId="0">
      <alignment horizontal="left" vertical="center" wrapText="1"/>
    </xf>
    <xf numFmtId="0" fontId="8" fillId="0" borderId="6" applyAlignment="1" pivotButton="0" quotePrefix="0" xfId="0">
      <alignment horizontal="left" vertical="top" wrapText="1"/>
    </xf>
    <xf numFmtId="0" fontId="10" fillId="3" borderId="1" applyAlignment="1" pivotButton="0" quotePrefix="0" xfId="0">
      <alignment horizontal="center" vertical="center" wrapText="1"/>
    </xf>
    <xf numFmtId="0" fontId="9" fillId="0" borderId="7" pivotButton="0" quotePrefix="0" xfId="0"/>
    <xf numFmtId="0" fontId="9" fillId="0" borderId="8" pivotButton="0" quotePrefix="0" xfId="0"/>
    <xf numFmtId="164" fontId="3" fillId="4" borderId="1" applyAlignment="1" pivotButton="0" quotePrefix="0" xfId="0">
      <alignment horizontal="left" vertical="center" wrapText="1"/>
    </xf>
    <xf numFmtId="0" fontId="5" fillId="2" borderId="6" applyAlignment="1" pivotButton="0" quotePrefix="0" xfId="0">
      <alignment horizontal="left" vertical="center" wrapText="1"/>
    </xf>
    <xf numFmtId="165" fontId="3" fillId="4" borderId="1" applyAlignment="1" pivotButton="0" quotePrefix="0" xfId="0">
      <alignment horizontal="center" vertical="center" wrapText="1"/>
    </xf>
    <xf numFmtId="0" fontId="10" fillId="0" borderId="1" applyAlignment="1" pivotButton="0" quotePrefix="0" xfId="0">
      <alignment horizontal="center" vertical="center" wrapText="1"/>
    </xf>
    <xf numFmtId="166" fontId="3" fillId="4" borderId="1" applyAlignment="1" pivotButton="0" quotePrefix="0" xfId="0">
      <alignment horizontal="center" vertical="center" wrapText="1"/>
    </xf>
    <xf numFmtId="167" fontId="3" fillId="3" borderId="1" applyAlignment="1" pivotButton="0" quotePrefix="0" xfId="0">
      <alignment horizontal="right" vertical="center"/>
    </xf>
    <xf numFmtId="167" fontId="7" fillId="3" borderId="1" applyAlignment="1" pivotButton="0" quotePrefix="0" xfId="0">
      <alignment horizontal="right" vertical="center"/>
    </xf>
    <xf numFmtId="0" fontId="4" fillId="0" borderId="6" applyAlignment="1" pivotButton="0" quotePrefix="0" xfId="0">
      <alignment horizontal="left" vertical="top" wrapText="1"/>
    </xf>
    <xf numFmtId="165" fontId="3" fillId="3" borderId="1" applyAlignment="1" pivotButton="0" quotePrefix="0" xfId="0">
      <alignment horizontal="center" vertical="center" wrapText="1"/>
    </xf>
    <xf numFmtId="168" fontId="3" fillId="3" borderId="1" applyAlignment="1" pivotButton="0" quotePrefix="0" xfId="0">
      <alignment horizontal="center" vertical="center" wrapText="1"/>
    </xf>
    <xf numFmtId="0" fontId="4" fillId="0" borderId="6" applyAlignment="1" pivotButton="0" quotePrefix="0" xfId="0">
      <alignment horizontal="center" vertical="center" wrapText="1"/>
    </xf>
    <xf numFmtId="169" fontId="3" fillId="3" borderId="1" applyAlignment="1" pivotButton="0" quotePrefix="0" xfId="0">
      <alignment horizontal="center" vertical="center" wrapText="1"/>
    </xf>
    <xf numFmtId="169" fontId="7" fillId="3" borderId="1" applyAlignment="1" pivotButton="0" quotePrefix="0" xfId="0">
      <alignment horizontal="center" vertical="center" wrapText="1"/>
    </xf>
    <xf numFmtId="166" fontId="3" fillId="3" borderId="1" applyAlignment="1" pivotButton="0" quotePrefix="0" xfId="0">
      <alignment horizontal="center" vertical="center" wrapText="1"/>
    </xf>
    <xf numFmtId="0" fontId="10" fillId="3" borderId="1" applyAlignment="1" pivotButton="0" quotePrefix="0" xfId="0">
      <alignment horizontal="left" vertical="center" wrapText="1"/>
    </xf>
    <xf numFmtId="169" fontId="3" fillId="3" borderId="1" applyAlignment="1" pivotButton="0" quotePrefix="0" xfId="0">
      <alignment horizontal="center" vertical="center" shrinkToFit="1"/>
    </xf>
  </cellXfs>
  <cellStyles count="1">
    <cellStyle name="Normal" xfId="0" builtinId="0" hidden="0"/>
  </cellStyles>
  <dxfs count="2">
    <dxf>
      <fill>
        <patternFill patternType="solid">
          <fgColor rgb="00FFF4CC"/>
          <bgColor rgb="00FFF4CC"/>
        </patternFill>
      </fill>
    </dxf>
    <dxf>
      <font>
        <b val="1"/>
        <color rgb="00B3261E"/>
      </font>
      <fill>
        <patternFill patternType="solid">
          <fgColor rgb="00FDECEA"/>
          <bgColor rgb="00FDECE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66707A"/>
    <outlinePr summaryBelow="1" summaryRight="1"/>
    <pageSetUpPr fitToPage="1"/>
  </sheetPr>
  <dimension ref="A1:B44"/>
  <sheetViews>
    <sheetView showGridLines="0" tabSelected="0" workbookViewId="0">
      <selection activeCell="A1" sqref="A1"/>
    </sheetView>
  </sheetViews>
  <sheetFormatPr baseColWidth="8" defaultRowHeight="15"/>
  <cols>
    <col width="26" customWidth="1" min="1" max="1"/>
    <col width="104" customWidth="1" min="2" max="2"/>
  </cols>
  <sheetData>
    <row r="1" ht="26" customHeight="1">
      <c r="A1" s="46" t="inlineStr">
        <is>
          <t>使い方（出張報告書テンプレート）</t>
        </is>
      </c>
      <c r="B1" s="47" t="n"/>
    </row>
    <row r="2" ht="20" customHeight="1">
      <c r="A2" s="48" t="inlineStr">
        <is>
          <t>このファイルでできること</t>
        </is>
      </c>
      <c r="B2" s="47" t="n"/>
    </row>
    <row r="3" ht="19.5" customHeight="1">
      <c r="A3" s="49" t="inlineStr">
        <is>
          <t>出張から戻ったら、日程・面談の中身・経費・次にやることを1つのファイルにまとめて上長に出します。</t>
        </is>
      </c>
      <c r="B3" s="47" t="n"/>
    </row>
    <row r="4" ht="19.5" customHeight="1">
      <c r="A4" s="49" t="inlineStr">
        <is>
          <t>シートは4つです。使い方／出張報告書（A4縦2枚）／経費明細（A4横）／精算書への転記（A4縦）。</t>
        </is>
      </c>
      <c r="B4" s="47" t="n"/>
    </row>
    <row r="5" ht="19.5" customHeight="1">
      <c r="A5" s="49" t="inlineStr">
        <is>
          <t>経費明細に1件ずつ入れると、出張報告書の経費の欄と、精算書に写す額（日付ごと・区分ごと）が自動で出ます。</t>
        </is>
      </c>
      <c r="B5" s="47" t="n"/>
    </row>
    <row r="6">
      <c r="A6" s="47" t="n"/>
      <c r="B6" s="47" t="n"/>
    </row>
    <row r="7" ht="20" customHeight="1">
      <c r="A7" s="48" t="inlineStr">
        <is>
          <t>書く順番</t>
        </is>
      </c>
      <c r="B7" s="47" t="n"/>
    </row>
    <row r="8" ht="34" customHeight="1">
      <c r="A8" s="49" t="inlineStr">
        <is>
          <t>1. 「出張報告書」の上から、提出日・提出先・所属・氏名、出張の概要（件名・出張期間・出張先・目的・同行者）を入れます。出張期間を入れると日数（何日間・何泊）が出ます。</t>
        </is>
      </c>
      <c r="B8" s="47" t="n"/>
    </row>
    <row r="9" ht="19.5" customHeight="1">
      <c r="A9" s="49" t="inlineStr">
        <is>
          <t>2. 日程表に、日付・開始・終了・行き先・内容を1行ずつ入れます（10行）。面談をした行には、面談No.（1・2・3）を入れます。</t>
        </is>
      </c>
      <c r="B9" s="47" t="n"/>
    </row>
    <row r="10" ht="34" customHeight="1">
      <c r="A10" s="49" t="inlineStr">
        <is>
          <t>3. 2枚目の面談・訪問の記録は、面談No. の欄に番号があると、日程表のその行の日時と訪問先が自動で出ます（日程表に無い番号なら「日程表に面談No.○の行がない」と出ます）。先方の出席者・話した内容・決まったこと・先方からの要望を書きます。</t>
        </is>
      </c>
      <c r="B10" s="47" t="n"/>
    </row>
    <row r="11" ht="34" customHeight="1">
      <c r="A11" s="49" t="inlineStr">
        <is>
          <t>4. 「経費明細」に、日付・区分・内容・支払先・金額・支払方法・領収書を1件ずつ入れます（20行）。転記先と精算する額は自動で出ます。</t>
        </is>
      </c>
      <c r="B11" s="47" t="n"/>
    </row>
    <row r="12" ht="34" customHeight="1">
      <c r="A12" s="49" t="inlineStr">
        <is>
          <t>5. 次の対応に、やること・担当・期限・状況を入れます。期限を過ぎて「完了」になっていない行は、期限の欄が赤くなります（開いた日の日付で判定）。</t>
        </is>
      </c>
      <c r="B12" s="47" t="n"/>
    </row>
    <row r="13" ht="19.5" customHeight="1">
      <c r="A13" s="49" t="inlineStr">
        <is>
          <t>6. 「精算書への転記」を見て、出張旅費精算書と経費精算書に写します。</t>
        </is>
      </c>
      <c r="B13" s="47" t="n"/>
    </row>
    <row r="14">
      <c r="A14" s="47" t="n"/>
      <c r="B14" s="47" t="n"/>
    </row>
    <row r="15" ht="20" customHeight="1">
      <c r="A15" s="48" t="inlineStr">
        <is>
          <t>経費と精算書の関係</t>
        </is>
      </c>
      <c r="B15" s="47" t="n"/>
    </row>
    <row r="16" ht="34" customHeight="1">
      <c r="A16" s="49" t="inlineStr">
        <is>
          <t>交通費・宿泊費・日当は「出張旅費精算書」、会議費・接待交際費・その他は「経費精算書」に写す、という分け方にしています。自社の精算書が1枚だけなら、合計だけを使えば足ります。</t>
        </is>
      </c>
      <c r="B16" s="47" t="n"/>
    </row>
    <row r="17" ht="34" customHeight="1">
      <c r="A17" s="49" t="inlineStr">
        <is>
          <t>支払方法が「会社カード」「会社手配（請求書払い）」のものは、会社が直接払っているので、社員への精算はありません（転記先は「－（会社払い）」）。出張にかかった総額には入ります。</t>
        </is>
      </c>
      <c r="B17" s="47" t="n"/>
    </row>
    <row r="18" ht="19.5" customHeight="1">
      <c r="A18" s="49" t="inlineStr">
        <is>
          <t>精算する額 = 立替えた額 + 日当 です。日当は「支給（日当）」を選んだ行の金額をそのまま数えます。</t>
        </is>
      </c>
      <c r="B18" s="47" t="n"/>
    </row>
    <row r="19" ht="34" customHeight="1">
      <c r="A19" s="49" t="inlineStr">
        <is>
          <t>「精算書への転記」の日付ごとの表は、出張期間の初日から10日分です。出張期間の外の日付の明細はこの表に入らないので、確認の欄に件数が出ます。</t>
        </is>
      </c>
      <c r="B19" s="47" t="n"/>
    </row>
    <row r="20" ht="34" customHeight="1">
      <c r="A20" s="49" t="inlineStr">
        <is>
          <t>当サイトの旅費規程テンプレート（/rodo/ryohi-kitei/）の出張旅費精算書は、日付ごとに交通費・宿泊料・日当を書く形です。経費精算書テンプレート（/kaikei/keihi-seisansho/）は、1件ずつ支払先・勘定科目・金額を書く形です。</t>
        </is>
      </c>
      <c r="B20" s="47" t="n"/>
    </row>
    <row r="21">
      <c r="A21" s="47" t="n"/>
      <c r="B21" s="47" t="n"/>
    </row>
    <row r="22" ht="20" customHeight="1">
      <c r="A22" s="48" t="inlineStr">
        <is>
          <t>自社の規程の額（任意）</t>
        </is>
      </c>
      <c r="B22" s="47" t="n"/>
    </row>
    <row r="23" ht="34" customHeight="1">
      <c r="A23" s="49" t="inlineStr">
        <is>
          <t>「経費明細」の上に、宿泊費の上限（1泊）と日当（1日）を入れる欄があります。入れると、上限を超えた宿泊費が赤、規程と違う額の日当が黄色になります。</t>
        </is>
      </c>
      <c r="B23" s="47" t="n"/>
    </row>
    <row r="24" ht="19.5" customHeight="1">
      <c r="A24" s="49" t="inlineStr">
        <is>
          <t>宿泊費は1泊1行で入れてください（2泊分を1行にすると、上限との比較ができません）。</t>
        </is>
      </c>
      <c r="B24" s="47" t="n"/>
    </row>
    <row r="25" ht="34" customHeight="1">
      <c r="A25" s="49" t="inlineStr">
        <is>
          <t>額は自社の旅費規程で決めます。このファイルには決まった額は入っていません（記入例の 10,000円・2,000円は架空の会社の額です）。</t>
        </is>
      </c>
      <c r="B25" s="47" t="n"/>
    </row>
    <row r="26" ht="63" customHeight="1">
      <c r="A26" s="49" t="inlineStr">
        <is>
          <t>国税庁のタックスアンサー No.2508 は「転勤や出張などのための旅費のうち、通常必要と認められるもの」を非課税としています（https://www.nta.go.jp/taxes/shiraberu/taxanswer/gensen/2508.htm）。通常必要な範囲かどうかは、所得税基本通達9-3が、役員と使用人の全てを通じて適正なバランスが保たれている基準で計算されているか、同業種・同規模のほかの使用者が一般的に支給している額に照らして相当か、を勘案するとしています（https://www.nta.go.jp/law/tsutatsu/kihon/shotoku/02/02.htm）。</t>
        </is>
      </c>
      <c r="B26" s="47" t="n"/>
    </row>
    <row r="27">
      <c r="A27" s="47" t="n"/>
      <c r="B27" s="47" t="n"/>
    </row>
    <row r="28" ht="20" customHeight="1">
      <c r="A28" s="48" t="inlineStr">
        <is>
          <t>面談が4件以上あるとき</t>
        </is>
      </c>
      <c r="B28" s="47" t="n"/>
    </row>
    <row r="29" ht="34" customHeight="1">
      <c r="A29" s="49" t="inlineStr">
        <is>
          <t>2枚目の面談記録の1件分（面談No. の行から、先方からの要望・宿題の行までの7行）を行ごとコピーし、次の対応の上に「コピーしたセルの挿入」で入れます。面談No. を4に書き換えると、日程表の面談No.4 の行の日時と訪問先が出ます。</t>
        </is>
      </c>
      <c r="B29" s="47" t="n"/>
    </row>
    <row r="30" ht="19.5" customHeight="1">
      <c r="A30" s="49" t="inlineStr">
        <is>
          <t>日時と訪問先の式は、同じ1件分の中の面談No. のセルを見る作りなので、コピーした先でもそのまま動きます。</t>
        </is>
      </c>
      <c r="B30" s="47" t="n"/>
    </row>
    <row r="31">
      <c r="A31" s="47" t="n"/>
      <c r="B31" s="47" t="n"/>
    </row>
    <row r="32" ht="20" customHeight="1">
      <c r="A32" s="48" t="inlineStr">
        <is>
          <t>印刷</t>
        </is>
      </c>
      <c r="B32" s="47" t="n"/>
    </row>
    <row r="33" ht="34" customHeight="1">
      <c r="A33" s="49" t="inlineStr">
        <is>
          <t>出張報告書は A4縦・2枚（1枚目: 概要・日程表・成果と所感・経費／2枚目: 面談記録・次の対応）です。経費明細は A4横・1枚、精算書への転記は A4縦・1枚です。</t>
        </is>
      </c>
      <c r="B33" s="47" t="n"/>
    </row>
    <row r="34" ht="34" customHeight="1">
      <c r="A34" s="49" t="inlineStr">
        <is>
          <t>出張報告書のシートは、1枚目と2枚目の境目を決めてあるので、拡大縮小を「90%」に固定しています（Microsoft のサポートページによると、拡大縮小を「ページ数に合わせる」設定にすると、手で入れた改ページが効かなくなります）。</t>
        </is>
      </c>
      <c r="B34" s="47" t="n"/>
    </row>
    <row r="35" ht="34" customHeight="1">
      <c r="A35" s="49" t="inlineStr">
        <is>
          <t>書き込む量が多くて文字が欄に収まらないときは、行の高さを広げてから印刷します。2枚に収まらなくなったら、ページ設定の拡大縮小の % を下げます。経費明細と精算書への転記は、1ページに収まる設定です。</t>
        </is>
      </c>
      <c r="B35" s="47" t="n"/>
    </row>
    <row r="36" ht="19.5" customHeight="1">
      <c r="A36" s="49" t="inlineStr">
        <is>
          <t>シートの下にある説明の行は、印刷範囲の外にしてあります。</t>
        </is>
      </c>
      <c r="B36" s="47" t="n"/>
    </row>
    <row r="37">
      <c r="A37" s="47" t="n"/>
      <c r="B37" s="47" t="n"/>
    </row>
    <row r="38" ht="20" customHeight="1">
      <c r="A38" s="48" t="inlineStr">
        <is>
          <t>使っている関数</t>
        </is>
      </c>
      <c r="B38" s="47" t="n"/>
    </row>
    <row r="39" ht="34" customHeight="1">
      <c r="A39" s="49" t="inlineStr">
        <is>
          <t>IF・IFERROR・INDEX・MATCH・SUM・SUMIF・SUMIFS・COUNT・COUNTIF・COUNTIFS・SUMPRODUCT・OR・AND・CHOOSE・WEEKDAY・MONTH・DAY・HOUR・MINUTE・TEXT・TRIM・TODAY・ISNUMBER・SEARCH だけです。XLOOKUP・FILTER などの新しい関数は使っていません。</t>
        </is>
      </c>
      <c r="B39" s="47" t="n"/>
    </row>
    <row r="40" ht="34" customHeight="1">
      <c r="A40" s="49" t="inlineStr">
        <is>
          <t>SUMIFS・COUNTIFS・IFERROR・INDEX・MATCH は、Microsoft のサポートページで Excel 2016 が適用先に挙がっています（2026年10月3日確認）。</t>
        </is>
      </c>
      <c r="B40" s="47" t="n"/>
    </row>
    <row r="41" ht="19.5" customHeight="1">
      <c r="A41" s="49" t="inlineStr">
        <is>
          <t>当サイトで確かめたのは LibreOffice での再計算だけです。Excel と Google スプレッドシートの実機では開いていません。</t>
        </is>
      </c>
      <c r="B41" s="47" t="n"/>
    </row>
    <row r="42">
      <c r="A42" s="47" t="n"/>
      <c r="B42" s="47" t="n"/>
    </row>
    <row r="43" ht="20" customHeight="1">
      <c r="A43" s="48" t="inlineStr">
        <is>
          <t>色の意味</t>
        </is>
      </c>
      <c r="B43" s="47" t="n"/>
    </row>
    <row r="44" ht="34" customHeight="1">
      <c r="A44" s="49" t="inlineStr">
        <is>
          <t>黄色 … 入力するセル／灰色 … 自動で出るセル（数式）／赤 … 期限切れの対応・上限を超えた宿泊費・確認が要る件数／薄い黄 … 出張期間の外の日付・規程と違う日当</t>
        </is>
      </c>
      <c r="B44" s="47" t="n"/>
    </row>
  </sheetData>
  <mergeCells count="37">
    <mergeCell ref="A24:B24"/>
    <mergeCell ref="A30:B30"/>
    <mergeCell ref="A15:B15"/>
    <mergeCell ref="A11:B11"/>
    <mergeCell ref="A36:B36"/>
    <mergeCell ref="A1:B1"/>
    <mergeCell ref="A16:B16"/>
    <mergeCell ref="A7:B7"/>
    <mergeCell ref="A25:B25"/>
    <mergeCell ref="A41:B41"/>
    <mergeCell ref="A18:B18"/>
    <mergeCell ref="A3:B3"/>
    <mergeCell ref="A12:B12"/>
    <mergeCell ref="A26:B26"/>
    <mergeCell ref="A2:B2"/>
    <mergeCell ref="A33:B33"/>
    <mergeCell ref="A5:B5"/>
    <mergeCell ref="A32:B32"/>
    <mergeCell ref="A17:B17"/>
    <mergeCell ref="A23:B23"/>
    <mergeCell ref="A8:B8"/>
    <mergeCell ref="A22:B22"/>
    <mergeCell ref="A35:B35"/>
    <mergeCell ref="A4:B4"/>
    <mergeCell ref="A20:B20"/>
    <mergeCell ref="A38:B38"/>
    <mergeCell ref="A29:B29"/>
    <mergeCell ref="A43:B43"/>
    <mergeCell ref="A19:B19"/>
    <mergeCell ref="A10:B10"/>
    <mergeCell ref="A28:B28"/>
    <mergeCell ref="A13:B13"/>
    <mergeCell ref="A44:B44"/>
    <mergeCell ref="A40:B40"/>
    <mergeCell ref="A9:B9"/>
    <mergeCell ref="A39:B39"/>
    <mergeCell ref="A34:B34"/>
  </mergeCells>
  <pageMargins left="0.75" right="0.75" top="1" bottom="1" header="0.5" footer="0.5"/>
  <pageSetup orientation="landscape" paperSize="9" fitToHeight="0" fitToWidth="1"/>
</worksheet>
</file>

<file path=xl/worksheets/sheet2.xml><?xml version="1.0" encoding="utf-8"?>
<worksheet xmlns="http://schemas.openxmlformats.org/spreadsheetml/2006/main">
  <sheetPr>
    <tabColor rgb="001B3A5C"/>
    <outlinePr summaryBelow="1" summaryRight="1"/>
    <pageSetUpPr fitToPage="0"/>
  </sheetPr>
  <dimension ref="A1:U70"/>
  <sheetViews>
    <sheetView showGridLines="0" tabSelected="1" workbookViewId="0">
      <selection activeCell="A1" sqref="A1"/>
    </sheetView>
  </sheetViews>
  <sheetFormatPr baseColWidth="8" defaultRowHeight="15"/>
  <cols>
    <col width="1.2" customWidth="1" min="1" max="1"/>
    <col width="5.2" customWidth="1" min="2" max="2"/>
    <col width="5.2" customWidth="1" min="3" max="3"/>
    <col width="5.2" customWidth="1" min="4" max="4"/>
    <col width="5.2" customWidth="1" min="5" max="5"/>
    <col width="5.2" customWidth="1" min="6" max="6"/>
    <col width="5.2" customWidth="1" min="7" max="7"/>
    <col width="5.2" customWidth="1" min="8" max="8"/>
    <col width="5.2" customWidth="1" min="9" max="9"/>
    <col width="5.2" customWidth="1" min="10" max="10"/>
    <col width="5.2" customWidth="1" min="11" max="11"/>
    <col width="5.2" customWidth="1" min="12" max="12"/>
    <col width="5.2" customWidth="1" min="13" max="13"/>
    <col width="5.2" customWidth="1" min="14" max="14"/>
    <col width="5.2" customWidth="1" min="15" max="15"/>
    <col width="5.2" customWidth="1" min="16" max="16"/>
    <col width="5.2" customWidth="1" min="17" max="17"/>
    <col width="5.2" customWidth="1" min="18" max="18"/>
    <col width="5.2" customWidth="1" min="19" max="19"/>
    <col width="5.2" customWidth="1" min="20" max="20"/>
    <col width="5.2" customWidth="1" min="21" max="21"/>
    <col width="1.2" customWidth="1" min="22" max="22"/>
  </cols>
  <sheetData>
    <row r="1" ht="26" customHeight="1">
      <c r="A1" s="47" t="n"/>
      <c r="B1" s="46" t="inlineStr">
        <is>
          <t>出張報告書（記入例）</t>
        </is>
      </c>
      <c r="C1" s="47" t="n"/>
      <c r="D1" s="47" t="n"/>
      <c r="E1" s="47" t="n"/>
      <c r="F1" s="47" t="n"/>
      <c r="G1" s="47" t="n"/>
      <c r="H1" s="47" t="n"/>
      <c r="I1" s="47" t="n"/>
      <c r="J1" s="47" t="n"/>
      <c r="K1" s="47" t="n"/>
      <c r="L1" s="47" t="n"/>
      <c r="M1" s="47" t="n"/>
      <c r="N1" s="47" t="n"/>
      <c r="O1" s="47" t="n"/>
      <c r="P1" s="47" t="n"/>
      <c r="Q1" s="47" t="n"/>
      <c r="R1" s="47" t="n"/>
      <c r="S1" s="47" t="n"/>
      <c r="T1" s="47" t="n"/>
      <c r="U1" s="47" t="n"/>
    </row>
    <row r="2" ht="20" customHeight="1">
      <c r="A2" s="47" t="n"/>
      <c r="B2" s="50" t="inlineStr">
        <is>
          <t>提出日</t>
        </is>
      </c>
      <c r="C2" s="51" t="n"/>
      <c r="D2" s="52" t="n"/>
      <c r="E2" s="53" t="n">
        <v>46318</v>
      </c>
      <c r="F2" s="51" t="n"/>
      <c r="G2" s="51" t="n"/>
      <c r="H2" s="51" t="n"/>
      <c r="I2" s="52" t="n"/>
      <c r="J2" s="50" t="inlineStr">
        <is>
          <t>提出先</t>
        </is>
      </c>
      <c r="K2" s="52" t="n"/>
      <c r="L2" s="10" t="inlineStr">
        <is>
          <t>営業部 部長</t>
        </is>
      </c>
      <c r="M2" s="51" t="n"/>
      <c r="N2" s="51" t="n"/>
      <c r="O2" s="52" t="n"/>
      <c r="P2" s="11" t="inlineStr">
        <is>
          <t>確認</t>
        </is>
      </c>
      <c r="Q2" s="51" t="n"/>
      <c r="R2" s="52" t="n"/>
      <c r="S2" s="11" t="inlineStr">
        <is>
          <t>承認</t>
        </is>
      </c>
      <c r="T2" s="51" t="n"/>
      <c r="U2" s="52" t="n"/>
    </row>
    <row r="3" ht="36" customHeight="1">
      <c r="A3" s="47" t="n"/>
      <c r="B3" s="50" t="inlineStr">
        <is>
          <t>所属</t>
        </is>
      </c>
      <c r="C3" s="51" t="n"/>
      <c r="D3" s="52" t="n"/>
      <c r="E3" s="10" t="inlineStr">
        <is>
          <t>営業部 第一課</t>
        </is>
      </c>
      <c r="F3" s="51" t="n"/>
      <c r="G3" s="51" t="n"/>
      <c r="H3" s="51" t="n"/>
      <c r="I3" s="52" t="n"/>
      <c r="J3" s="50" t="inlineStr">
        <is>
          <t>氏名</t>
        </is>
      </c>
      <c r="K3" s="52" t="n"/>
      <c r="L3" s="10" t="inlineStr">
        <is>
          <t>見本 一郎</t>
        </is>
      </c>
      <c r="M3" s="51" t="n"/>
      <c r="N3" s="51" t="n"/>
      <c r="O3" s="52" t="n"/>
      <c r="P3" s="12" t="n"/>
      <c r="Q3" s="51" t="n"/>
      <c r="R3" s="52" t="n"/>
      <c r="S3" s="12" t="n"/>
      <c r="T3" s="51" t="n"/>
      <c r="U3" s="52" t="n"/>
    </row>
    <row r="4" ht="6" customHeight="1">
      <c r="A4" s="47" t="n"/>
      <c r="B4" s="47" t="n"/>
      <c r="C4" s="47" t="n"/>
      <c r="D4" s="47" t="n"/>
      <c r="E4" s="47" t="n"/>
      <c r="F4" s="47" t="n"/>
      <c r="G4" s="47" t="n"/>
      <c r="H4" s="47" t="n"/>
      <c r="I4" s="47" t="n"/>
      <c r="J4" s="47" t="n"/>
      <c r="K4" s="47" t="n"/>
      <c r="L4" s="47" t="n"/>
      <c r="M4" s="47" t="n"/>
      <c r="N4" s="47" t="n"/>
      <c r="O4" s="47" t="n"/>
      <c r="P4" s="47" t="n"/>
      <c r="Q4" s="47" t="n"/>
      <c r="R4" s="47" t="n"/>
      <c r="S4" s="47" t="n"/>
      <c r="T4" s="47" t="n"/>
      <c r="U4" s="47" t="n"/>
    </row>
    <row r="5" ht="19" customHeight="1">
      <c r="A5" s="47" t="n"/>
      <c r="B5" s="54" t="inlineStr">
        <is>
          <t>1　出張の概要</t>
        </is>
      </c>
      <c r="C5" s="47" t="n"/>
      <c r="D5" s="47" t="n"/>
      <c r="E5" s="47" t="n"/>
      <c r="F5" s="47" t="n"/>
      <c r="G5" s="47" t="n"/>
      <c r="H5" s="47" t="n"/>
      <c r="I5" s="47" t="n"/>
      <c r="J5" s="47" t="n"/>
      <c r="K5" s="47" t="n"/>
      <c r="L5" s="47" t="n"/>
      <c r="M5" s="47" t="n"/>
      <c r="N5" s="47" t="n"/>
      <c r="O5" s="47" t="n"/>
      <c r="P5" s="47" t="n"/>
      <c r="Q5" s="47" t="n"/>
      <c r="R5" s="47" t="n"/>
      <c r="S5" s="47" t="n"/>
      <c r="T5" s="47" t="n"/>
      <c r="U5" s="47" t="n"/>
    </row>
    <row r="6" ht="21" customHeight="1">
      <c r="A6" s="47" t="n"/>
      <c r="B6" s="50" t="inlineStr">
        <is>
          <t>件名</t>
        </is>
      </c>
      <c r="C6" s="51" t="n"/>
      <c r="D6" s="51" t="n"/>
      <c r="E6" s="52" t="n"/>
      <c r="F6" s="10" t="inlineStr">
        <is>
          <t>関西の取引先訪問（新製品の説明・工場見学・配送条件の相談）</t>
        </is>
      </c>
      <c r="G6" s="51" t="n"/>
      <c r="H6" s="51" t="n"/>
      <c r="I6" s="51" t="n"/>
      <c r="J6" s="51" t="n"/>
      <c r="K6" s="51" t="n"/>
      <c r="L6" s="51" t="n"/>
      <c r="M6" s="51" t="n"/>
      <c r="N6" s="51" t="n"/>
      <c r="O6" s="51" t="n"/>
      <c r="P6" s="51" t="n"/>
      <c r="Q6" s="51" t="n"/>
      <c r="R6" s="51" t="n"/>
      <c r="S6" s="51" t="n"/>
      <c r="T6" s="51" t="n"/>
      <c r="U6" s="52" t="n"/>
    </row>
    <row r="7" ht="21" customHeight="1">
      <c r="A7" s="47" t="n"/>
      <c r="B7" s="50" t="inlineStr">
        <is>
          <t>出張期間</t>
        </is>
      </c>
      <c r="C7" s="51" t="n"/>
      <c r="D7" s="51" t="n"/>
      <c r="E7" s="52" t="n"/>
      <c r="F7" s="55" t="n">
        <v>46315</v>
      </c>
      <c r="G7" s="51" t="n"/>
      <c r="H7" s="51" t="n"/>
      <c r="I7" s="52" t="n"/>
      <c r="J7" s="56" t="inlineStr">
        <is>
          <t>〜</t>
        </is>
      </c>
      <c r="K7" s="55" t="n">
        <v>46317</v>
      </c>
      <c r="L7" s="51" t="n"/>
      <c r="M7" s="51" t="n"/>
      <c r="N7" s="52" t="n"/>
      <c r="O7" s="50" t="inlineStr">
        <is>
          <t>日数</t>
        </is>
      </c>
      <c r="P7" s="51" t="n"/>
      <c r="Q7" s="52" t="n"/>
      <c r="R7" s="17">
        <f>IF(OR($F$7="",$K$7=""),"",IF($K$7&lt;$F$7,"※終了日が開始日より前",($K$7-$F$7+1)&amp;"日間（"&amp;IF($K$7=$F$7,"日帰り",($K$7-$F$7)&amp;"泊")&amp;"）"))</f>
        <v/>
      </c>
      <c r="S7" s="51" t="n"/>
      <c r="T7" s="51" t="n"/>
      <c r="U7" s="52" t="n"/>
    </row>
    <row r="8" ht="21" customHeight="1">
      <c r="A8" s="47" t="n"/>
      <c r="B8" s="50" t="inlineStr">
        <is>
          <t>出張先</t>
        </is>
      </c>
      <c r="C8" s="51" t="n"/>
      <c r="D8" s="51" t="n"/>
      <c r="E8" s="52" t="n"/>
      <c r="F8" s="10" t="inlineStr">
        <is>
          <t>大阪府大阪市・京都府京都市</t>
        </is>
      </c>
      <c r="G8" s="51" t="n"/>
      <c r="H8" s="51" t="n"/>
      <c r="I8" s="51" t="n"/>
      <c r="J8" s="51" t="n"/>
      <c r="K8" s="51" t="n"/>
      <c r="L8" s="51" t="n"/>
      <c r="M8" s="51" t="n"/>
      <c r="N8" s="51" t="n"/>
      <c r="O8" s="51" t="n"/>
      <c r="P8" s="51" t="n"/>
      <c r="Q8" s="51" t="n"/>
      <c r="R8" s="51" t="n"/>
      <c r="S8" s="51" t="n"/>
      <c r="T8" s="51" t="n"/>
      <c r="U8" s="52" t="n"/>
    </row>
    <row r="9" ht="45.5" customHeight="1">
      <c r="A9" s="47" t="n"/>
      <c r="B9" s="50" t="inlineStr">
        <is>
          <t>目的</t>
        </is>
      </c>
      <c r="C9" s="51" t="n"/>
      <c r="D9" s="51" t="n"/>
      <c r="E9" s="52" t="n"/>
      <c r="F9" s="18" t="inlineStr">
        <is>
          <t>既存の取引先（見本電機）に新製品 S-200 を説明し、採用の時期を聞く。新規の見込み先（サンプル精工）の工場を見学し、取引の条件を聞く。物流の委託先（サンプル物流）と関西向けの配送の便数を相談する。</t>
        </is>
      </c>
      <c r="G9" s="51" t="n"/>
      <c r="H9" s="51" t="n"/>
      <c r="I9" s="51" t="n"/>
      <c r="J9" s="51" t="n"/>
      <c r="K9" s="51" t="n"/>
      <c r="L9" s="51" t="n"/>
      <c r="M9" s="51" t="n"/>
      <c r="N9" s="51" t="n"/>
      <c r="O9" s="51" t="n"/>
      <c r="P9" s="51" t="n"/>
      <c r="Q9" s="51" t="n"/>
      <c r="R9" s="51" t="n"/>
      <c r="S9" s="51" t="n"/>
      <c r="T9" s="51" t="n"/>
      <c r="U9" s="52" t="n"/>
    </row>
    <row r="10" ht="21" customHeight="1">
      <c r="A10" s="47" t="n"/>
      <c r="B10" s="50" t="inlineStr">
        <is>
          <t>同行者</t>
        </is>
      </c>
      <c r="C10" s="51" t="n"/>
      <c r="D10" s="51" t="n"/>
      <c r="E10" s="52" t="n"/>
      <c r="F10" s="10" t="inlineStr">
        <is>
          <t>サンプル 花子（技術部）※10/21 の工場見学のみ</t>
        </is>
      </c>
      <c r="G10" s="51" t="n"/>
      <c r="H10" s="51" t="n"/>
      <c r="I10" s="51" t="n"/>
      <c r="J10" s="51" t="n"/>
      <c r="K10" s="51" t="n"/>
      <c r="L10" s="51" t="n"/>
      <c r="M10" s="51" t="n"/>
      <c r="N10" s="51" t="n"/>
      <c r="O10" s="51" t="n"/>
      <c r="P10" s="51" t="n"/>
      <c r="Q10" s="51" t="n"/>
      <c r="R10" s="51" t="n"/>
      <c r="S10" s="51" t="n"/>
      <c r="T10" s="51" t="n"/>
      <c r="U10" s="52" t="n"/>
    </row>
    <row r="11" ht="6" customHeight="1">
      <c r="A11" s="47" t="n"/>
      <c r="B11" s="47" t="n"/>
      <c r="C11" s="47" t="n"/>
      <c r="D11" s="47" t="n"/>
      <c r="E11" s="47" t="n"/>
      <c r="F11" s="47" t="n"/>
      <c r="G11" s="47" t="n"/>
      <c r="H11" s="47" t="n"/>
      <c r="I11" s="47" t="n"/>
      <c r="J11" s="47" t="n"/>
      <c r="K11" s="47" t="n"/>
      <c r="L11" s="47" t="n"/>
      <c r="M11" s="47" t="n"/>
      <c r="N11" s="47" t="n"/>
      <c r="O11" s="47" t="n"/>
      <c r="P11" s="47" t="n"/>
      <c r="Q11" s="47" t="n"/>
      <c r="R11" s="47" t="n"/>
      <c r="S11" s="47" t="n"/>
      <c r="T11" s="47" t="n"/>
      <c r="U11" s="47" t="n"/>
    </row>
    <row r="12" ht="19" customHeight="1">
      <c r="A12" s="47" t="n"/>
      <c r="B12" s="54" t="inlineStr">
        <is>
          <t>2　日程表（行程）</t>
        </is>
      </c>
      <c r="C12" s="47" t="n"/>
      <c r="D12" s="47" t="n"/>
      <c r="E12" s="47" t="n"/>
      <c r="F12" s="47" t="n"/>
      <c r="G12" s="47" t="n"/>
      <c r="H12" s="47" t="n"/>
      <c r="I12" s="47" t="n"/>
      <c r="J12" s="47" t="n"/>
      <c r="K12" s="47" t="n"/>
      <c r="L12" s="47" t="n"/>
      <c r="M12" s="47" t="n"/>
      <c r="N12" s="47" t="n"/>
      <c r="O12" s="47" t="n"/>
      <c r="P12" s="47" t="n"/>
      <c r="Q12" s="47" t="n"/>
      <c r="R12" s="47" t="n"/>
      <c r="S12" s="47" t="n"/>
      <c r="T12" s="47" t="n"/>
      <c r="U12" s="47" t="n"/>
    </row>
    <row r="13" ht="18" customHeight="1">
      <c r="A13" s="47" t="n"/>
      <c r="B13" s="19" t="inlineStr">
        <is>
          <t>日付</t>
        </is>
      </c>
      <c r="C13" s="51" t="n"/>
      <c r="D13" s="52" t="n"/>
      <c r="E13" s="19" t="inlineStr">
        <is>
          <t>開始</t>
        </is>
      </c>
      <c r="F13" s="52" t="n"/>
      <c r="G13" s="19" t="inlineStr">
        <is>
          <t>終了</t>
        </is>
      </c>
      <c r="H13" s="52" t="n"/>
      <c r="I13" s="19" t="inlineStr">
        <is>
          <t>行き先・訪問先</t>
        </is>
      </c>
      <c r="J13" s="51" t="n"/>
      <c r="K13" s="51" t="n"/>
      <c r="L13" s="51" t="n"/>
      <c r="M13" s="52" t="n"/>
      <c r="N13" s="19" t="inlineStr">
        <is>
          <t>内容</t>
        </is>
      </c>
      <c r="O13" s="51" t="n"/>
      <c r="P13" s="51" t="n"/>
      <c r="Q13" s="51" t="n"/>
      <c r="R13" s="51" t="n"/>
      <c r="S13" s="52" t="n"/>
      <c r="T13" s="19" t="inlineStr">
        <is>
          <t>面談No.</t>
        </is>
      </c>
      <c r="U13" s="52" t="n"/>
    </row>
    <row r="14" ht="19" customHeight="1">
      <c r="A14" s="47" t="n"/>
      <c r="B14" s="57" t="n">
        <v>46315</v>
      </c>
      <c r="C14" s="51" t="n"/>
      <c r="D14" s="52" t="n"/>
      <c r="E14" s="22" t="n">
        <v>0.3125</v>
      </c>
      <c r="F14" s="52" t="n"/>
      <c r="G14" s="22" t="n">
        <v>0.4166666666666667</v>
      </c>
      <c r="H14" s="52" t="n"/>
      <c r="I14" s="23" t="inlineStr">
        <is>
          <t>東京駅 → 新大阪駅</t>
        </is>
      </c>
      <c r="J14" s="51" t="n"/>
      <c r="K14" s="51" t="n"/>
      <c r="L14" s="51" t="n"/>
      <c r="M14" s="52" t="n"/>
      <c r="N14" s="23" t="inlineStr">
        <is>
          <t>移動（新幹線）</t>
        </is>
      </c>
      <c r="O14" s="51" t="n"/>
      <c r="P14" s="51" t="n"/>
      <c r="Q14" s="51" t="n"/>
      <c r="R14" s="51" t="n"/>
      <c r="S14" s="52" t="n"/>
      <c r="T14" s="24" t="n"/>
      <c r="U14" s="52" t="n"/>
    </row>
    <row r="15" ht="19" customHeight="1">
      <c r="A15" s="47" t="n"/>
      <c r="B15" s="57" t="n">
        <v>46315</v>
      </c>
      <c r="C15" s="51" t="n"/>
      <c r="D15" s="52" t="n"/>
      <c r="E15" s="22" t="n">
        <v>0.4583333333333333</v>
      </c>
      <c r="F15" s="52" t="n"/>
      <c r="G15" s="22" t="n">
        <v>0.5208333333333334</v>
      </c>
      <c r="H15" s="52" t="n"/>
      <c r="I15" s="23" t="inlineStr">
        <is>
          <t>見本電機株式会社 大阪支店</t>
        </is>
      </c>
      <c r="J15" s="51" t="n"/>
      <c r="K15" s="51" t="n"/>
      <c r="L15" s="51" t="n"/>
      <c r="M15" s="52" t="n"/>
      <c r="N15" s="23" t="inlineStr">
        <is>
          <t>新製品 S-200 の説明・面談</t>
        </is>
      </c>
      <c r="O15" s="51" t="n"/>
      <c r="P15" s="51" t="n"/>
      <c r="Q15" s="51" t="n"/>
      <c r="R15" s="51" t="n"/>
      <c r="S15" s="52" t="n"/>
      <c r="T15" s="24" t="n">
        <v>1</v>
      </c>
      <c r="U15" s="52" t="n"/>
    </row>
    <row r="16" ht="19" customHeight="1">
      <c r="A16" s="47" t="n"/>
      <c r="B16" s="57" t="n">
        <v>46315</v>
      </c>
      <c r="C16" s="51" t="n"/>
      <c r="D16" s="52" t="n"/>
      <c r="E16" s="22" t="n">
        <v>0.5833333333333334</v>
      </c>
      <c r="F16" s="52" t="n"/>
      <c r="G16" s="22" t="n">
        <v>0.6875</v>
      </c>
      <c r="H16" s="52" t="n"/>
      <c r="I16" s="23" t="inlineStr">
        <is>
          <t>当社 大阪営業所</t>
        </is>
      </c>
      <c r="J16" s="51" t="n"/>
      <c r="K16" s="51" t="n"/>
      <c r="L16" s="51" t="n"/>
      <c r="M16" s="52" t="n"/>
      <c r="N16" s="23" t="inlineStr">
        <is>
          <t>関西の受注状況の打合せ</t>
        </is>
      </c>
      <c r="O16" s="51" t="n"/>
      <c r="P16" s="51" t="n"/>
      <c r="Q16" s="51" t="n"/>
      <c r="R16" s="51" t="n"/>
      <c r="S16" s="52" t="n"/>
      <c r="T16" s="24" t="n"/>
      <c r="U16" s="52" t="n"/>
    </row>
    <row r="17" ht="19" customHeight="1">
      <c r="A17" s="47" t="n"/>
      <c r="B17" s="57" t="n">
        <v>46315</v>
      </c>
      <c r="C17" s="51" t="n"/>
      <c r="D17" s="52" t="n"/>
      <c r="E17" s="22" t="n">
        <v>0.7708333333333334</v>
      </c>
      <c r="F17" s="52" t="n"/>
      <c r="G17" s="22" t="n">
        <v>0.8541666666666666</v>
      </c>
      <c r="H17" s="52" t="n"/>
      <c r="I17" s="23" t="inlineStr">
        <is>
          <t>和食処サンプル（梅田）</t>
        </is>
      </c>
      <c r="J17" s="51" t="n"/>
      <c r="K17" s="51" t="n"/>
      <c r="L17" s="51" t="n"/>
      <c r="M17" s="52" t="n"/>
      <c r="N17" s="23" t="inlineStr">
        <is>
          <t>見本電機の2名と会食</t>
        </is>
      </c>
      <c r="O17" s="51" t="n"/>
      <c r="P17" s="51" t="n"/>
      <c r="Q17" s="51" t="n"/>
      <c r="R17" s="51" t="n"/>
      <c r="S17" s="52" t="n"/>
      <c r="T17" s="24" t="n"/>
      <c r="U17" s="52" t="n"/>
    </row>
    <row r="18" ht="19" customHeight="1">
      <c r="A18" s="47" t="n"/>
      <c r="B18" s="57" t="n">
        <v>46316</v>
      </c>
      <c r="C18" s="51" t="n"/>
      <c r="D18" s="52" t="n"/>
      <c r="E18" s="22" t="n">
        <v>0.3541666666666667</v>
      </c>
      <c r="F18" s="52" t="n"/>
      <c r="G18" s="22" t="n">
        <v>0.4027777777777778</v>
      </c>
      <c r="H18" s="52" t="n"/>
      <c r="I18" s="23" t="inlineStr">
        <is>
          <t>大阪 → 京都駅 → サンプル精工</t>
        </is>
      </c>
      <c r="J18" s="51" t="n"/>
      <c r="K18" s="51" t="n"/>
      <c r="L18" s="51" t="n"/>
      <c r="M18" s="52" t="n"/>
      <c r="N18" s="23" t="inlineStr">
        <is>
          <t>移動（JR・タクシー）</t>
        </is>
      </c>
      <c r="O18" s="51" t="n"/>
      <c r="P18" s="51" t="n"/>
      <c r="Q18" s="51" t="n"/>
      <c r="R18" s="51" t="n"/>
      <c r="S18" s="52" t="n"/>
      <c r="T18" s="24" t="n"/>
      <c r="U18" s="52" t="n"/>
    </row>
    <row r="19" ht="19" customHeight="1">
      <c r="A19" s="47" t="n"/>
      <c r="B19" s="57" t="n">
        <v>46316</v>
      </c>
      <c r="C19" s="51" t="n"/>
      <c r="D19" s="52" t="n"/>
      <c r="E19" s="22" t="n">
        <v>0.4166666666666667</v>
      </c>
      <c r="F19" s="52" t="n"/>
      <c r="G19" s="22" t="n">
        <v>0.5416666666666666</v>
      </c>
      <c r="H19" s="52" t="n"/>
      <c r="I19" s="23" t="inlineStr">
        <is>
          <t>サンプル精工株式会社 本社工場</t>
        </is>
      </c>
      <c r="J19" s="51" t="n"/>
      <c r="K19" s="51" t="n"/>
      <c r="L19" s="51" t="n"/>
      <c r="M19" s="52" t="n"/>
      <c r="N19" s="23" t="inlineStr">
        <is>
          <t>工場見学・面談（昼は購買担当と打合せ）</t>
        </is>
      </c>
      <c r="O19" s="51" t="n"/>
      <c r="P19" s="51" t="n"/>
      <c r="Q19" s="51" t="n"/>
      <c r="R19" s="51" t="n"/>
      <c r="S19" s="52" t="n"/>
      <c r="T19" s="24" t="n">
        <v>2</v>
      </c>
      <c r="U19" s="52" t="n"/>
    </row>
    <row r="20" ht="19" customHeight="1">
      <c r="A20" s="47" t="n"/>
      <c r="B20" s="57" t="n">
        <v>46316</v>
      </c>
      <c r="C20" s="51" t="n"/>
      <c r="D20" s="52" t="n"/>
      <c r="E20" s="22" t="n">
        <v>0.625</v>
      </c>
      <c r="F20" s="52" t="n"/>
      <c r="G20" s="22" t="n">
        <v>0.7083333333333334</v>
      </c>
      <c r="H20" s="52" t="n"/>
      <c r="I20" s="23" t="inlineStr">
        <is>
          <t>当社 大阪営業所</t>
        </is>
      </c>
      <c r="J20" s="51" t="n"/>
      <c r="K20" s="51" t="n"/>
      <c r="L20" s="51" t="n"/>
      <c r="M20" s="52" t="n"/>
      <c r="N20" s="23" t="inlineStr">
        <is>
          <t>見学の結果の共有・見積の準備</t>
        </is>
      </c>
      <c r="O20" s="51" t="n"/>
      <c r="P20" s="51" t="n"/>
      <c r="Q20" s="51" t="n"/>
      <c r="R20" s="51" t="n"/>
      <c r="S20" s="52" t="n"/>
      <c r="T20" s="24" t="n"/>
      <c r="U20" s="52" t="n"/>
    </row>
    <row r="21" ht="19" customHeight="1">
      <c r="A21" s="47" t="n"/>
      <c r="B21" s="57" t="n">
        <v>46317</v>
      </c>
      <c r="C21" s="51" t="n"/>
      <c r="D21" s="52" t="n"/>
      <c r="E21" s="22" t="n">
        <v>0.4166666666666667</v>
      </c>
      <c r="F21" s="52" t="n"/>
      <c r="G21" s="22" t="n">
        <v>0.4791666666666667</v>
      </c>
      <c r="H21" s="52" t="n"/>
      <c r="I21" s="23" t="inlineStr">
        <is>
          <t>株式会社サンプル物流 大阪営業所</t>
        </is>
      </c>
      <c r="J21" s="51" t="n"/>
      <c r="K21" s="51" t="n"/>
      <c r="L21" s="51" t="n"/>
      <c r="M21" s="52" t="n"/>
      <c r="N21" s="23" t="inlineStr">
        <is>
          <t>配送条件の見直しの面談</t>
        </is>
      </c>
      <c r="O21" s="51" t="n"/>
      <c r="P21" s="51" t="n"/>
      <c r="Q21" s="51" t="n"/>
      <c r="R21" s="51" t="n"/>
      <c r="S21" s="52" t="n"/>
      <c r="T21" s="24" t="n">
        <v>3</v>
      </c>
      <c r="U21" s="52" t="n"/>
    </row>
    <row r="22" ht="19" customHeight="1">
      <c r="A22" s="47" t="n"/>
      <c r="B22" s="57" t="n">
        <v>46317</v>
      </c>
      <c r="C22" s="51" t="n"/>
      <c r="D22" s="52" t="n"/>
      <c r="E22" s="22" t="n">
        <v>0.5625</v>
      </c>
      <c r="F22" s="52" t="n"/>
      <c r="G22" s="22" t="n">
        <v>0.6666666666666666</v>
      </c>
      <c r="H22" s="52" t="n"/>
      <c r="I22" s="23" t="inlineStr">
        <is>
          <t>新大阪駅 → 東京駅</t>
        </is>
      </c>
      <c r="J22" s="51" t="n"/>
      <c r="K22" s="51" t="n"/>
      <c r="L22" s="51" t="n"/>
      <c r="M22" s="52" t="n"/>
      <c r="N22" s="23" t="inlineStr">
        <is>
          <t>移動（新幹線）</t>
        </is>
      </c>
      <c r="O22" s="51" t="n"/>
      <c r="P22" s="51" t="n"/>
      <c r="Q22" s="51" t="n"/>
      <c r="R22" s="51" t="n"/>
      <c r="S22" s="52" t="n"/>
      <c r="T22" s="24" t="n"/>
      <c r="U22" s="52" t="n"/>
    </row>
    <row r="23" ht="19" customHeight="1">
      <c r="A23" s="47" t="n"/>
      <c r="B23" s="57" t="n">
        <v>46317</v>
      </c>
      <c r="C23" s="51" t="n"/>
      <c r="D23" s="52" t="n"/>
      <c r="E23" s="22" t="n">
        <v>0.6875</v>
      </c>
      <c r="F23" s="52" t="n"/>
      <c r="G23" s="22" t="n">
        <v>0.7291666666666666</v>
      </c>
      <c r="H23" s="52" t="n"/>
      <c r="I23" s="23" t="inlineStr">
        <is>
          <t>本社</t>
        </is>
      </c>
      <c r="J23" s="51" t="n"/>
      <c r="K23" s="51" t="n"/>
      <c r="L23" s="51" t="n"/>
      <c r="M23" s="52" t="n"/>
      <c r="N23" s="23" t="inlineStr">
        <is>
          <t>帰社・部長へ口頭で報告</t>
        </is>
      </c>
      <c r="O23" s="51" t="n"/>
      <c r="P23" s="51" t="n"/>
      <c r="Q23" s="51" t="n"/>
      <c r="R23" s="51" t="n"/>
      <c r="S23" s="52" t="n"/>
      <c r="T23" s="24" t="n"/>
      <c r="U23" s="52" t="n"/>
    </row>
    <row r="24" ht="6" customHeight="1">
      <c r="A24" s="47" t="n"/>
      <c r="B24" s="47" t="n"/>
      <c r="C24" s="47" t="n"/>
      <c r="D24" s="47" t="n"/>
      <c r="E24" s="47" t="n"/>
      <c r="F24" s="47" t="n"/>
      <c r="G24" s="47" t="n"/>
      <c r="H24" s="47" t="n"/>
      <c r="I24" s="47" t="n"/>
      <c r="J24" s="47" t="n"/>
      <c r="K24" s="47" t="n"/>
      <c r="L24" s="47" t="n"/>
      <c r="M24" s="47" t="n"/>
      <c r="N24" s="47" t="n"/>
      <c r="O24" s="47" t="n"/>
      <c r="P24" s="47" t="n"/>
      <c r="Q24" s="47" t="n"/>
      <c r="R24" s="47" t="n"/>
      <c r="S24" s="47" t="n"/>
      <c r="T24" s="47" t="n"/>
      <c r="U24" s="47" t="n"/>
    </row>
    <row r="25" ht="19" customHeight="1">
      <c r="A25" s="47" t="n"/>
      <c r="B25" s="54" t="inlineStr">
        <is>
          <t>3　成果・所感</t>
        </is>
      </c>
      <c r="C25" s="47" t="n"/>
      <c r="D25" s="47" t="n"/>
      <c r="E25" s="47" t="n"/>
      <c r="F25" s="47" t="n"/>
      <c r="G25" s="47" t="n"/>
      <c r="H25" s="47" t="n"/>
      <c r="I25" s="47" t="n"/>
      <c r="J25" s="47" t="n"/>
      <c r="K25" s="47" t="n"/>
      <c r="L25" s="47" t="n"/>
      <c r="M25" s="47" t="n"/>
      <c r="N25" s="47" t="n"/>
      <c r="O25" s="47" t="n"/>
      <c r="P25" s="47" t="n"/>
      <c r="Q25" s="47" t="n"/>
      <c r="R25" s="47" t="n"/>
      <c r="S25" s="47" t="n"/>
      <c r="T25" s="47" t="n"/>
      <c r="U25" s="47" t="n"/>
    </row>
    <row r="26" ht="66" customHeight="1">
      <c r="A26" s="47" t="n"/>
      <c r="B26" s="50" t="inlineStr">
        <is>
          <t>成果</t>
        </is>
      </c>
      <c r="C26" s="51" t="n"/>
      <c r="D26" s="51" t="n"/>
      <c r="E26" s="52" t="n"/>
      <c r="F26" s="18" t="inlineStr">
        <is>
          <t>見本電機: S-200 の試用機の評価に進むことになった（来年4月のライン更新で20〜40台の見込み）。
サンプル精工: 新規の取引の提案の場ができた（月産300台の引き合い）。
サンプル物流: 週3便にした場合の料金表を出してもらう約束をした。</t>
        </is>
      </c>
      <c r="G26" s="51" t="n"/>
      <c r="H26" s="51" t="n"/>
      <c r="I26" s="51" t="n"/>
      <c r="J26" s="51" t="n"/>
      <c r="K26" s="51" t="n"/>
      <c r="L26" s="51" t="n"/>
      <c r="M26" s="51" t="n"/>
      <c r="N26" s="51" t="n"/>
      <c r="O26" s="51" t="n"/>
      <c r="P26" s="51" t="n"/>
      <c r="Q26" s="51" t="n"/>
      <c r="R26" s="51" t="n"/>
      <c r="S26" s="51" t="n"/>
      <c r="T26" s="51" t="n"/>
      <c r="U26" s="52" t="n"/>
    </row>
    <row r="27" ht="66" customHeight="1">
      <c r="A27" s="47" t="n"/>
      <c r="B27" s="50" t="inlineStr">
        <is>
          <t>所感</t>
        </is>
      </c>
      <c r="C27" s="51" t="n"/>
      <c r="D27" s="51" t="n"/>
      <c r="E27" s="52" t="n"/>
      <c r="F27" s="18" t="inlineStr">
        <is>
          <t>見本電機・サンプル精工とも、計量の結果を紙に書いてから入力し直す手間に困っていた。S-200 の記録をパソコンに送る機能は、他の取引先にも提案できる。工場で現物を見ないと分からない話が多く、新規の見込み先は訪問して聞く方が早かった。</t>
        </is>
      </c>
      <c r="G27" s="51" t="n"/>
      <c r="H27" s="51" t="n"/>
      <c r="I27" s="51" t="n"/>
      <c r="J27" s="51" t="n"/>
      <c r="K27" s="51" t="n"/>
      <c r="L27" s="51" t="n"/>
      <c r="M27" s="51" t="n"/>
      <c r="N27" s="51" t="n"/>
      <c r="O27" s="51" t="n"/>
      <c r="P27" s="51" t="n"/>
      <c r="Q27" s="51" t="n"/>
      <c r="R27" s="51" t="n"/>
      <c r="S27" s="51" t="n"/>
      <c r="T27" s="51" t="n"/>
      <c r="U27" s="52" t="n"/>
    </row>
    <row r="28" ht="40" customHeight="1">
      <c r="A28" s="47" t="n"/>
      <c r="B28" s="50" t="inlineStr">
        <is>
          <t>課題・相談したいこと</t>
        </is>
      </c>
      <c r="C28" s="51" t="n"/>
      <c r="D28" s="51" t="n"/>
      <c r="E28" s="52" t="n"/>
      <c r="F28" s="18" t="inlineStr">
        <is>
          <t>サンプル精工の「納期2週間」に今の在庫で応えられるか。10/26 に製造部長に相談したい。</t>
        </is>
      </c>
      <c r="G28" s="51" t="n"/>
      <c r="H28" s="51" t="n"/>
      <c r="I28" s="51" t="n"/>
      <c r="J28" s="51" t="n"/>
      <c r="K28" s="51" t="n"/>
      <c r="L28" s="51" t="n"/>
      <c r="M28" s="51" t="n"/>
      <c r="N28" s="51" t="n"/>
      <c r="O28" s="51" t="n"/>
      <c r="P28" s="51" t="n"/>
      <c r="Q28" s="51" t="n"/>
      <c r="R28" s="51" t="n"/>
      <c r="S28" s="51" t="n"/>
      <c r="T28" s="51" t="n"/>
      <c r="U28" s="52" t="n"/>
    </row>
    <row r="29" ht="6" customHeight="1">
      <c r="A29" s="47" t="n"/>
      <c r="B29" s="47" t="n"/>
      <c r="C29" s="47" t="n"/>
      <c r="D29" s="47" t="n"/>
      <c r="E29" s="47" t="n"/>
      <c r="F29" s="47" t="n"/>
      <c r="G29" s="47" t="n"/>
      <c r="H29" s="47" t="n"/>
      <c r="I29" s="47" t="n"/>
      <c r="J29" s="47" t="n"/>
      <c r="K29" s="47" t="n"/>
      <c r="L29" s="47" t="n"/>
      <c r="M29" s="47" t="n"/>
      <c r="N29" s="47" t="n"/>
      <c r="O29" s="47" t="n"/>
      <c r="P29" s="47" t="n"/>
      <c r="Q29" s="47" t="n"/>
      <c r="R29" s="47" t="n"/>
      <c r="S29" s="47" t="n"/>
      <c r="T29" s="47" t="n"/>
      <c r="U29" s="47" t="n"/>
    </row>
    <row r="30" ht="19" customHeight="1">
      <c r="A30" s="47" t="n"/>
      <c r="B30" s="54" t="inlineStr">
        <is>
          <t>4　経費（「経費明細」シートから自動）</t>
        </is>
      </c>
      <c r="C30" s="47" t="n"/>
      <c r="D30" s="47" t="n"/>
      <c r="E30" s="47" t="n"/>
      <c r="F30" s="47" t="n"/>
      <c r="G30" s="47" t="n"/>
      <c r="H30" s="47" t="n"/>
      <c r="I30" s="47" t="n"/>
      <c r="J30" s="47" t="n"/>
      <c r="K30" s="47" t="n"/>
      <c r="L30" s="47" t="n"/>
      <c r="M30" s="47" t="n"/>
      <c r="N30" s="47" t="n"/>
      <c r="O30" s="47" t="n"/>
      <c r="P30" s="47" t="n"/>
      <c r="Q30" s="47" t="n"/>
      <c r="R30" s="47" t="n"/>
      <c r="S30" s="47" t="n"/>
      <c r="T30" s="47" t="n"/>
      <c r="U30" s="47" t="n"/>
    </row>
    <row r="31" ht="18" customHeight="1">
      <c r="A31" s="47" t="n"/>
      <c r="B31" s="19" t="inlineStr">
        <is>
          <t>区分</t>
        </is>
      </c>
      <c r="C31" s="51" t="n"/>
      <c r="D31" s="51" t="n"/>
      <c r="E31" s="52" t="n"/>
      <c r="F31" s="19" t="inlineStr">
        <is>
          <t>交通費</t>
        </is>
      </c>
      <c r="G31" s="52" t="n"/>
      <c r="H31" s="19" t="inlineStr">
        <is>
          <t>宿泊費</t>
        </is>
      </c>
      <c r="I31" s="52" t="n"/>
      <c r="J31" s="19" t="inlineStr">
        <is>
          <t>日当</t>
        </is>
      </c>
      <c r="K31" s="52" t="n"/>
      <c r="L31" s="19" t="inlineStr">
        <is>
          <t>会議費</t>
        </is>
      </c>
      <c r="M31" s="52" t="n"/>
      <c r="N31" s="19" t="inlineStr">
        <is>
          <t>接待交際費</t>
        </is>
      </c>
      <c r="O31" s="52" t="n"/>
      <c r="P31" s="19" t="inlineStr">
        <is>
          <t>その他</t>
        </is>
      </c>
      <c r="Q31" s="52" t="n"/>
      <c r="R31" s="19" t="inlineStr">
        <is>
          <t>合計</t>
        </is>
      </c>
      <c r="S31" s="51" t="n"/>
      <c r="T31" s="51" t="n"/>
      <c r="U31" s="52" t="n"/>
    </row>
    <row r="32" ht="18" customHeight="1">
      <c r="A32" s="47" t="n"/>
      <c r="B32" s="50" t="inlineStr">
        <is>
          <t>使った額</t>
        </is>
      </c>
      <c r="C32" s="51" t="n"/>
      <c r="D32" s="51" t="n"/>
      <c r="E32" s="52" t="n"/>
      <c r="F32" s="58">
        <f>SUMIF('経費明細'!$D$6:$D$25,F$31,'経費明細'!$G$6:$G$25)</f>
        <v/>
      </c>
      <c r="G32" s="52" t="n"/>
      <c r="H32" s="58">
        <f>SUMIF('経費明細'!$D$6:$D$25,H$31,'経費明細'!$G$6:$G$25)</f>
        <v/>
      </c>
      <c r="I32" s="52" t="n"/>
      <c r="J32" s="58">
        <f>SUMIF('経費明細'!$D$6:$D$25,J$31,'経費明細'!$G$6:$G$25)</f>
        <v/>
      </c>
      <c r="K32" s="52" t="n"/>
      <c r="L32" s="58">
        <f>SUMIF('経費明細'!$D$6:$D$25,L$31,'経費明細'!$G$6:$G$25)</f>
        <v/>
      </c>
      <c r="M32" s="52" t="n"/>
      <c r="N32" s="58">
        <f>SUMIF('経費明細'!$D$6:$D$25,N$31,'経費明細'!$G$6:$G$25)</f>
        <v/>
      </c>
      <c r="O32" s="52" t="n"/>
      <c r="P32" s="58">
        <f>SUMIF('経費明細'!$D$6:$D$25,P$31,'経費明細'!$G$6:$G$25)</f>
        <v/>
      </c>
      <c r="Q32" s="52" t="n"/>
      <c r="R32" s="59">
        <f>SUM(F32:Q32)</f>
        <v/>
      </c>
      <c r="S32" s="51" t="n"/>
      <c r="T32" s="51" t="n"/>
      <c r="U32" s="52" t="n"/>
    </row>
    <row r="33" ht="18" customHeight="1">
      <c r="A33" s="47" t="n"/>
      <c r="B33" s="50" t="inlineStr">
        <is>
          <t>うち精算する額</t>
        </is>
      </c>
      <c r="C33" s="51" t="n"/>
      <c r="D33" s="51" t="n"/>
      <c r="E33" s="52" t="n"/>
      <c r="F33" s="58">
        <f>SUMIF('経費明細'!$D$6:$D$25,F$31,'経費明細'!$K$6:$K$25)</f>
        <v/>
      </c>
      <c r="G33" s="52" t="n"/>
      <c r="H33" s="58">
        <f>SUMIF('経費明細'!$D$6:$D$25,H$31,'経費明細'!$K$6:$K$25)</f>
        <v/>
      </c>
      <c r="I33" s="52" t="n"/>
      <c r="J33" s="58">
        <f>SUMIF('経費明細'!$D$6:$D$25,J$31,'経費明細'!$K$6:$K$25)</f>
        <v/>
      </c>
      <c r="K33" s="52" t="n"/>
      <c r="L33" s="58">
        <f>SUMIF('経費明細'!$D$6:$D$25,L$31,'経費明細'!$K$6:$K$25)</f>
        <v/>
      </c>
      <c r="M33" s="52" t="n"/>
      <c r="N33" s="58">
        <f>SUMIF('経費明細'!$D$6:$D$25,N$31,'経費明細'!$K$6:$K$25)</f>
        <v/>
      </c>
      <c r="O33" s="52" t="n"/>
      <c r="P33" s="58">
        <f>SUMIF('経費明細'!$D$6:$D$25,P$31,'経費明細'!$K$6:$K$25)</f>
        <v/>
      </c>
      <c r="Q33" s="52" t="n"/>
      <c r="R33" s="59">
        <f>SUM(F33:Q33)</f>
        <v/>
      </c>
      <c r="S33" s="51" t="n"/>
      <c r="T33" s="51" t="n"/>
      <c r="U33" s="52" t="n"/>
    </row>
    <row r="34" ht="18" customHeight="1">
      <c r="A34" s="47" t="n"/>
      <c r="B34" s="50" t="inlineStr">
        <is>
          <t>うち会社払い</t>
        </is>
      </c>
      <c r="C34" s="51" t="n"/>
      <c r="D34" s="51" t="n"/>
      <c r="E34" s="52" t="n"/>
      <c r="F34" s="58">
        <f>SUMIFS('経費明細'!$G$6:$G$25,'経費明細'!$D$6:$D$25,F$31,'経費明細'!$H$6:$H$25,"会社カード")+SUMIFS('経費明細'!$G$6:$G$25,'経費明細'!$D$6:$D$25,F$31,'経費明細'!$H$6:$H$25,"会社手配（請求書払い）")</f>
        <v/>
      </c>
      <c r="G34" s="52" t="n"/>
      <c r="H34" s="58">
        <f>SUMIFS('経費明細'!$G$6:$G$25,'経費明細'!$D$6:$D$25,H$31,'経費明細'!$H$6:$H$25,"会社カード")+SUMIFS('経費明細'!$G$6:$G$25,'経費明細'!$D$6:$D$25,H$31,'経費明細'!$H$6:$H$25,"会社手配（請求書払い）")</f>
        <v/>
      </c>
      <c r="I34" s="52" t="n"/>
      <c r="J34" s="58">
        <f>SUMIFS('経費明細'!$G$6:$G$25,'経費明細'!$D$6:$D$25,J$31,'経費明細'!$H$6:$H$25,"会社カード")+SUMIFS('経費明細'!$G$6:$G$25,'経費明細'!$D$6:$D$25,J$31,'経費明細'!$H$6:$H$25,"会社手配（請求書払い）")</f>
        <v/>
      </c>
      <c r="K34" s="52" t="n"/>
      <c r="L34" s="58">
        <f>SUMIFS('経費明細'!$G$6:$G$25,'経費明細'!$D$6:$D$25,L$31,'経費明細'!$H$6:$H$25,"会社カード")+SUMIFS('経費明細'!$G$6:$G$25,'経費明細'!$D$6:$D$25,L$31,'経費明細'!$H$6:$H$25,"会社手配（請求書払い）")</f>
        <v/>
      </c>
      <c r="M34" s="52" t="n"/>
      <c r="N34" s="58">
        <f>SUMIFS('経費明細'!$G$6:$G$25,'経費明細'!$D$6:$D$25,N$31,'経費明細'!$H$6:$H$25,"会社カード")+SUMIFS('経費明細'!$G$6:$G$25,'経費明細'!$D$6:$D$25,N$31,'経費明細'!$H$6:$H$25,"会社手配（請求書払い）")</f>
        <v/>
      </c>
      <c r="O34" s="52" t="n"/>
      <c r="P34" s="58">
        <f>SUMIFS('経費明細'!$G$6:$G$25,'経費明細'!$D$6:$D$25,P$31,'経費明細'!$H$6:$H$25,"会社カード")+SUMIFS('経費明細'!$G$6:$G$25,'経費明細'!$D$6:$D$25,P$31,'経費明細'!$H$6:$H$25,"会社手配（請求書払い）")</f>
        <v/>
      </c>
      <c r="Q34" s="52" t="n"/>
      <c r="R34" s="59">
        <f>SUM(F34:Q34)</f>
        <v/>
      </c>
      <c r="S34" s="51" t="n"/>
      <c r="T34" s="51" t="n"/>
      <c r="U34" s="52" t="n"/>
    </row>
    <row r="35" ht="30" customHeight="1">
      <c r="A35" s="47" t="n"/>
      <c r="B35" s="27">
        <f>"精算書へ写す額　出張旅費精算書 "&amp;TEXT(SUMIF('経費明細'!$J$6:$J$25,"出張旅費精算書",'経費明細'!$K$6:$K$25),"#,##0")&amp;"円（交通費・宿泊費・日当）／経費精算書 "&amp;TEXT(SUMIF('経費明細'!$J$6:$J$25,"経費精算書",'経費明細'!$K$6:$K$25),"#,##0")&amp;"円（会議費・接待交際費・その他）。写す行は「精算書への転記」シート"</f>
        <v/>
      </c>
      <c r="C35" s="51" t="n"/>
      <c r="D35" s="51" t="n"/>
      <c r="E35" s="51" t="n"/>
      <c r="F35" s="51" t="n"/>
      <c r="G35" s="51" t="n"/>
      <c r="H35" s="51" t="n"/>
      <c r="I35" s="51" t="n"/>
      <c r="J35" s="51" t="n"/>
      <c r="K35" s="51" t="n"/>
      <c r="L35" s="51" t="n"/>
      <c r="M35" s="51" t="n"/>
      <c r="N35" s="51" t="n"/>
      <c r="O35" s="51" t="n"/>
      <c r="P35" s="51" t="n"/>
      <c r="Q35" s="51" t="n"/>
      <c r="R35" s="51" t="n"/>
      <c r="S35" s="51" t="n"/>
      <c r="T35" s="51" t="n"/>
      <c r="U35" s="52" t="n"/>
    </row>
    <row r="36" ht="19" customHeight="1">
      <c r="A36" s="47" t="n"/>
      <c r="B36" s="54" t="inlineStr">
        <is>
          <t>5　面談・訪問の記録</t>
        </is>
      </c>
      <c r="C36" s="47" t="n"/>
      <c r="D36" s="47" t="n"/>
      <c r="E36" s="47" t="n"/>
      <c r="F36" s="47" t="n"/>
      <c r="G36" s="47" t="n"/>
      <c r="H36" s="47" t="n"/>
      <c r="I36" s="47" t="n"/>
      <c r="J36" s="47" t="n"/>
      <c r="K36" s="47" t="n"/>
      <c r="L36" s="47" t="n"/>
      <c r="M36" s="47" t="n"/>
      <c r="N36" s="47" t="n"/>
      <c r="O36" s="47" t="n"/>
      <c r="P36" s="47" t="n"/>
      <c r="Q36" s="47" t="n"/>
      <c r="R36" s="47" t="n"/>
      <c r="S36" s="47" t="n"/>
      <c r="T36" s="47" t="n"/>
      <c r="U36" s="47" t="n"/>
    </row>
    <row r="37" ht="20" customHeight="1">
      <c r="A37" s="47" t="n"/>
      <c r="B37" s="50" t="inlineStr">
        <is>
          <t>面談No.</t>
        </is>
      </c>
      <c r="C37" s="52" t="n"/>
      <c r="D37" s="24" t="n">
        <v>1</v>
      </c>
      <c r="E37" s="50" t="inlineStr">
        <is>
          <t>日時</t>
        </is>
      </c>
      <c r="F37" s="52" t="n"/>
      <c r="G37" s="28">
        <f>IF(OR($D37="",COUNT($T$14:$T$23)=0),"",IFERROR(IF(INDEX($B$14:$B$23,MATCH($D37,$T$14:$T$23,0))="","（日程表に日付がない）",MONTH(INDEX($B$14:$B$23,MATCH($D37,$T$14:$T$23,0)))&amp;"/"&amp;DAY(INDEX($B$14:$B$23,MATCH($D37,$T$14:$T$23,0)))&amp;"("&amp;CHOOSE(WEEKDAY(INDEX($B$14:$B$23,MATCH($D37,$T$14:$T$23,0))),"日","月","火","水","木","金","土")&amp;")")&amp;IF(INDEX($E$14:$E$23,MATCH($D37,$T$14:$T$23,0))=""," "," "&amp;HOUR(INDEX($E$14:$E$23,MATCH($D37,$T$14:$T$23,0)))&amp;":"&amp;TEXT(MINUTE(INDEX($E$14:$E$23,MATCH($D37,$T$14:$T$23,0))),"00"))&amp;IF(INDEX($G$14:$G$23,MATCH($D37,$T$14:$T$23,0))="","","〜"&amp;HOUR(INDEX($G$14:$G$23,MATCH($D37,$T$14:$T$23,0)))&amp;":"&amp;TEXT(MINUTE(INDEX($G$14:$G$23,MATCH($D37,$T$14:$T$23,0))),"00")),"日程表に面談No."&amp;$D37&amp;"の行がない"))</f>
        <v/>
      </c>
      <c r="H37" s="51" t="n"/>
      <c r="I37" s="51" t="n"/>
      <c r="J37" s="51" t="n"/>
      <c r="K37" s="51" t="n"/>
      <c r="L37" s="52" t="n"/>
      <c r="M37" s="50" t="inlineStr">
        <is>
          <t>訪問先</t>
        </is>
      </c>
      <c r="N37" s="52" t="n"/>
      <c r="O37" s="28">
        <f>IF($D37="","",IFERROR(INDEX($I$14:$I$23,MATCH($D37,$T$14:$T$23,0))&amp;"",""))</f>
        <v/>
      </c>
      <c r="P37" s="51" t="n"/>
      <c r="Q37" s="51" t="n"/>
      <c r="R37" s="51" t="n"/>
      <c r="S37" s="51" t="n"/>
      <c r="T37" s="51" t="n"/>
      <c r="U37" s="52" t="n"/>
    </row>
    <row r="38" ht="18.5" customHeight="1">
      <c r="A38" s="47" t="n"/>
      <c r="B38" s="50" t="inlineStr">
        <is>
          <t>先方の出席者</t>
        </is>
      </c>
      <c r="C38" s="51" t="n"/>
      <c r="D38" s="51" t="n"/>
      <c r="E38" s="52" t="n"/>
      <c r="F38" s="10" t="inlineStr">
        <is>
          <t>購買部 部長 見本 三郎 様／購買部 サンプル 桜 様</t>
        </is>
      </c>
      <c r="G38" s="51" t="n"/>
      <c r="H38" s="51" t="n"/>
      <c r="I38" s="51" t="n"/>
      <c r="J38" s="51" t="n"/>
      <c r="K38" s="51" t="n"/>
      <c r="L38" s="51" t="n"/>
      <c r="M38" s="51" t="n"/>
      <c r="N38" s="51" t="n"/>
      <c r="O38" s="51" t="n"/>
      <c r="P38" s="51" t="n"/>
      <c r="Q38" s="51" t="n"/>
      <c r="R38" s="51" t="n"/>
      <c r="S38" s="51" t="n"/>
      <c r="T38" s="51" t="n"/>
      <c r="U38" s="52" t="n"/>
    </row>
    <row r="39" ht="18.5" customHeight="1">
      <c r="A39" s="47" t="n"/>
      <c r="B39" s="50" t="inlineStr">
        <is>
          <t>当方の出席者</t>
        </is>
      </c>
      <c r="C39" s="51" t="n"/>
      <c r="D39" s="51" t="n"/>
      <c r="E39" s="52" t="n"/>
      <c r="F39" s="10" t="inlineStr">
        <is>
          <t>見本 一郎</t>
        </is>
      </c>
      <c r="G39" s="51" t="n"/>
      <c r="H39" s="51" t="n"/>
      <c r="I39" s="51" t="n"/>
      <c r="J39" s="51" t="n"/>
      <c r="K39" s="51" t="n"/>
      <c r="L39" s="51" t="n"/>
      <c r="M39" s="51" t="n"/>
      <c r="N39" s="51" t="n"/>
      <c r="O39" s="51" t="n"/>
      <c r="P39" s="51" t="n"/>
      <c r="Q39" s="51" t="n"/>
      <c r="R39" s="51" t="n"/>
      <c r="S39" s="51" t="n"/>
      <c r="T39" s="51" t="n"/>
      <c r="U39" s="52" t="n"/>
    </row>
    <row r="40" ht="18.5" customHeight="1">
      <c r="A40" s="47" t="n"/>
      <c r="B40" s="50" t="inlineStr">
        <is>
          <t>議題・目的</t>
        </is>
      </c>
      <c r="C40" s="51" t="n"/>
      <c r="D40" s="51" t="n"/>
      <c r="E40" s="52" t="n"/>
      <c r="F40" s="10" t="inlineStr">
        <is>
          <t>新製品 S-200 の説明と、採用の時期の確認</t>
        </is>
      </c>
      <c r="G40" s="51" t="n"/>
      <c r="H40" s="51" t="n"/>
      <c r="I40" s="51" t="n"/>
      <c r="J40" s="51" t="n"/>
      <c r="K40" s="51" t="n"/>
      <c r="L40" s="51" t="n"/>
      <c r="M40" s="51" t="n"/>
      <c r="N40" s="51" t="n"/>
      <c r="O40" s="51" t="n"/>
      <c r="P40" s="51" t="n"/>
      <c r="Q40" s="51" t="n"/>
      <c r="R40" s="51" t="n"/>
      <c r="S40" s="51" t="n"/>
      <c r="T40" s="51" t="n"/>
      <c r="U40" s="52" t="n"/>
    </row>
    <row r="41" ht="50" customHeight="1">
      <c r="A41" s="47" t="n"/>
      <c r="B41" s="50" t="inlineStr">
        <is>
          <t>話した内容</t>
        </is>
      </c>
      <c r="C41" s="51" t="n"/>
      <c r="D41" s="51" t="n"/>
      <c r="E41" s="52" t="n"/>
      <c r="F41" s="18" t="inlineStr">
        <is>
          <t>S-200 の仕様と価格表を説明した。今の機種（S-100）より計量にかかる時間が短い点に関心が高かった。先方は来年4月のライン更新に合わせて切り替えを考えている。価格は今の機種と同じくらいを望んでいる。</t>
        </is>
      </c>
      <c r="G41" s="51" t="n"/>
      <c r="H41" s="51" t="n"/>
      <c r="I41" s="51" t="n"/>
      <c r="J41" s="51" t="n"/>
      <c r="K41" s="51" t="n"/>
      <c r="L41" s="51" t="n"/>
      <c r="M41" s="51" t="n"/>
      <c r="N41" s="51" t="n"/>
      <c r="O41" s="51" t="n"/>
      <c r="P41" s="51" t="n"/>
      <c r="Q41" s="51" t="n"/>
      <c r="R41" s="51" t="n"/>
      <c r="S41" s="51" t="n"/>
      <c r="T41" s="51" t="n"/>
      <c r="U41" s="52" t="n"/>
    </row>
    <row r="42" ht="32" customHeight="1">
      <c r="A42" s="47" t="n"/>
      <c r="B42" s="50" t="inlineStr">
        <is>
          <t>決まったこと</t>
        </is>
      </c>
      <c r="C42" s="51" t="n"/>
      <c r="D42" s="51" t="n"/>
      <c r="E42" s="52" t="n"/>
      <c r="F42" s="18" t="inlineStr">
        <is>
          <t>10/27 までに S-200 の見積書（20台・40台の2案）と仕様書を送る。11月中旬に先方の工場で試用機を評価する。</t>
        </is>
      </c>
      <c r="G42" s="51" t="n"/>
      <c r="H42" s="51" t="n"/>
      <c r="I42" s="51" t="n"/>
      <c r="J42" s="51" t="n"/>
      <c r="K42" s="51" t="n"/>
      <c r="L42" s="51" t="n"/>
      <c r="M42" s="51" t="n"/>
      <c r="N42" s="51" t="n"/>
      <c r="O42" s="51" t="n"/>
      <c r="P42" s="51" t="n"/>
      <c r="Q42" s="51" t="n"/>
      <c r="R42" s="51" t="n"/>
      <c r="S42" s="51" t="n"/>
      <c r="T42" s="51" t="n"/>
      <c r="U42" s="52" t="n"/>
    </row>
    <row r="43" ht="26" customHeight="1">
      <c r="A43" s="47" t="n"/>
      <c r="B43" s="50" t="inlineStr">
        <is>
          <t>先方からの要望・宿題</t>
        </is>
      </c>
      <c r="C43" s="51" t="n"/>
      <c r="D43" s="51" t="n"/>
      <c r="E43" s="52" t="n"/>
      <c r="F43" s="18" t="inlineStr">
        <is>
          <t>保守契約の年額を見積に入れてほしい。試用機は2週間借りたい。</t>
        </is>
      </c>
      <c r="G43" s="51" t="n"/>
      <c r="H43" s="51" t="n"/>
      <c r="I43" s="51" t="n"/>
      <c r="J43" s="51" t="n"/>
      <c r="K43" s="51" t="n"/>
      <c r="L43" s="51" t="n"/>
      <c r="M43" s="51" t="n"/>
      <c r="N43" s="51" t="n"/>
      <c r="O43" s="51" t="n"/>
      <c r="P43" s="51" t="n"/>
      <c r="Q43" s="51" t="n"/>
      <c r="R43" s="51" t="n"/>
      <c r="S43" s="51" t="n"/>
      <c r="T43" s="51" t="n"/>
      <c r="U43" s="52" t="n"/>
    </row>
    <row r="44" ht="6" customHeight="1">
      <c r="A44" s="47" t="n"/>
      <c r="B44" s="47" t="n"/>
      <c r="C44" s="47" t="n"/>
      <c r="D44" s="47" t="n"/>
      <c r="E44" s="47" t="n"/>
      <c r="F44" s="47" t="n"/>
      <c r="G44" s="47" t="n"/>
      <c r="H44" s="47" t="n"/>
      <c r="I44" s="47" t="n"/>
      <c r="J44" s="47" t="n"/>
      <c r="K44" s="47" t="n"/>
      <c r="L44" s="47" t="n"/>
      <c r="M44" s="47" t="n"/>
      <c r="N44" s="47" t="n"/>
      <c r="O44" s="47" t="n"/>
      <c r="P44" s="47" t="n"/>
      <c r="Q44" s="47" t="n"/>
      <c r="R44" s="47" t="n"/>
      <c r="S44" s="47" t="n"/>
      <c r="T44" s="47" t="n"/>
      <c r="U44" s="47" t="n"/>
    </row>
    <row r="45" ht="20" customHeight="1">
      <c r="A45" s="47" t="n"/>
      <c r="B45" s="50" t="inlineStr">
        <is>
          <t>面談No.</t>
        </is>
      </c>
      <c r="C45" s="52" t="n"/>
      <c r="D45" s="24" t="n">
        <v>2</v>
      </c>
      <c r="E45" s="50" t="inlineStr">
        <is>
          <t>日時</t>
        </is>
      </c>
      <c r="F45" s="52" t="n"/>
      <c r="G45" s="28">
        <f>IF(OR($D45="",COUNT($T$14:$T$23)=0),"",IFERROR(IF(INDEX($B$14:$B$23,MATCH($D45,$T$14:$T$23,0))="","（日程表に日付がない）",MONTH(INDEX($B$14:$B$23,MATCH($D45,$T$14:$T$23,0)))&amp;"/"&amp;DAY(INDEX($B$14:$B$23,MATCH($D45,$T$14:$T$23,0)))&amp;"("&amp;CHOOSE(WEEKDAY(INDEX($B$14:$B$23,MATCH($D45,$T$14:$T$23,0))),"日","月","火","水","木","金","土")&amp;")")&amp;IF(INDEX($E$14:$E$23,MATCH($D45,$T$14:$T$23,0))=""," "," "&amp;HOUR(INDEX($E$14:$E$23,MATCH($D45,$T$14:$T$23,0)))&amp;":"&amp;TEXT(MINUTE(INDEX($E$14:$E$23,MATCH($D45,$T$14:$T$23,0))),"00"))&amp;IF(INDEX($G$14:$G$23,MATCH($D45,$T$14:$T$23,0))="","","〜"&amp;HOUR(INDEX($G$14:$G$23,MATCH($D45,$T$14:$T$23,0)))&amp;":"&amp;TEXT(MINUTE(INDEX($G$14:$G$23,MATCH($D45,$T$14:$T$23,0))),"00")),"日程表に面談No."&amp;$D45&amp;"の行がない"))</f>
        <v/>
      </c>
      <c r="H45" s="51" t="n"/>
      <c r="I45" s="51" t="n"/>
      <c r="J45" s="51" t="n"/>
      <c r="K45" s="51" t="n"/>
      <c r="L45" s="52" t="n"/>
      <c r="M45" s="50" t="inlineStr">
        <is>
          <t>訪問先</t>
        </is>
      </c>
      <c r="N45" s="52" t="n"/>
      <c r="O45" s="28">
        <f>IF($D45="","",IFERROR(INDEX($I$14:$I$23,MATCH($D45,$T$14:$T$23,0))&amp;"",""))</f>
        <v/>
      </c>
      <c r="P45" s="51" t="n"/>
      <c r="Q45" s="51" t="n"/>
      <c r="R45" s="51" t="n"/>
      <c r="S45" s="51" t="n"/>
      <c r="T45" s="51" t="n"/>
      <c r="U45" s="52" t="n"/>
    </row>
    <row r="46" ht="18.5" customHeight="1">
      <c r="A46" s="47" t="n"/>
      <c r="B46" s="50" t="inlineStr">
        <is>
          <t>先方の出席者</t>
        </is>
      </c>
      <c r="C46" s="51" t="n"/>
      <c r="D46" s="51" t="n"/>
      <c r="E46" s="52" t="n"/>
      <c r="F46" s="10" t="inlineStr">
        <is>
          <t>製造部 課長 サンプル 四郎 様／購買担当 見本 葵 様</t>
        </is>
      </c>
      <c r="G46" s="51" t="n"/>
      <c r="H46" s="51" t="n"/>
      <c r="I46" s="51" t="n"/>
      <c r="J46" s="51" t="n"/>
      <c r="K46" s="51" t="n"/>
      <c r="L46" s="51" t="n"/>
      <c r="M46" s="51" t="n"/>
      <c r="N46" s="51" t="n"/>
      <c r="O46" s="51" t="n"/>
      <c r="P46" s="51" t="n"/>
      <c r="Q46" s="51" t="n"/>
      <c r="R46" s="51" t="n"/>
      <c r="S46" s="51" t="n"/>
      <c r="T46" s="51" t="n"/>
      <c r="U46" s="52" t="n"/>
    </row>
    <row r="47" ht="18.5" customHeight="1">
      <c r="A47" s="47" t="n"/>
      <c r="B47" s="50" t="inlineStr">
        <is>
          <t>当方の出席者</t>
        </is>
      </c>
      <c r="C47" s="51" t="n"/>
      <c r="D47" s="51" t="n"/>
      <c r="E47" s="52" t="n"/>
      <c r="F47" s="10" t="inlineStr">
        <is>
          <t>見本 一郎、サンプル 花子（技術部）</t>
        </is>
      </c>
      <c r="G47" s="51" t="n"/>
      <c r="H47" s="51" t="n"/>
      <c r="I47" s="51" t="n"/>
      <c r="J47" s="51" t="n"/>
      <c r="K47" s="51" t="n"/>
      <c r="L47" s="51" t="n"/>
      <c r="M47" s="51" t="n"/>
      <c r="N47" s="51" t="n"/>
      <c r="O47" s="51" t="n"/>
      <c r="P47" s="51" t="n"/>
      <c r="Q47" s="51" t="n"/>
      <c r="R47" s="51" t="n"/>
      <c r="S47" s="51" t="n"/>
      <c r="T47" s="51" t="n"/>
      <c r="U47" s="52" t="n"/>
    </row>
    <row r="48" ht="18.5" customHeight="1">
      <c r="A48" s="47" t="n"/>
      <c r="B48" s="50" t="inlineStr">
        <is>
          <t>議題・目的</t>
        </is>
      </c>
      <c r="C48" s="51" t="n"/>
      <c r="D48" s="51" t="n"/>
      <c r="E48" s="52" t="n"/>
      <c r="F48" s="10" t="inlineStr">
        <is>
          <t>工場見学と、取引を始める条件の確認</t>
        </is>
      </c>
      <c r="G48" s="51" t="n"/>
      <c r="H48" s="51" t="n"/>
      <c r="I48" s="51" t="n"/>
      <c r="J48" s="51" t="n"/>
      <c r="K48" s="51" t="n"/>
      <c r="L48" s="51" t="n"/>
      <c r="M48" s="51" t="n"/>
      <c r="N48" s="51" t="n"/>
      <c r="O48" s="51" t="n"/>
      <c r="P48" s="51" t="n"/>
      <c r="Q48" s="51" t="n"/>
      <c r="R48" s="51" t="n"/>
      <c r="S48" s="51" t="n"/>
      <c r="T48" s="51" t="n"/>
      <c r="U48" s="52" t="n"/>
    </row>
    <row r="49" ht="50" customHeight="1">
      <c r="A49" s="47" t="n"/>
      <c r="B49" s="50" t="inlineStr">
        <is>
          <t>話した内容</t>
        </is>
      </c>
      <c r="C49" s="51" t="n"/>
      <c r="D49" s="51" t="n"/>
      <c r="E49" s="52" t="n"/>
      <c r="F49" s="18" t="inlineStr">
        <is>
          <t>組立ライン2本を見学した。検査工程で計量の結果を手で書き、あとで入力し直していて、1日1時間ほどかかっている。昼に購買担当と近くの喫茶店で打合せをした（費用は当社）。</t>
        </is>
      </c>
      <c r="G49" s="51" t="n"/>
      <c r="H49" s="51" t="n"/>
      <c r="I49" s="51" t="n"/>
      <c r="J49" s="51" t="n"/>
      <c r="K49" s="51" t="n"/>
      <c r="L49" s="51" t="n"/>
      <c r="M49" s="51" t="n"/>
      <c r="N49" s="51" t="n"/>
      <c r="O49" s="51" t="n"/>
      <c r="P49" s="51" t="n"/>
      <c r="Q49" s="51" t="n"/>
      <c r="R49" s="51" t="n"/>
      <c r="S49" s="51" t="n"/>
      <c r="T49" s="51" t="n"/>
      <c r="U49" s="52" t="n"/>
    </row>
    <row r="50" ht="32" customHeight="1">
      <c r="A50" s="47" t="n"/>
      <c r="B50" s="50" t="inlineStr">
        <is>
          <t>決まったこと</t>
        </is>
      </c>
      <c r="C50" s="51" t="n"/>
      <c r="D50" s="51" t="n"/>
      <c r="E50" s="52" t="n"/>
      <c r="F50" s="18" t="inlineStr">
        <is>
          <t>記録をパソコンに送れる S-200 を提案することになった。10/30 までに、月産300台・納期2週間で納められるかを回答する。</t>
        </is>
      </c>
      <c r="G50" s="51" t="n"/>
      <c r="H50" s="51" t="n"/>
      <c r="I50" s="51" t="n"/>
      <c r="J50" s="51" t="n"/>
      <c r="K50" s="51" t="n"/>
      <c r="L50" s="51" t="n"/>
      <c r="M50" s="51" t="n"/>
      <c r="N50" s="51" t="n"/>
      <c r="O50" s="51" t="n"/>
      <c r="P50" s="51" t="n"/>
      <c r="Q50" s="51" t="n"/>
      <c r="R50" s="51" t="n"/>
      <c r="S50" s="51" t="n"/>
      <c r="T50" s="51" t="n"/>
      <c r="U50" s="52" t="n"/>
    </row>
    <row r="51" ht="26" customHeight="1">
      <c r="A51" s="47" t="n"/>
      <c r="B51" s="50" t="inlineStr">
        <is>
          <t>先方からの要望・宿題</t>
        </is>
      </c>
      <c r="C51" s="51" t="n"/>
      <c r="D51" s="51" t="n"/>
      <c r="E51" s="52" t="n"/>
      <c r="F51" s="18" t="inlineStr">
        <is>
          <t>今の取引先と比べたいので、月末締め・翌月末払いの条件で見積がほしい。</t>
        </is>
      </c>
      <c r="G51" s="51" t="n"/>
      <c r="H51" s="51" t="n"/>
      <c r="I51" s="51" t="n"/>
      <c r="J51" s="51" t="n"/>
      <c r="K51" s="51" t="n"/>
      <c r="L51" s="51" t="n"/>
      <c r="M51" s="51" t="n"/>
      <c r="N51" s="51" t="n"/>
      <c r="O51" s="51" t="n"/>
      <c r="P51" s="51" t="n"/>
      <c r="Q51" s="51" t="n"/>
      <c r="R51" s="51" t="n"/>
      <c r="S51" s="51" t="n"/>
      <c r="T51" s="51" t="n"/>
      <c r="U51" s="52" t="n"/>
    </row>
    <row r="52" ht="6" customHeight="1">
      <c r="A52" s="47" t="n"/>
      <c r="B52" s="47" t="n"/>
      <c r="C52" s="47" t="n"/>
      <c r="D52" s="47" t="n"/>
      <c r="E52" s="47" t="n"/>
      <c r="F52" s="47" t="n"/>
      <c r="G52" s="47" t="n"/>
      <c r="H52" s="47" t="n"/>
      <c r="I52" s="47" t="n"/>
      <c r="J52" s="47" t="n"/>
      <c r="K52" s="47" t="n"/>
      <c r="L52" s="47" t="n"/>
      <c r="M52" s="47" t="n"/>
      <c r="N52" s="47" t="n"/>
      <c r="O52" s="47" t="n"/>
      <c r="P52" s="47" t="n"/>
      <c r="Q52" s="47" t="n"/>
      <c r="R52" s="47" t="n"/>
      <c r="S52" s="47" t="n"/>
      <c r="T52" s="47" t="n"/>
      <c r="U52" s="47" t="n"/>
    </row>
    <row r="53" ht="20" customHeight="1">
      <c r="A53" s="47" t="n"/>
      <c r="B53" s="50" t="inlineStr">
        <is>
          <t>面談No.</t>
        </is>
      </c>
      <c r="C53" s="52" t="n"/>
      <c r="D53" s="24" t="n">
        <v>3</v>
      </c>
      <c r="E53" s="50" t="inlineStr">
        <is>
          <t>日時</t>
        </is>
      </c>
      <c r="F53" s="52" t="n"/>
      <c r="G53" s="28">
        <f>IF(OR($D53="",COUNT($T$14:$T$23)=0),"",IFERROR(IF(INDEX($B$14:$B$23,MATCH($D53,$T$14:$T$23,0))="","（日程表に日付がない）",MONTH(INDEX($B$14:$B$23,MATCH($D53,$T$14:$T$23,0)))&amp;"/"&amp;DAY(INDEX($B$14:$B$23,MATCH($D53,$T$14:$T$23,0)))&amp;"("&amp;CHOOSE(WEEKDAY(INDEX($B$14:$B$23,MATCH($D53,$T$14:$T$23,0))),"日","月","火","水","木","金","土")&amp;")")&amp;IF(INDEX($E$14:$E$23,MATCH($D53,$T$14:$T$23,0))=""," "," "&amp;HOUR(INDEX($E$14:$E$23,MATCH($D53,$T$14:$T$23,0)))&amp;":"&amp;TEXT(MINUTE(INDEX($E$14:$E$23,MATCH($D53,$T$14:$T$23,0))),"00"))&amp;IF(INDEX($G$14:$G$23,MATCH($D53,$T$14:$T$23,0))="","","〜"&amp;HOUR(INDEX($G$14:$G$23,MATCH($D53,$T$14:$T$23,0)))&amp;":"&amp;TEXT(MINUTE(INDEX($G$14:$G$23,MATCH($D53,$T$14:$T$23,0))),"00")),"日程表に面談No."&amp;$D53&amp;"の行がない"))</f>
        <v/>
      </c>
      <c r="H53" s="51" t="n"/>
      <c r="I53" s="51" t="n"/>
      <c r="J53" s="51" t="n"/>
      <c r="K53" s="51" t="n"/>
      <c r="L53" s="52" t="n"/>
      <c r="M53" s="50" t="inlineStr">
        <is>
          <t>訪問先</t>
        </is>
      </c>
      <c r="N53" s="52" t="n"/>
      <c r="O53" s="28">
        <f>IF($D53="","",IFERROR(INDEX($I$14:$I$23,MATCH($D53,$T$14:$T$23,0))&amp;"",""))</f>
        <v/>
      </c>
      <c r="P53" s="51" t="n"/>
      <c r="Q53" s="51" t="n"/>
      <c r="R53" s="51" t="n"/>
      <c r="S53" s="51" t="n"/>
      <c r="T53" s="51" t="n"/>
      <c r="U53" s="52" t="n"/>
    </row>
    <row r="54" ht="18.5" customHeight="1">
      <c r="A54" s="47" t="n"/>
      <c r="B54" s="50" t="inlineStr">
        <is>
          <t>先方の出席者</t>
        </is>
      </c>
      <c r="C54" s="51" t="n"/>
      <c r="D54" s="51" t="n"/>
      <c r="E54" s="52" t="n"/>
      <c r="F54" s="10" t="inlineStr">
        <is>
          <t>所長 サンプル 五郎 様</t>
        </is>
      </c>
      <c r="G54" s="51" t="n"/>
      <c r="H54" s="51" t="n"/>
      <c r="I54" s="51" t="n"/>
      <c r="J54" s="51" t="n"/>
      <c r="K54" s="51" t="n"/>
      <c r="L54" s="51" t="n"/>
      <c r="M54" s="51" t="n"/>
      <c r="N54" s="51" t="n"/>
      <c r="O54" s="51" t="n"/>
      <c r="P54" s="51" t="n"/>
      <c r="Q54" s="51" t="n"/>
      <c r="R54" s="51" t="n"/>
      <c r="S54" s="51" t="n"/>
      <c r="T54" s="51" t="n"/>
      <c r="U54" s="52" t="n"/>
    </row>
    <row r="55" ht="18.5" customHeight="1">
      <c r="A55" s="47" t="n"/>
      <c r="B55" s="50" t="inlineStr">
        <is>
          <t>当方の出席者</t>
        </is>
      </c>
      <c r="C55" s="51" t="n"/>
      <c r="D55" s="51" t="n"/>
      <c r="E55" s="52" t="n"/>
      <c r="F55" s="10" t="inlineStr">
        <is>
          <t>見本 一郎</t>
        </is>
      </c>
      <c r="G55" s="51" t="n"/>
      <c r="H55" s="51" t="n"/>
      <c r="I55" s="51" t="n"/>
      <c r="J55" s="51" t="n"/>
      <c r="K55" s="51" t="n"/>
      <c r="L55" s="51" t="n"/>
      <c r="M55" s="51" t="n"/>
      <c r="N55" s="51" t="n"/>
      <c r="O55" s="51" t="n"/>
      <c r="P55" s="51" t="n"/>
      <c r="Q55" s="51" t="n"/>
      <c r="R55" s="51" t="n"/>
      <c r="S55" s="51" t="n"/>
      <c r="T55" s="51" t="n"/>
      <c r="U55" s="52" t="n"/>
    </row>
    <row r="56" ht="18.5" customHeight="1">
      <c r="A56" s="47" t="n"/>
      <c r="B56" s="50" t="inlineStr">
        <is>
          <t>議題・目的</t>
        </is>
      </c>
      <c r="C56" s="51" t="n"/>
      <c r="D56" s="51" t="n"/>
      <c r="E56" s="52" t="n"/>
      <c r="F56" s="10" t="inlineStr">
        <is>
          <t>関西向けの配送の便数の見直し</t>
        </is>
      </c>
      <c r="G56" s="51" t="n"/>
      <c r="H56" s="51" t="n"/>
      <c r="I56" s="51" t="n"/>
      <c r="J56" s="51" t="n"/>
      <c r="K56" s="51" t="n"/>
      <c r="L56" s="51" t="n"/>
      <c r="M56" s="51" t="n"/>
      <c r="N56" s="51" t="n"/>
      <c r="O56" s="51" t="n"/>
      <c r="P56" s="51" t="n"/>
      <c r="Q56" s="51" t="n"/>
      <c r="R56" s="51" t="n"/>
      <c r="S56" s="51" t="n"/>
      <c r="T56" s="51" t="n"/>
      <c r="U56" s="52" t="n"/>
    </row>
    <row r="57" ht="50" customHeight="1">
      <c r="A57" s="47" t="n"/>
      <c r="B57" s="50" t="inlineStr">
        <is>
          <t>話した内容</t>
        </is>
      </c>
      <c r="C57" s="51" t="n"/>
      <c r="D57" s="51" t="n"/>
      <c r="E57" s="52" t="n"/>
      <c r="F57" s="18" t="inlineStr">
        <is>
          <t>関西の受注が増え、週2便では欠品が月に3回ほど出ている。週3便にした場合の料金を聞いた。</t>
        </is>
      </c>
      <c r="G57" s="51" t="n"/>
      <c r="H57" s="51" t="n"/>
      <c r="I57" s="51" t="n"/>
      <c r="J57" s="51" t="n"/>
      <c r="K57" s="51" t="n"/>
      <c r="L57" s="51" t="n"/>
      <c r="M57" s="51" t="n"/>
      <c r="N57" s="51" t="n"/>
      <c r="O57" s="51" t="n"/>
      <c r="P57" s="51" t="n"/>
      <c r="Q57" s="51" t="n"/>
      <c r="R57" s="51" t="n"/>
      <c r="S57" s="51" t="n"/>
      <c r="T57" s="51" t="n"/>
      <c r="U57" s="52" t="n"/>
    </row>
    <row r="58" ht="32" customHeight="1">
      <c r="A58" s="47" t="n"/>
      <c r="B58" s="50" t="inlineStr">
        <is>
          <t>決まったこと</t>
        </is>
      </c>
      <c r="C58" s="51" t="n"/>
      <c r="D58" s="51" t="n"/>
      <c r="E58" s="52" t="n"/>
      <c r="F58" s="18" t="inlineStr">
        <is>
          <t>先方が 11/2 までに週3便の料金表を送る。当社は 11/6 までに見直し案を作る。</t>
        </is>
      </c>
      <c r="G58" s="51" t="n"/>
      <c r="H58" s="51" t="n"/>
      <c r="I58" s="51" t="n"/>
      <c r="J58" s="51" t="n"/>
      <c r="K58" s="51" t="n"/>
      <c r="L58" s="51" t="n"/>
      <c r="M58" s="51" t="n"/>
      <c r="N58" s="51" t="n"/>
      <c r="O58" s="51" t="n"/>
      <c r="P58" s="51" t="n"/>
      <c r="Q58" s="51" t="n"/>
      <c r="R58" s="51" t="n"/>
      <c r="S58" s="51" t="n"/>
      <c r="T58" s="51" t="n"/>
      <c r="U58" s="52" t="n"/>
    </row>
    <row r="59" ht="26" customHeight="1">
      <c r="A59" s="47" t="n"/>
      <c r="B59" s="50" t="inlineStr">
        <is>
          <t>先方からの要望・宿題</t>
        </is>
      </c>
      <c r="C59" s="51" t="n"/>
      <c r="D59" s="51" t="n"/>
      <c r="E59" s="52" t="n"/>
      <c r="F59" s="18" t="inlineStr">
        <is>
          <t>便を増やすなら、出荷の締めを15時から14時に早めてほしい。</t>
        </is>
      </c>
      <c r="G59" s="51" t="n"/>
      <c r="H59" s="51" t="n"/>
      <c r="I59" s="51" t="n"/>
      <c r="J59" s="51" t="n"/>
      <c r="K59" s="51" t="n"/>
      <c r="L59" s="51" t="n"/>
      <c r="M59" s="51" t="n"/>
      <c r="N59" s="51" t="n"/>
      <c r="O59" s="51" t="n"/>
      <c r="P59" s="51" t="n"/>
      <c r="Q59" s="51" t="n"/>
      <c r="R59" s="51" t="n"/>
      <c r="S59" s="51" t="n"/>
      <c r="T59" s="51" t="n"/>
      <c r="U59" s="52" t="n"/>
    </row>
    <row r="60" ht="6" customHeight="1">
      <c r="A60" s="47" t="n"/>
      <c r="B60" s="47" t="n"/>
      <c r="C60" s="47" t="n"/>
      <c r="D60" s="47" t="n"/>
      <c r="E60" s="47" t="n"/>
      <c r="F60" s="47" t="n"/>
      <c r="G60" s="47" t="n"/>
      <c r="H60" s="47" t="n"/>
      <c r="I60" s="47" t="n"/>
      <c r="J60" s="47" t="n"/>
      <c r="K60" s="47" t="n"/>
      <c r="L60" s="47" t="n"/>
      <c r="M60" s="47" t="n"/>
      <c r="N60" s="47" t="n"/>
      <c r="O60" s="47" t="n"/>
      <c r="P60" s="47" t="n"/>
      <c r="Q60" s="47" t="n"/>
      <c r="R60" s="47" t="n"/>
      <c r="S60" s="47" t="n"/>
      <c r="T60" s="47" t="n"/>
      <c r="U60" s="47" t="n"/>
    </row>
    <row r="61" ht="19" customHeight="1">
      <c r="A61" s="47" t="n"/>
      <c r="B61" s="54" t="inlineStr">
        <is>
          <t>6　次の対応</t>
        </is>
      </c>
      <c r="C61" s="47" t="n"/>
      <c r="D61" s="47" t="n"/>
      <c r="E61" s="47" t="n"/>
      <c r="F61" s="47" t="n"/>
      <c r="G61" s="47" t="n"/>
      <c r="H61" s="47" t="n"/>
      <c r="I61" s="47" t="n"/>
      <c r="J61" s="47" t="n"/>
      <c r="K61" s="47" t="n"/>
      <c r="L61" s="47" t="n"/>
      <c r="M61" s="47" t="n"/>
      <c r="N61" s="47" t="n"/>
      <c r="O61" s="47" t="n"/>
      <c r="P61" s="47" t="n"/>
      <c r="Q61" s="47" t="n"/>
      <c r="R61" s="47" t="n"/>
      <c r="S61" s="47" t="n"/>
      <c r="T61" s="47" t="n"/>
      <c r="U61" s="47" t="n"/>
    </row>
    <row r="62" ht="18" customHeight="1">
      <c r="A62" s="47" t="n"/>
      <c r="B62" s="19" t="inlineStr">
        <is>
          <t>No.</t>
        </is>
      </c>
      <c r="C62" s="19" t="inlineStr">
        <is>
          <t>やること</t>
        </is>
      </c>
      <c r="D62" s="51" t="n"/>
      <c r="E62" s="51" t="n"/>
      <c r="F62" s="51" t="n"/>
      <c r="G62" s="51" t="n"/>
      <c r="H62" s="51" t="n"/>
      <c r="I62" s="51" t="n"/>
      <c r="J62" s="52" t="n"/>
      <c r="K62" s="19" t="inlineStr">
        <is>
          <t>担当</t>
        </is>
      </c>
      <c r="L62" s="51" t="n"/>
      <c r="M62" s="52" t="n"/>
      <c r="N62" s="19" t="inlineStr">
        <is>
          <t>期限</t>
        </is>
      </c>
      <c r="O62" s="51" t="n"/>
      <c r="P62" s="52" t="n"/>
      <c r="Q62" s="19" t="inlineStr">
        <is>
          <t>状況</t>
        </is>
      </c>
      <c r="R62" s="51" t="n"/>
      <c r="S62" s="52" t="n"/>
      <c r="T62" s="19" t="inlineStr">
        <is>
          <t>面談No.</t>
        </is>
      </c>
      <c r="U62" s="52" t="n"/>
    </row>
    <row r="63" ht="32" customHeight="1">
      <c r="A63" s="47" t="n"/>
      <c r="B63" s="50" t="n">
        <v>1</v>
      </c>
      <c r="C63" s="10" t="inlineStr">
        <is>
          <t>見本電機に S-200 の見積書（20台・40台）と仕様書を送る</t>
        </is>
      </c>
      <c r="D63" s="51" t="n"/>
      <c r="E63" s="51" t="n"/>
      <c r="F63" s="51" t="n"/>
      <c r="G63" s="51" t="n"/>
      <c r="H63" s="51" t="n"/>
      <c r="I63" s="51" t="n"/>
      <c r="J63" s="52" t="n"/>
      <c r="K63" s="29" t="inlineStr">
        <is>
          <t>見本 一郎</t>
        </is>
      </c>
      <c r="L63" s="51" t="n"/>
      <c r="M63" s="52" t="n"/>
      <c r="N63" s="55" t="n">
        <v>46322</v>
      </c>
      <c r="O63" s="51" t="n"/>
      <c r="P63" s="52" t="n"/>
      <c r="Q63" s="30" t="inlineStr">
        <is>
          <t>対応中</t>
        </is>
      </c>
      <c r="R63" s="51" t="n"/>
      <c r="S63" s="52" t="n"/>
      <c r="T63" s="24" t="n">
        <v>1</v>
      </c>
      <c r="U63" s="52" t="n"/>
    </row>
    <row r="64" ht="22" customHeight="1">
      <c r="A64" s="47" t="n"/>
      <c r="B64" s="50" t="n">
        <v>2</v>
      </c>
      <c r="C64" s="10" t="inlineStr">
        <is>
          <t>見本電機に会食のお礼のメールを送る</t>
        </is>
      </c>
      <c r="D64" s="51" t="n"/>
      <c r="E64" s="51" t="n"/>
      <c r="F64" s="51" t="n"/>
      <c r="G64" s="51" t="n"/>
      <c r="H64" s="51" t="n"/>
      <c r="I64" s="51" t="n"/>
      <c r="J64" s="52" t="n"/>
      <c r="K64" s="29" t="inlineStr">
        <is>
          <t>見本 一郎</t>
        </is>
      </c>
      <c r="L64" s="51" t="n"/>
      <c r="M64" s="52" t="n"/>
      <c r="N64" s="55" t="n">
        <v>46316</v>
      </c>
      <c r="O64" s="51" t="n"/>
      <c r="P64" s="52" t="n"/>
      <c r="Q64" s="30" t="inlineStr">
        <is>
          <t>完了</t>
        </is>
      </c>
      <c r="R64" s="51" t="n"/>
      <c r="S64" s="52" t="n"/>
      <c r="T64" s="24" t="n">
        <v>1</v>
      </c>
      <c r="U64" s="52" t="n"/>
    </row>
    <row r="65" ht="32" customHeight="1">
      <c r="A65" s="47" t="n"/>
      <c r="B65" s="50" t="n">
        <v>3</v>
      </c>
      <c r="C65" s="10" t="inlineStr">
        <is>
          <t>月産300台・納期2週間で納められるかを製造部に確かめ、サンプル精工に回答する</t>
        </is>
      </c>
      <c r="D65" s="51" t="n"/>
      <c r="E65" s="51" t="n"/>
      <c r="F65" s="51" t="n"/>
      <c r="G65" s="51" t="n"/>
      <c r="H65" s="51" t="n"/>
      <c r="I65" s="51" t="n"/>
      <c r="J65" s="52" t="n"/>
      <c r="K65" s="29" t="inlineStr">
        <is>
          <t>サンプル 花子</t>
        </is>
      </c>
      <c r="L65" s="51" t="n"/>
      <c r="M65" s="52" t="n"/>
      <c r="N65" s="55" t="n">
        <v>46325</v>
      </c>
      <c r="O65" s="51" t="n"/>
      <c r="P65" s="52" t="n"/>
      <c r="Q65" s="30" t="inlineStr">
        <is>
          <t>未着手</t>
        </is>
      </c>
      <c r="R65" s="51" t="n"/>
      <c r="S65" s="52" t="n"/>
      <c r="T65" s="24" t="n">
        <v>2</v>
      </c>
      <c r="U65" s="52" t="n"/>
    </row>
    <row r="66" ht="32" customHeight="1">
      <c r="A66" s="47" t="n"/>
      <c r="B66" s="50" t="n">
        <v>4</v>
      </c>
      <c r="C66" s="10" t="inlineStr">
        <is>
          <t>サンプル物流の料金表を見て、配送の見直し案を作る</t>
        </is>
      </c>
      <c r="D66" s="51" t="n"/>
      <c r="E66" s="51" t="n"/>
      <c r="F66" s="51" t="n"/>
      <c r="G66" s="51" t="n"/>
      <c r="H66" s="51" t="n"/>
      <c r="I66" s="51" t="n"/>
      <c r="J66" s="52" t="n"/>
      <c r="K66" s="29" t="inlineStr">
        <is>
          <t>見本 一郎</t>
        </is>
      </c>
      <c r="L66" s="51" t="n"/>
      <c r="M66" s="52" t="n"/>
      <c r="N66" s="55" t="n">
        <v>46332</v>
      </c>
      <c r="O66" s="51" t="n"/>
      <c r="P66" s="52" t="n"/>
      <c r="Q66" s="30" t="inlineStr">
        <is>
          <t>未着手</t>
        </is>
      </c>
      <c r="R66" s="51" t="n"/>
      <c r="S66" s="52" t="n"/>
      <c r="T66" s="24" t="n">
        <v>3</v>
      </c>
      <c r="U66" s="52" t="n"/>
    </row>
    <row r="67" ht="32" customHeight="1">
      <c r="A67" s="47" t="n"/>
      <c r="B67" s="50" t="n">
        <v>5</v>
      </c>
      <c r="C67" s="10" t="inlineStr">
        <is>
          <t>大阪営業所に S-200 の試用機を1台置く手配をする</t>
        </is>
      </c>
      <c r="D67" s="51" t="n"/>
      <c r="E67" s="51" t="n"/>
      <c r="F67" s="51" t="n"/>
      <c r="G67" s="51" t="n"/>
      <c r="H67" s="51" t="n"/>
      <c r="I67" s="51" t="n"/>
      <c r="J67" s="52" t="n"/>
      <c r="K67" s="29" t="inlineStr">
        <is>
          <t>見本 一郎</t>
        </is>
      </c>
      <c r="L67" s="51" t="n"/>
      <c r="M67" s="52" t="n"/>
      <c r="N67" s="55" t="n">
        <v>46339</v>
      </c>
      <c r="O67" s="51" t="n"/>
      <c r="P67" s="52" t="n"/>
      <c r="Q67" s="30" t="inlineStr">
        <is>
          <t>未着手</t>
        </is>
      </c>
      <c r="R67" s="51" t="n"/>
      <c r="S67" s="52" t="n"/>
      <c r="T67" s="24" t="inlineStr">
        <is>
          <t>－</t>
        </is>
      </c>
      <c r="U67" s="52" t="n"/>
    </row>
    <row r="68" ht="32" customHeight="1">
      <c r="A68" s="47" t="n"/>
      <c r="B68" s="50" t="n">
        <v>6</v>
      </c>
      <c r="C68" s="10" t="inlineStr">
        <is>
          <t>出張の経費を精算する（出張旅費精算書・経費精算書）</t>
        </is>
      </c>
      <c r="D68" s="51" t="n"/>
      <c r="E68" s="51" t="n"/>
      <c r="F68" s="51" t="n"/>
      <c r="G68" s="51" t="n"/>
      <c r="H68" s="51" t="n"/>
      <c r="I68" s="51" t="n"/>
      <c r="J68" s="52" t="n"/>
      <c r="K68" s="29" t="inlineStr">
        <is>
          <t>見本 一郎</t>
        </is>
      </c>
      <c r="L68" s="51" t="n"/>
      <c r="M68" s="52" t="n"/>
      <c r="N68" s="55" t="n">
        <v>46322</v>
      </c>
      <c r="O68" s="51" t="n"/>
      <c r="P68" s="52" t="n"/>
      <c r="Q68" s="30" t="inlineStr">
        <is>
          <t>対応中</t>
        </is>
      </c>
      <c r="R68" s="51" t="n"/>
      <c r="S68" s="52" t="n"/>
      <c r="T68" s="24" t="inlineStr">
        <is>
          <t>－</t>
        </is>
      </c>
      <c r="U68" s="52" t="n"/>
    </row>
    <row r="69">
      <c r="A69" s="47" t="n"/>
      <c r="B69" s="47" t="n"/>
      <c r="C69" s="47" t="n"/>
      <c r="D69" s="47" t="n"/>
      <c r="E69" s="47" t="n"/>
      <c r="F69" s="47" t="n"/>
      <c r="G69" s="47" t="n"/>
      <c r="H69" s="47" t="n"/>
      <c r="I69" s="47" t="n"/>
      <c r="J69" s="47" t="n"/>
      <c r="K69" s="47" t="n"/>
      <c r="L69" s="47" t="n"/>
      <c r="M69" s="47" t="n"/>
      <c r="N69" s="47" t="n"/>
      <c r="O69" s="47" t="n"/>
      <c r="P69" s="47" t="n"/>
      <c r="Q69" s="47" t="n"/>
      <c r="R69" s="47" t="n"/>
      <c r="S69" s="47" t="n"/>
      <c r="T69" s="47" t="n"/>
      <c r="U69" s="47" t="n"/>
    </row>
    <row r="70" ht="44" customHeight="1">
      <c r="A70" s="47" t="n"/>
      <c r="B70" s="60" t="inlineStr">
        <is>
          <t>黄色が入力欄、灰色は自動で出る欄です。日程表の面談No. に番号を入れると、2枚目の面談記録に日時と訪問先が出ます。経費は「経費明細」シートに入れると、4の経費の欄に集計されます。期限を過ぎて「完了」になっていない次の対応は、期限の欄が赤くなります。70行目から下は印刷されません。</t>
        </is>
      </c>
      <c r="C70" s="47" t="n"/>
      <c r="D70" s="47" t="n"/>
      <c r="E70" s="47" t="n"/>
      <c r="F70" s="47" t="n"/>
      <c r="G70" s="47" t="n"/>
      <c r="H70" s="47" t="n"/>
      <c r="I70" s="47" t="n"/>
      <c r="J70" s="47" t="n"/>
      <c r="K70" s="47" t="n"/>
      <c r="L70" s="47" t="n"/>
      <c r="M70" s="47" t="n"/>
      <c r="N70" s="47" t="n"/>
      <c r="O70" s="47" t="n"/>
      <c r="P70" s="47" t="n"/>
      <c r="Q70" s="47" t="n"/>
      <c r="R70" s="47" t="n"/>
      <c r="S70" s="47" t="n"/>
      <c r="T70" s="47" t="n"/>
      <c r="U70" s="47" t="n"/>
    </row>
  </sheetData>
  <mergeCells count="224">
    <mergeCell ref="E3:I3"/>
    <mergeCell ref="G21:H21"/>
    <mergeCell ref="P2:R2"/>
    <mergeCell ref="F56:U56"/>
    <mergeCell ref="N23:S23"/>
    <mergeCell ref="N18:S18"/>
    <mergeCell ref="E23:F23"/>
    <mergeCell ref="F43:U43"/>
    <mergeCell ref="K7:N7"/>
    <mergeCell ref="G23:H23"/>
    <mergeCell ref="N67:P67"/>
    <mergeCell ref="B12:U12"/>
    <mergeCell ref="F57:U57"/>
    <mergeCell ref="T62:U62"/>
    <mergeCell ref="B47:E47"/>
    <mergeCell ref="G18:H18"/>
    <mergeCell ref="B36:U36"/>
    <mergeCell ref="F54:U54"/>
    <mergeCell ref="B20:D20"/>
    <mergeCell ref="B31:E31"/>
    <mergeCell ref="B1:U1"/>
    <mergeCell ref="T64:U64"/>
    <mergeCell ref="F6:U6"/>
    <mergeCell ref="K66:M66"/>
    <mergeCell ref="O45:U45"/>
    <mergeCell ref="L3:O3"/>
    <mergeCell ref="P32:Q32"/>
    <mergeCell ref="B39:E39"/>
    <mergeCell ref="M45:N45"/>
    <mergeCell ref="J31:K31"/>
    <mergeCell ref="L31:M31"/>
    <mergeCell ref="N31:O31"/>
    <mergeCell ref="N20:S20"/>
    <mergeCell ref="K68:M68"/>
    <mergeCell ref="I17:M17"/>
    <mergeCell ref="G20:H20"/>
    <mergeCell ref="F42:U42"/>
    <mergeCell ref="B38:E38"/>
    <mergeCell ref="N22:S22"/>
    <mergeCell ref="I19:M19"/>
    <mergeCell ref="S3:U3"/>
    <mergeCell ref="E22:F22"/>
    <mergeCell ref="P33:Q33"/>
    <mergeCell ref="G22:H22"/>
    <mergeCell ref="E53:F53"/>
    <mergeCell ref="F47:U47"/>
    <mergeCell ref="T67:U67"/>
    <mergeCell ref="R32:U32"/>
    <mergeCell ref="N21:S21"/>
    <mergeCell ref="B40:E40"/>
    <mergeCell ref="Q67:S67"/>
    <mergeCell ref="B35:U35"/>
    <mergeCell ref="F46:U46"/>
    <mergeCell ref="B49:E49"/>
    <mergeCell ref="F28:U28"/>
    <mergeCell ref="F34:G34"/>
    <mergeCell ref="B17:D17"/>
    <mergeCell ref="F9:U9"/>
    <mergeCell ref="N14:S14"/>
    <mergeCell ref="B25:U25"/>
    <mergeCell ref="B33:E33"/>
    <mergeCell ref="E14:F14"/>
    <mergeCell ref="F39:U39"/>
    <mergeCell ref="B51:E51"/>
    <mergeCell ref="G53:L53"/>
    <mergeCell ref="F48:U48"/>
    <mergeCell ref="B32:E32"/>
    <mergeCell ref="P34:Q34"/>
    <mergeCell ref="R33:U33"/>
    <mergeCell ref="B26:E26"/>
    <mergeCell ref="H34:I34"/>
    <mergeCell ref="B19:D19"/>
    <mergeCell ref="J34:K34"/>
    <mergeCell ref="B41:E41"/>
    <mergeCell ref="B50:E50"/>
    <mergeCell ref="T68:U68"/>
    <mergeCell ref="C63:J63"/>
    <mergeCell ref="F33:G33"/>
    <mergeCell ref="G45:L45"/>
    <mergeCell ref="L2:O2"/>
    <mergeCell ref="I22:M22"/>
    <mergeCell ref="P3:R3"/>
    <mergeCell ref="B53:C53"/>
    <mergeCell ref="B61:U61"/>
    <mergeCell ref="B27:E27"/>
    <mergeCell ref="F10:U10"/>
    <mergeCell ref="I21:M21"/>
    <mergeCell ref="K65:M65"/>
    <mergeCell ref="K64:M64"/>
    <mergeCell ref="K62:M62"/>
    <mergeCell ref="B37:C37"/>
    <mergeCell ref="F31:G31"/>
    <mergeCell ref="O7:Q7"/>
    <mergeCell ref="I14:M14"/>
    <mergeCell ref="I23:M23"/>
    <mergeCell ref="T22:U22"/>
    <mergeCell ref="T66:U66"/>
    <mergeCell ref="J3:K3"/>
    <mergeCell ref="N16:S16"/>
    <mergeCell ref="E16:F16"/>
    <mergeCell ref="G16:H16"/>
    <mergeCell ref="C67:J67"/>
    <mergeCell ref="F50:U50"/>
    <mergeCell ref="F8:U8"/>
    <mergeCell ref="B21:D21"/>
    <mergeCell ref="M53:N53"/>
    <mergeCell ref="E18:F18"/>
    <mergeCell ref="S2:U2"/>
    <mergeCell ref="B14:D14"/>
    <mergeCell ref="T15:U15"/>
    <mergeCell ref="B23:D23"/>
    <mergeCell ref="N62:P62"/>
    <mergeCell ref="L32:M32"/>
    <mergeCell ref="B6:E6"/>
    <mergeCell ref="C62:J62"/>
    <mergeCell ref="N32:O32"/>
    <mergeCell ref="Q63:S63"/>
    <mergeCell ref="B13:D13"/>
    <mergeCell ref="B55:E55"/>
    <mergeCell ref="K67:M67"/>
    <mergeCell ref="H31:I31"/>
    <mergeCell ref="N64:P64"/>
    <mergeCell ref="C64:J64"/>
    <mergeCell ref="E20:F20"/>
    <mergeCell ref="F49:U49"/>
    <mergeCell ref="T63:U63"/>
    <mergeCell ref="B54:E54"/>
    <mergeCell ref="N13:S13"/>
    <mergeCell ref="B7:E7"/>
    <mergeCell ref="L33:M33"/>
    <mergeCell ref="E13:F13"/>
    <mergeCell ref="N33:O33"/>
    <mergeCell ref="G13:H13"/>
    <mergeCell ref="B56:E56"/>
    <mergeCell ref="N15:S15"/>
    <mergeCell ref="E15:F15"/>
    <mergeCell ref="F7:I7"/>
    <mergeCell ref="B43:E43"/>
    <mergeCell ref="G15:H15"/>
    <mergeCell ref="M37:N37"/>
    <mergeCell ref="F40:U40"/>
    <mergeCell ref="E2:I2"/>
    <mergeCell ref="B58:E58"/>
    <mergeCell ref="N65:P65"/>
    <mergeCell ref="R7:U7"/>
    <mergeCell ref="R34:U34"/>
    <mergeCell ref="F55:U55"/>
    <mergeCell ref="T17:U17"/>
    <mergeCell ref="B42:E42"/>
    <mergeCell ref="F51:U51"/>
    <mergeCell ref="B57:E57"/>
    <mergeCell ref="J2:K2"/>
    <mergeCell ref="B22:D22"/>
    <mergeCell ref="F26:U26"/>
    <mergeCell ref="T19:U19"/>
    <mergeCell ref="B30:U30"/>
    <mergeCell ref="F41:U41"/>
    <mergeCell ref="B45:C45"/>
    <mergeCell ref="Q62:S62"/>
    <mergeCell ref="I13:M13"/>
    <mergeCell ref="C66:J66"/>
    <mergeCell ref="N66:P66"/>
    <mergeCell ref="B34:E34"/>
    <mergeCell ref="B28:E28"/>
    <mergeCell ref="F38:U38"/>
    <mergeCell ref="Q64:S64"/>
    <mergeCell ref="K63:M63"/>
    <mergeCell ref="N68:P68"/>
    <mergeCell ref="B9:E9"/>
    <mergeCell ref="I15:M15"/>
    <mergeCell ref="G37:L37"/>
    <mergeCell ref="C68:J68"/>
    <mergeCell ref="F27:U27"/>
    <mergeCell ref="T20:U20"/>
    <mergeCell ref="F58:U58"/>
    <mergeCell ref="T14:U14"/>
    <mergeCell ref="N17:S17"/>
    <mergeCell ref="E17:F17"/>
    <mergeCell ref="P31:Q31"/>
    <mergeCell ref="G17:H17"/>
    <mergeCell ref="T65:U65"/>
    <mergeCell ref="O37:U37"/>
    <mergeCell ref="N19:S19"/>
    <mergeCell ref="Q65:S65"/>
    <mergeCell ref="I16:M16"/>
    <mergeCell ref="E19:F19"/>
    <mergeCell ref="C65:J65"/>
    <mergeCell ref="B70:U70"/>
    <mergeCell ref="G19:H19"/>
    <mergeCell ref="B59:E59"/>
    <mergeCell ref="F32:G32"/>
    <mergeCell ref="B15:D15"/>
    <mergeCell ref="O53:U53"/>
    <mergeCell ref="B46:E46"/>
    <mergeCell ref="T21:U21"/>
    <mergeCell ref="I18:M18"/>
    <mergeCell ref="R31:U31"/>
    <mergeCell ref="H32:I32"/>
    <mergeCell ref="J32:K32"/>
    <mergeCell ref="B48:E48"/>
    <mergeCell ref="Q66:S66"/>
    <mergeCell ref="E45:F45"/>
    <mergeCell ref="T23:U23"/>
    <mergeCell ref="G14:H14"/>
    <mergeCell ref="T13:U13"/>
    <mergeCell ref="B16:D16"/>
    <mergeCell ref="F59:U59"/>
    <mergeCell ref="B3:D3"/>
    <mergeCell ref="T16:U16"/>
    <mergeCell ref="B8:E8"/>
    <mergeCell ref="L34:M34"/>
    <mergeCell ref="N34:O34"/>
    <mergeCell ref="N63:P63"/>
    <mergeCell ref="Q68:S68"/>
    <mergeCell ref="I20:M20"/>
    <mergeCell ref="H33:I33"/>
    <mergeCell ref="B18:D18"/>
    <mergeCell ref="J33:K33"/>
    <mergeCell ref="E37:F37"/>
    <mergeCell ref="T18:U18"/>
    <mergeCell ref="B10:E10"/>
    <mergeCell ref="B5:U5"/>
    <mergeCell ref="B2:D2"/>
    <mergeCell ref="E21:F21"/>
  </mergeCells>
  <conditionalFormatting sqref="B14:D23">
    <cfRule type="expression" priority="1" dxfId="0">
      <formula>AND($B14&lt;&gt;"",$F$7&lt;&gt;"",$K$7&lt;&gt;"",OR($B14&lt;$F$7,$B14&gt;$K$7))</formula>
    </cfRule>
  </conditionalFormatting>
  <conditionalFormatting sqref="N63:P68">
    <cfRule type="expression" priority="2" dxfId="1">
      <formula>AND($N63&lt;&gt;"",$Q63&lt;&gt;"完了",$N63&lt;TODAY())</formula>
    </cfRule>
  </conditionalFormatting>
  <dataValidations count="10">
    <dataValidation sqref="E2" showDropDown="0" showInputMessage="0" showErrorMessage="1" allowBlank="1" errorTitle="提出日" error="日付を 2026/10/20 のように入れてください。" type="date" operator="greaterThan">
      <formula1>36526</formula1>
    </dataValidation>
    <dataValidation sqref="F7 K7" showDropDown="0" showInputMessage="0" showErrorMessage="1" allowBlank="1" errorTitle="出張期間" error="日付を 2026/10/20 のように入れてください。" type="date" operator="greaterThan">
      <formula1>36526</formula1>
    </dataValidation>
    <dataValidation sqref="B14 B15 B16 B17 B18 B19 B20 B21 B22 B23" showDropDown="0" showInputMessage="0" showErrorMessage="1" allowBlank="1" errorTitle="日程表の日付" error="日付を 2026/10/20 のように入れてください。" type="date" operator="greaterThan">
      <formula1>36526</formula1>
    </dataValidation>
    <dataValidation sqref="E14 E15 E16 E17 E18 E19 E20 E21 E22 E23 G14 G15 G16 G17 G18 G19 G20 G21 G22 G23" showDropDown="0" showInputMessage="0" showErrorMessage="1" allowBlank="1" errorTitle="時刻" error="時刻を 9:30 のように入れてください。" type="time" operator="between">
      <formula1>0</formula1>
      <formula2>0.999988</formula2>
    </dataValidation>
    <dataValidation sqref="T14 T15 T16 T17 T18 T19 T20 T21 T22 T23" showDropDown="0" showInputMessage="1" showErrorMessage="1" allowBlank="1" errorTitle="面談No." error="1〜20 の整数を入れてください。" promptTitle="面談No." prompt="面談をした行に番号（1・2・3）を入れると、2枚目の面談記録に日時と訪問先が出ます。" type="whole" operator="between">
      <formula1>1</formula1>
      <formula2>20</formula2>
    </dataValidation>
    <dataValidation sqref="D37" showDropDown="0" showInputMessage="1" showErrorMessage="1" allowBlank="1" errorTitle="面談No." error="1〜20 の整数を入れてください。" promptTitle="面談No." prompt="日程表の面談No. と同じ番号を入れると、日時と訪問先が出ます。" type="whole" operator="between">
      <formula1>1</formula1>
      <formula2>20</formula2>
    </dataValidation>
    <dataValidation sqref="D45" showDropDown="0" showInputMessage="1" showErrorMessage="1" allowBlank="1" errorTitle="面談No." error="1〜20 の整数を入れてください。" promptTitle="面談No." prompt="日程表の面談No. と同じ番号を入れると、日時と訪問先が出ます。" type="whole" operator="between">
      <formula1>1</formula1>
      <formula2>20</formula2>
    </dataValidation>
    <dataValidation sqref="D53" showDropDown="0" showInputMessage="1" showErrorMessage="1" allowBlank="1" errorTitle="面談No." error="1〜20 の整数を入れてください。" promptTitle="面談No." prompt="日程表の面談No. と同じ番号を入れると、日時と訪問先が出ます。" type="whole" operator="between">
      <formula1>1</formula1>
      <formula2>20</formula2>
    </dataValidation>
    <dataValidation sqref="Q63 Q64 Q65 Q66 Q67 Q68" showDropDown="0" showInputMessage="1" showErrorMessage="1" allowBlank="1" errorTitle="状況" error="一覧から選んでください。" promptTitle="状況" prompt="未着手・対応中・完了 から選びます。期限を過ぎて完了でない行は、期限が赤くなります。" type="list">
      <formula1>"未着手,対応中,完了"</formula1>
    </dataValidation>
    <dataValidation sqref="N63 N64 N65 N66 N67 N68" showDropDown="0" showInputMessage="0" showErrorMessage="1" allowBlank="1" errorTitle="期限" error="日付を 2026/10/20 のように入れてください。" type="date" operator="greaterThan">
      <formula1>36526</formula1>
    </dataValidation>
  </dataValidations>
  <printOptions horizontalCentered="1"/>
  <pageMargins left="0.4" right="0.4" top="0.45" bottom="0.45" header="0.2" footer="0.2"/>
  <pageSetup orientation="portrait" paperSize="9" scale="90" fitToHeight="0" fitToWidth="1"/>
  <rowBreaks count="1" manualBreakCount="1">
    <brk id="35" min="0" max="16383" man="1"/>
  </rowBreaks>
</worksheet>
</file>

<file path=xl/worksheets/sheet3.xml><?xml version="1.0" encoding="utf-8"?>
<worksheet xmlns="http://schemas.openxmlformats.org/spreadsheetml/2006/main">
  <sheetPr>
    <tabColor rgb="001B3A5C"/>
    <outlinePr summaryBelow="1" summaryRight="1"/>
    <pageSetUpPr fitToPage="1"/>
  </sheetPr>
  <dimension ref="A1:N28"/>
  <sheetViews>
    <sheetView showGridLines="0" tabSelected="0" workbookViewId="0">
      <pane xSplit="2" ySplit="5" topLeftCell="C6" activePane="bottomRight" state="frozen"/>
      <selection pane="topRight" activeCell="A1" sqref="A1"/>
      <selection pane="bottomLeft" activeCell="A1" sqref="A1"/>
      <selection pane="bottomRight" activeCell="A1" sqref="A1"/>
    </sheetView>
  </sheetViews>
  <sheetFormatPr baseColWidth="8" defaultRowHeight="15"/>
  <cols>
    <col width="1.2" customWidth="1" min="1" max="1"/>
    <col width="4.5" customWidth="1" min="2" max="2"/>
    <col width="10" customWidth="1" min="3" max="3"/>
    <col width="10" customWidth="1" min="4" max="4"/>
    <col width="36" customWidth="1" min="5" max="5"/>
    <col width="17" customWidth="1" min="6" max="6"/>
    <col width="10" customWidth="1" min="7" max="7"/>
    <col width="18" customWidth="1" min="8" max="8"/>
    <col width="16" customWidth="1" min="9" max="9"/>
    <col width="14" customWidth="1" min="10" max="10"/>
    <col width="10" customWidth="1" min="11" max="11"/>
    <col width="14" customWidth="1" min="12" max="12"/>
    <col width="1.2" customWidth="1" min="13" max="13"/>
    <col width="12" customWidth="1" min="14" max="14"/>
  </cols>
  <sheetData>
    <row r="1" ht="26" customHeight="1">
      <c r="A1" s="47" t="n"/>
      <c r="B1" s="46" t="inlineStr">
        <is>
          <t>経費明細（出張報告書の経費）（記入例）</t>
        </is>
      </c>
      <c r="C1" s="47" t="n"/>
      <c r="D1" s="47" t="n"/>
      <c r="E1" s="47" t="n"/>
      <c r="F1" s="47" t="n"/>
      <c r="G1" s="47" t="n"/>
      <c r="H1" s="47" t="n"/>
      <c r="I1" s="47" t="n"/>
      <c r="J1" s="47" t="n"/>
      <c r="K1" s="47" t="n"/>
      <c r="L1" s="47" t="n"/>
      <c r="M1" s="47" t="n"/>
      <c r="N1" s="47" t="n"/>
    </row>
    <row r="2" ht="20" customHeight="1">
      <c r="A2" s="47" t="n"/>
      <c r="B2" s="50" t="inlineStr">
        <is>
          <t>件名</t>
        </is>
      </c>
      <c r="C2" s="52" t="n"/>
      <c r="D2" s="28">
        <f>'出張報告書'!F6&amp;""</f>
        <v/>
      </c>
      <c r="E2" s="52" t="n"/>
      <c r="F2" s="50" t="inlineStr">
        <is>
          <t>出張期間</t>
        </is>
      </c>
      <c r="G2" s="61">
        <f>IF('出張報告書'!$F$7="","",'出張報告書'!$F$7)</f>
        <v/>
      </c>
      <c r="H2" s="52" t="n"/>
      <c r="I2" s="62">
        <f>IF('出張報告書'!$K$7="","",'出張報告書'!$K$7)</f>
        <v/>
      </c>
      <c r="J2" s="50" t="inlineStr">
        <is>
          <t>氏名</t>
        </is>
      </c>
      <c r="K2" s="27">
        <f>'出張報告書'!L3&amp;""</f>
        <v/>
      </c>
      <c r="L2" s="52" t="n"/>
      <c r="M2" s="47" t="n"/>
      <c r="N2" s="47" t="n"/>
    </row>
    <row r="3" ht="30" customHeight="1">
      <c r="A3" s="47" t="n"/>
      <c r="B3" s="50" t="inlineStr">
        <is>
          <t>自社の規程の額（任意）</t>
        </is>
      </c>
      <c r="C3" s="51" t="n"/>
      <c r="D3" s="52" t="n"/>
      <c r="E3" s="50" t="inlineStr">
        <is>
          <t>宿泊費の上限（1泊）</t>
        </is>
      </c>
      <c r="F3" s="34" t="n">
        <v>10000</v>
      </c>
      <c r="G3" s="50" t="inlineStr">
        <is>
          <t>日当（1日）</t>
        </is>
      </c>
      <c r="H3" s="34" t="n">
        <v>2000</v>
      </c>
      <c r="I3" s="60" t="inlineStr">
        <is>
          <t>入れると、上限を超えた宿泊費が赤、規程と違う額の日当が黄色になります。額は自社の旅費規程で決めます。</t>
        </is>
      </c>
      <c r="J3" s="47" t="n"/>
      <c r="K3" s="47" t="n"/>
      <c r="L3" s="47" t="n"/>
      <c r="M3" s="47" t="n"/>
      <c r="N3" s="47" t="n"/>
    </row>
    <row r="4" ht="6" customHeight="1">
      <c r="A4" s="47" t="n"/>
      <c r="B4" s="47" t="n"/>
      <c r="C4" s="47" t="n"/>
      <c r="D4" s="47" t="n"/>
      <c r="E4" s="47" t="n"/>
      <c r="F4" s="47" t="n"/>
      <c r="G4" s="47" t="n"/>
      <c r="H4" s="47" t="n"/>
      <c r="I4" s="47" t="n"/>
      <c r="J4" s="47" t="n"/>
      <c r="K4" s="47" t="n"/>
      <c r="L4" s="47" t="n"/>
      <c r="M4" s="47" t="n"/>
      <c r="N4" s="47" t="n"/>
    </row>
    <row r="5" ht="20" customHeight="1">
      <c r="A5" s="47" t="n"/>
      <c r="B5" s="19" t="inlineStr">
        <is>
          <t>No.</t>
        </is>
      </c>
      <c r="C5" s="19" t="inlineStr">
        <is>
          <t>日付</t>
        </is>
      </c>
      <c r="D5" s="19" t="inlineStr">
        <is>
          <t>区分</t>
        </is>
      </c>
      <c r="E5" s="19" t="inlineStr">
        <is>
          <t>内容</t>
        </is>
      </c>
      <c r="F5" s="19" t="inlineStr">
        <is>
          <t>支払先</t>
        </is>
      </c>
      <c r="G5" s="19" t="inlineStr">
        <is>
          <t>金額</t>
        </is>
      </c>
      <c r="H5" s="19" t="inlineStr">
        <is>
          <t>支払方法</t>
        </is>
      </c>
      <c r="I5" s="19" t="inlineStr">
        <is>
          <t>領収書</t>
        </is>
      </c>
      <c r="J5" s="19" t="inlineStr">
        <is>
          <t>転記先</t>
        </is>
      </c>
      <c r="K5" s="19" t="inlineStr">
        <is>
          <t>精算する額</t>
        </is>
      </c>
      <c r="L5" s="19" t="inlineStr">
        <is>
          <t>備考</t>
        </is>
      </c>
      <c r="M5" s="47" t="n"/>
      <c r="N5" s="63" t="inlineStr">
        <is>
          <t>転記用の連番（自動）</t>
        </is>
      </c>
    </row>
    <row r="6" ht="18" customHeight="1">
      <c r="A6" s="47" t="n"/>
      <c r="B6" s="50" t="n">
        <v>1</v>
      </c>
      <c r="C6" s="57" t="n">
        <v>46315</v>
      </c>
      <c r="D6" s="30" t="inlineStr">
        <is>
          <t>交通費</t>
        </is>
      </c>
      <c r="E6" s="23" t="inlineStr">
        <is>
          <t>新幹線 往復（東京⇔新大阪）</t>
        </is>
      </c>
      <c r="F6" s="23" t="inlineStr">
        <is>
          <t>サンプル旅行（会社で手配）</t>
        </is>
      </c>
      <c r="G6" s="34" t="n">
        <v>30000</v>
      </c>
      <c r="H6" s="29" t="inlineStr">
        <is>
          <t>会社手配（請求書払い）</t>
        </is>
      </c>
      <c r="I6" s="29" t="inlineStr">
        <is>
          <t>あり</t>
        </is>
      </c>
      <c r="J6" s="36">
        <f>IF($G6="","",IF($D6="","※区分を選ぶ",IF($H6="","※支払方法を選ぶ",IF(OR($H6="会社カード",$H6="会社手配（請求書払い）"),"－（会社払い）",IF(OR($D6="交通費",$D6="宿泊費",$D6="日当"),"出張旅費精算書","経費精算書")))))</f>
        <v/>
      </c>
      <c r="K6" s="37">
        <f>IF(OR($G6="",$D6="",$H6=""),"",IF(OR($H6="会社カード",$H6="会社手配（請求書払い）"),0,$G6))</f>
        <v/>
      </c>
      <c r="L6" s="23" t="inlineStr">
        <is>
          <t>往復分</t>
        </is>
      </c>
      <c r="M6" s="47" t="n"/>
      <c r="N6" s="63">
        <f>IF($J6="経費精算書",COUNTIF($J$6:$J6,"経費精算書"),"")</f>
        <v/>
      </c>
    </row>
    <row r="7" ht="18" customHeight="1">
      <c r="A7" s="47" t="n"/>
      <c r="B7" s="50" t="n">
        <v>2</v>
      </c>
      <c r="C7" s="57" t="n">
        <v>46315</v>
      </c>
      <c r="D7" s="30" t="inlineStr">
        <is>
          <t>交通費</t>
        </is>
      </c>
      <c r="E7" s="23" t="inlineStr">
        <is>
          <t>地下鉄（新大阪→本町）</t>
        </is>
      </c>
      <c r="F7" s="23" t="inlineStr">
        <is>
          <t>地下鉄</t>
        </is>
      </c>
      <c r="G7" s="34" t="n">
        <v>290</v>
      </c>
      <c r="H7" s="29" t="inlineStr">
        <is>
          <t>立替（現金・ICカード）</t>
        </is>
      </c>
      <c r="I7" s="29" t="inlineStr">
        <is>
          <t>なし（ICカードの履歴）</t>
        </is>
      </c>
      <c r="J7" s="36">
        <f>IF($G7="","",IF($D7="","※区分を選ぶ",IF($H7="","※支払方法を選ぶ",IF(OR($H7="会社カード",$H7="会社手配（請求書払い）"),"－（会社払い）",IF(OR($D7="交通費",$D7="宿泊費",$D7="日当"),"出張旅費精算書","経費精算書")))))</f>
        <v/>
      </c>
      <c r="K7" s="37">
        <f>IF(OR($G7="",$D7="",$H7=""),"",IF(OR($H7="会社カード",$H7="会社手配（請求書払い）"),0,$G7))</f>
        <v/>
      </c>
      <c r="L7" s="23" t="inlineStr">
        <is>
          <t>履歴を印刷して添付</t>
        </is>
      </c>
      <c r="M7" s="47" t="n"/>
      <c r="N7" s="63">
        <f>IF($J7="経費精算書",COUNTIF($J$6:$J7,"経費精算書"),"")</f>
        <v/>
      </c>
    </row>
    <row r="8" ht="18" customHeight="1">
      <c r="A8" s="47" t="n"/>
      <c r="B8" s="50" t="n">
        <v>3</v>
      </c>
      <c r="C8" s="57" t="n">
        <v>46315</v>
      </c>
      <c r="D8" s="30" t="inlineStr">
        <is>
          <t>宿泊費</t>
        </is>
      </c>
      <c r="E8" s="23" t="inlineStr">
        <is>
          <t>1泊目（朝食つき）</t>
        </is>
      </c>
      <c r="F8" s="23" t="inlineStr">
        <is>
          <t>ホテルサンプル本町</t>
        </is>
      </c>
      <c r="G8" s="34" t="n">
        <v>9800</v>
      </c>
      <c r="H8" s="29" t="inlineStr">
        <is>
          <t>立替（個人のカード）</t>
        </is>
      </c>
      <c r="I8" s="29" t="inlineStr">
        <is>
          <t>あり</t>
        </is>
      </c>
      <c r="J8" s="36">
        <f>IF($G8="","",IF($D8="","※区分を選ぶ",IF($H8="","※支払方法を選ぶ",IF(OR($H8="会社カード",$H8="会社手配（請求書払い）"),"－（会社払い）",IF(OR($D8="交通費",$D8="宿泊費",$D8="日当"),"出張旅費精算書","経費精算書")))))</f>
        <v/>
      </c>
      <c r="K8" s="37">
        <f>IF(OR($G8="",$D8="",$H8=""),"",IF(OR($H8="会社カード",$H8="会社手配（請求書払い）"),0,$G8))</f>
        <v/>
      </c>
      <c r="L8" s="23" t="inlineStr">
        <is>
          <t>上限内</t>
        </is>
      </c>
      <c r="M8" s="47" t="n"/>
      <c r="N8" s="63">
        <f>IF($J8="経費精算書",COUNTIF($J$6:$J8,"経費精算書"),"")</f>
        <v/>
      </c>
    </row>
    <row r="9" ht="18" customHeight="1">
      <c r="A9" s="47" t="n"/>
      <c r="B9" s="50" t="n">
        <v>4</v>
      </c>
      <c r="C9" s="57" t="n">
        <v>46315</v>
      </c>
      <c r="D9" s="30" t="inlineStr">
        <is>
          <t>接待交際費</t>
        </is>
      </c>
      <c r="E9" s="23" t="inlineStr">
        <is>
          <t>会食（見本電機 2名・当方 1名）</t>
        </is>
      </c>
      <c r="F9" s="23" t="inlineStr">
        <is>
          <t>和食処サンプル</t>
        </is>
      </c>
      <c r="G9" s="34" t="n">
        <v>16500</v>
      </c>
      <c r="H9" s="29" t="inlineStr">
        <is>
          <t>立替（個人のカード）</t>
        </is>
      </c>
      <c r="I9" s="29" t="inlineStr">
        <is>
          <t>あり</t>
        </is>
      </c>
      <c r="J9" s="36">
        <f>IF($G9="","",IF($D9="","※区分を選ぶ",IF($H9="","※支払方法を選ぶ",IF(OR($H9="会社カード",$H9="会社手配（請求書払い）"),"－（会社払い）",IF(OR($D9="交通費",$D9="宿泊費",$D9="日当"),"出張旅費精算書","経費精算書")))))</f>
        <v/>
      </c>
      <c r="K9" s="37">
        <f>IF(OR($G9="",$D9="",$H9=""),"",IF(OR($H9="会社カード",$H9="会社手配（請求書払い）"),0,$G9))</f>
        <v/>
      </c>
      <c r="L9" s="23" t="inlineStr">
        <is>
          <t>部長の事前承認あり</t>
        </is>
      </c>
      <c r="M9" s="47" t="n"/>
      <c r="N9" s="63">
        <f>IF($J9="経費精算書",COUNTIF($J$6:$J9,"経費精算書"),"")</f>
        <v/>
      </c>
    </row>
    <row r="10" ht="18" customHeight="1">
      <c r="A10" s="47" t="n"/>
      <c r="B10" s="50" t="n">
        <v>5</v>
      </c>
      <c r="C10" s="57" t="n">
        <v>46315</v>
      </c>
      <c r="D10" s="30" t="inlineStr">
        <is>
          <t>日当</t>
        </is>
      </c>
      <c r="E10" s="23" t="inlineStr">
        <is>
          <t>10/20 分</t>
        </is>
      </c>
      <c r="F10" s="23" t="inlineStr">
        <is>
          <t>会社から支給</t>
        </is>
      </c>
      <c r="G10" s="34" t="n">
        <v>2000</v>
      </c>
      <c r="H10" s="29" t="inlineStr">
        <is>
          <t>支給（日当）</t>
        </is>
      </c>
      <c r="I10" s="29" t="inlineStr">
        <is>
          <t>不要（日当）</t>
        </is>
      </c>
      <c r="J10" s="36">
        <f>IF($G10="","",IF($D10="","※区分を選ぶ",IF($H10="","※支払方法を選ぶ",IF(OR($H10="会社カード",$H10="会社手配（請求書払い）"),"－（会社払い）",IF(OR($D10="交通費",$D10="宿泊費",$D10="日当"),"出張旅費精算書","経費精算書")))))</f>
        <v/>
      </c>
      <c r="K10" s="37">
        <f>IF(OR($G10="",$D10="",$H10=""),"",IF(OR($H10="会社カード",$H10="会社手配（請求書払い）"),0,$G10))</f>
        <v/>
      </c>
      <c r="L10" s="23" t="inlineStr">
        <is>
          <t>規程どおり</t>
        </is>
      </c>
      <c r="M10" s="47" t="n"/>
      <c r="N10" s="63">
        <f>IF($J10="経費精算書",COUNTIF($J$6:$J10,"経費精算書"),"")</f>
        <v/>
      </c>
    </row>
    <row r="11" ht="18" customHeight="1">
      <c r="A11" s="47" t="n"/>
      <c r="B11" s="50" t="n">
        <v>6</v>
      </c>
      <c r="C11" s="57" t="n">
        <v>46316</v>
      </c>
      <c r="D11" s="30" t="inlineStr">
        <is>
          <t>交通費</t>
        </is>
      </c>
      <c r="E11" s="23" t="inlineStr">
        <is>
          <t>JR（大阪→京都）</t>
        </is>
      </c>
      <c r="F11" s="23" t="inlineStr">
        <is>
          <t>JR</t>
        </is>
      </c>
      <c r="G11" s="34" t="n">
        <v>580</v>
      </c>
      <c r="H11" s="29" t="inlineStr">
        <is>
          <t>立替（現金・ICカード）</t>
        </is>
      </c>
      <c r="I11" s="29" t="inlineStr">
        <is>
          <t>なし（ICカードの履歴）</t>
        </is>
      </c>
      <c r="J11" s="36">
        <f>IF($G11="","",IF($D11="","※区分を選ぶ",IF($H11="","※支払方法を選ぶ",IF(OR($H11="会社カード",$H11="会社手配（請求書払い）"),"－（会社払い）",IF(OR($D11="交通費",$D11="宿泊費",$D11="日当"),"出張旅費精算書","経費精算書")))))</f>
        <v/>
      </c>
      <c r="K11" s="37">
        <f>IF(OR($G11="",$D11="",$H11=""),"",IF(OR($H11="会社カード",$H11="会社手配（請求書払い）"),0,$G11))</f>
        <v/>
      </c>
      <c r="L11" s="23" t="inlineStr">
        <is>
          <t>履歴を印刷して添付</t>
        </is>
      </c>
      <c r="M11" s="47" t="n"/>
      <c r="N11" s="63">
        <f>IF($J11="経費精算書",COUNTIF($J$6:$J11,"経費精算書"),"")</f>
        <v/>
      </c>
    </row>
    <row r="12" ht="18" customHeight="1">
      <c r="A12" s="47" t="n"/>
      <c r="B12" s="50" t="n">
        <v>7</v>
      </c>
      <c r="C12" s="57" t="n">
        <v>46316</v>
      </c>
      <c r="D12" s="30" t="inlineStr">
        <is>
          <t>交通費</t>
        </is>
      </c>
      <c r="E12" s="23" t="inlineStr">
        <is>
          <t>タクシー（京都駅→サンプル精工 本社工場）</t>
        </is>
      </c>
      <c r="F12" s="23" t="inlineStr">
        <is>
          <t>サンプル交通</t>
        </is>
      </c>
      <c r="G12" s="34" t="n">
        <v>2300</v>
      </c>
      <c r="H12" s="29" t="inlineStr">
        <is>
          <t>立替（現金・ICカード）</t>
        </is>
      </c>
      <c r="I12" s="29" t="inlineStr">
        <is>
          <t>あり</t>
        </is>
      </c>
      <c r="J12" s="36">
        <f>IF($G12="","",IF($D12="","※区分を選ぶ",IF($H12="","※支払方法を選ぶ",IF(OR($H12="会社カード",$H12="会社手配（請求書払い）"),"－（会社払い）",IF(OR($D12="交通費",$D12="宿泊費",$D12="日当"),"出張旅費精算書","経費精算書")))))</f>
        <v/>
      </c>
      <c r="K12" s="37">
        <f>IF(OR($G12="",$D12="",$H12=""),"",IF(OR($H12="会社カード",$H12="会社手配（請求書払い）"),0,$G12))</f>
        <v/>
      </c>
      <c r="L12" s="23" t="inlineStr">
        <is>
          <t>同行者と相乗り</t>
        </is>
      </c>
      <c r="M12" s="47" t="n"/>
      <c r="N12" s="63">
        <f>IF($J12="経費精算書",COUNTIF($J$6:$J12,"経費精算書"),"")</f>
        <v/>
      </c>
    </row>
    <row r="13" ht="18" customHeight="1">
      <c r="A13" s="47" t="n"/>
      <c r="B13" s="50" t="n">
        <v>8</v>
      </c>
      <c r="C13" s="57" t="n">
        <v>46316</v>
      </c>
      <c r="D13" s="30" t="inlineStr">
        <is>
          <t>会議費</t>
        </is>
      </c>
      <c r="E13" s="23" t="inlineStr">
        <is>
          <t>喫茶店で打合せ（サンプル精工 1名・当方 2名）</t>
        </is>
      </c>
      <c r="F13" s="23" t="inlineStr">
        <is>
          <t>喫茶サンプル</t>
        </is>
      </c>
      <c r="G13" s="34" t="n">
        <v>1650</v>
      </c>
      <c r="H13" s="29" t="inlineStr">
        <is>
          <t>立替（現金・ICカード）</t>
        </is>
      </c>
      <c r="I13" s="29" t="inlineStr">
        <is>
          <t>あり</t>
        </is>
      </c>
      <c r="J13" s="36">
        <f>IF($G13="","",IF($D13="","※区分を選ぶ",IF($H13="","※支払方法を選ぶ",IF(OR($H13="会社カード",$H13="会社手配（請求書払い）"),"－（会社払い）",IF(OR($D13="交通費",$D13="宿泊費",$D13="日当"),"出張旅費精算書","経費精算書")))))</f>
        <v/>
      </c>
      <c r="K13" s="37">
        <f>IF(OR($G13="",$D13="",$H13=""),"",IF(OR($H13="会社カード",$H13="会社手配（請求書払い）"),0,$G13))</f>
        <v/>
      </c>
      <c r="L13" s="23" t="inlineStr">
        <is>
          <t>3名分</t>
        </is>
      </c>
      <c r="M13" s="47" t="n"/>
      <c r="N13" s="63">
        <f>IF($J13="経費精算書",COUNTIF($J$6:$J13,"経費精算書"),"")</f>
        <v/>
      </c>
    </row>
    <row r="14" ht="18" customHeight="1">
      <c r="A14" s="47" t="n"/>
      <c r="B14" s="50" t="n">
        <v>9</v>
      </c>
      <c r="C14" s="57" t="n">
        <v>46316</v>
      </c>
      <c r="D14" s="30" t="inlineStr">
        <is>
          <t>交通費</t>
        </is>
      </c>
      <c r="E14" s="23" t="inlineStr">
        <is>
          <t>JR（京都→大阪）</t>
        </is>
      </c>
      <c r="F14" s="23" t="inlineStr">
        <is>
          <t>JR</t>
        </is>
      </c>
      <c r="G14" s="34" t="n">
        <v>580</v>
      </c>
      <c r="H14" s="29" t="inlineStr">
        <is>
          <t>立替（現金・ICカード）</t>
        </is>
      </c>
      <c r="I14" s="29" t="inlineStr">
        <is>
          <t>なし（ICカードの履歴）</t>
        </is>
      </c>
      <c r="J14" s="36">
        <f>IF($G14="","",IF($D14="","※区分を選ぶ",IF($H14="","※支払方法を選ぶ",IF(OR($H14="会社カード",$H14="会社手配（請求書払い）"),"－（会社払い）",IF(OR($D14="交通費",$D14="宿泊費",$D14="日当"),"出張旅費精算書","経費精算書")))))</f>
        <v/>
      </c>
      <c r="K14" s="37">
        <f>IF(OR($G14="",$D14="",$H14=""),"",IF(OR($H14="会社カード",$H14="会社手配（請求書払い）"),0,$G14))</f>
        <v/>
      </c>
      <c r="L14" s="23" t="inlineStr">
        <is>
          <t>履歴を印刷して添付</t>
        </is>
      </c>
      <c r="M14" s="47" t="n"/>
      <c r="N14" s="63">
        <f>IF($J14="経費精算書",COUNTIF($J$6:$J14,"経費精算書"),"")</f>
        <v/>
      </c>
    </row>
    <row r="15" ht="18" customHeight="1">
      <c r="A15" s="47" t="n"/>
      <c r="B15" s="50" t="n">
        <v>10</v>
      </c>
      <c r="C15" s="57" t="n">
        <v>46316</v>
      </c>
      <c r="D15" s="30" t="inlineStr">
        <is>
          <t>宿泊費</t>
        </is>
      </c>
      <c r="E15" s="23" t="inlineStr">
        <is>
          <t>2泊目（朝食つき）</t>
        </is>
      </c>
      <c r="F15" s="23" t="inlineStr">
        <is>
          <t>ホテルサンプル本町</t>
        </is>
      </c>
      <c r="G15" s="34" t="n">
        <v>9800</v>
      </c>
      <c r="H15" s="29" t="inlineStr">
        <is>
          <t>立替（個人のカード）</t>
        </is>
      </c>
      <c r="I15" s="29" t="inlineStr">
        <is>
          <t>あり</t>
        </is>
      </c>
      <c r="J15" s="36">
        <f>IF($G15="","",IF($D15="","※区分を選ぶ",IF($H15="","※支払方法を選ぶ",IF(OR($H15="会社カード",$H15="会社手配（請求書払い）"),"－（会社払い）",IF(OR($D15="交通費",$D15="宿泊費",$D15="日当"),"出張旅費精算書","経費精算書")))))</f>
        <v/>
      </c>
      <c r="K15" s="37">
        <f>IF(OR($G15="",$D15="",$H15=""),"",IF(OR($H15="会社カード",$H15="会社手配（請求書払い）"),0,$G15))</f>
        <v/>
      </c>
      <c r="L15" s="23" t="inlineStr">
        <is>
          <t>上限内</t>
        </is>
      </c>
      <c r="M15" s="47" t="n"/>
      <c r="N15" s="63">
        <f>IF($J15="経費精算書",COUNTIF($J$6:$J15,"経費精算書"),"")</f>
        <v/>
      </c>
    </row>
    <row r="16" ht="18" customHeight="1">
      <c r="A16" s="47" t="n"/>
      <c r="B16" s="50" t="n">
        <v>11</v>
      </c>
      <c r="C16" s="57" t="n">
        <v>46316</v>
      </c>
      <c r="D16" s="30" t="inlineStr">
        <is>
          <t>日当</t>
        </is>
      </c>
      <c r="E16" s="23" t="inlineStr">
        <is>
          <t>10/21 分</t>
        </is>
      </c>
      <c r="F16" s="23" t="inlineStr">
        <is>
          <t>会社から支給</t>
        </is>
      </c>
      <c r="G16" s="34" t="n">
        <v>2000</v>
      </c>
      <c r="H16" s="29" t="inlineStr">
        <is>
          <t>支給（日当）</t>
        </is>
      </c>
      <c r="I16" s="29" t="inlineStr">
        <is>
          <t>不要（日当）</t>
        </is>
      </c>
      <c r="J16" s="36">
        <f>IF($G16="","",IF($D16="","※区分を選ぶ",IF($H16="","※支払方法を選ぶ",IF(OR($H16="会社カード",$H16="会社手配（請求書払い）"),"－（会社払い）",IF(OR($D16="交通費",$D16="宿泊費",$D16="日当"),"出張旅費精算書","経費精算書")))))</f>
        <v/>
      </c>
      <c r="K16" s="37">
        <f>IF(OR($G16="",$D16="",$H16=""),"",IF(OR($H16="会社カード",$H16="会社手配（請求書払い）"),0,$G16))</f>
        <v/>
      </c>
      <c r="L16" s="23" t="inlineStr">
        <is>
          <t>規程どおり</t>
        </is>
      </c>
      <c r="M16" s="47" t="n"/>
      <c r="N16" s="63">
        <f>IF($J16="経費精算書",COUNTIF($J$6:$J16,"経費精算書"),"")</f>
        <v/>
      </c>
    </row>
    <row r="17" ht="18" customHeight="1">
      <c r="A17" s="47" t="n"/>
      <c r="B17" s="50" t="n">
        <v>12</v>
      </c>
      <c r="C17" s="57" t="n">
        <v>46317</v>
      </c>
      <c r="D17" s="30" t="inlineStr">
        <is>
          <t>交通費</t>
        </is>
      </c>
      <c r="E17" s="23" t="inlineStr">
        <is>
          <t>地下鉄（本町→サンプル物流）</t>
        </is>
      </c>
      <c r="F17" s="23" t="inlineStr">
        <is>
          <t>地下鉄</t>
        </is>
      </c>
      <c r="G17" s="34" t="n">
        <v>240</v>
      </c>
      <c r="H17" s="29" t="inlineStr">
        <is>
          <t>立替（現金・ICカード）</t>
        </is>
      </c>
      <c r="I17" s="29" t="inlineStr">
        <is>
          <t>なし（ICカードの履歴）</t>
        </is>
      </c>
      <c r="J17" s="36">
        <f>IF($G17="","",IF($D17="","※区分を選ぶ",IF($H17="","※支払方法を選ぶ",IF(OR($H17="会社カード",$H17="会社手配（請求書払い）"),"－（会社払い）",IF(OR($D17="交通費",$D17="宿泊費",$D17="日当"),"出張旅費精算書","経費精算書")))))</f>
        <v/>
      </c>
      <c r="K17" s="37">
        <f>IF(OR($G17="",$D17="",$H17=""),"",IF(OR($H17="会社カード",$H17="会社手配（請求書払い）"),0,$G17))</f>
        <v/>
      </c>
      <c r="L17" s="23" t="inlineStr">
        <is>
          <t>履歴を印刷して添付</t>
        </is>
      </c>
      <c r="M17" s="47" t="n"/>
      <c r="N17" s="63">
        <f>IF($J17="経費精算書",COUNTIF($J$6:$J17,"経費精算書"),"")</f>
        <v/>
      </c>
    </row>
    <row r="18" ht="18" customHeight="1">
      <c r="A18" s="47" t="n"/>
      <c r="B18" s="50" t="n">
        <v>13</v>
      </c>
      <c r="C18" s="57" t="n">
        <v>46317</v>
      </c>
      <c r="D18" s="30" t="inlineStr">
        <is>
          <t>接待交際費</t>
        </is>
      </c>
      <c r="E18" s="23" t="inlineStr">
        <is>
          <t>手土産（サンプル物流 様）</t>
        </is>
      </c>
      <c r="F18" s="23" t="inlineStr">
        <is>
          <t>菓子店サンプル</t>
        </is>
      </c>
      <c r="G18" s="34" t="n">
        <v>3240</v>
      </c>
      <c r="H18" s="29" t="inlineStr">
        <is>
          <t>立替（現金・ICカード）</t>
        </is>
      </c>
      <c r="I18" s="29" t="inlineStr">
        <is>
          <t>あり</t>
        </is>
      </c>
      <c r="J18" s="36">
        <f>IF($G18="","",IF($D18="","※区分を選ぶ",IF($H18="","※支払方法を選ぶ",IF(OR($H18="会社カード",$H18="会社手配（請求書払い）"),"－（会社払い）",IF(OR($D18="交通費",$D18="宿泊費",$D18="日当"),"出張旅費精算書","経費精算書")))))</f>
        <v/>
      </c>
      <c r="K18" s="37">
        <f>IF(OR($G18="",$D18="",$H18=""),"",IF(OR($H18="会社カード",$H18="会社手配（請求書払い）"),0,$G18))</f>
        <v/>
      </c>
      <c r="L18" s="23" t="inlineStr">
        <is>
          <t>面談No.3</t>
        </is>
      </c>
      <c r="M18" s="47" t="n"/>
      <c r="N18" s="63">
        <f>IF($J18="経費精算書",COUNTIF($J$6:$J18,"経費精算書"),"")</f>
        <v/>
      </c>
    </row>
    <row r="19" ht="18" customHeight="1">
      <c r="A19" s="47" t="n"/>
      <c r="B19" s="50" t="n">
        <v>14</v>
      </c>
      <c r="C19" s="57" t="n">
        <v>46317</v>
      </c>
      <c r="D19" s="30" t="inlineStr">
        <is>
          <t>その他</t>
        </is>
      </c>
      <c r="E19" s="23" t="inlineStr">
        <is>
          <t>提案資料の印刷（20部）</t>
        </is>
      </c>
      <c r="F19" s="23" t="inlineStr">
        <is>
          <t>コンビニ</t>
        </is>
      </c>
      <c r="G19" s="34" t="n">
        <v>400</v>
      </c>
      <c r="H19" s="29" t="inlineStr">
        <is>
          <t>立替（現金・ICカード）</t>
        </is>
      </c>
      <c r="I19" s="29" t="inlineStr">
        <is>
          <t>あり</t>
        </is>
      </c>
      <c r="J19" s="36">
        <f>IF($G19="","",IF($D19="","※区分を選ぶ",IF($H19="","※支払方法を選ぶ",IF(OR($H19="会社カード",$H19="会社手配（請求書払い）"),"－（会社払い）",IF(OR($D19="交通費",$D19="宿泊費",$D19="日当"),"出張旅費精算書","経費精算書")))))</f>
        <v/>
      </c>
      <c r="K19" s="37">
        <f>IF(OR($G19="",$D19="",$H19=""),"",IF(OR($H19="会社カード",$H19="会社手配（請求書払い）"),0,$G19))</f>
        <v/>
      </c>
      <c r="L19" s="23" t="inlineStr">
        <is>
          <t>面談No.3 の資料</t>
        </is>
      </c>
      <c r="M19" s="47" t="n"/>
      <c r="N19" s="63">
        <f>IF($J19="経費精算書",COUNTIF($J$6:$J19,"経費精算書"),"")</f>
        <v/>
      </c>
    </row>
    <row r="20" ht="18" customHeight="1">
      <c r="A20" s="47" t="n"/>
      <c r="B20" s="50" t="n">
        <v>15</v>
      </c>
      <c r="C20" s="57" t="n">
        <v>46317</v>
      </c>
      <c r="D20" s="30" t="inlineStr">
        <is>
          <t>日当</t>
        </is>
      </c>
      <c r="E20" s="23" t="inlineStr">
        <is>
          <t>10/22 分</t>
        </is>
      </c>
      <c r="F20" s="23" t="inlineStr">
        <is>
          <t>会社から支給</t>
        </is>
      </c>
      <c r="G20" s="34" t="n">
        <v>2000</v>
      </c>
      <c r="H20" s="29" t="inlineStr">
        <is>
          <t>支給（日当）</t>
        </is>
      </c>
      <c r="I20" s="29" t="inlineStr">
        <is>
          <t>不要（日当）</t>
        </is>
      </c>
      <c r="J20" s="36">
        <f>IF($G20="","",IF($D20="","※区分を選ぶ",IF($H20="","※支払方法を選ぶ",IF(OR($H20="会社カード",$H20="会社手配（請求書払い）"),"－（会社払い）",IF(OR($D20="交通費",$D20="宿泊費",$D20="日当"),"出張旅費精算書","経費精算書")))))</f>
        <v/>
      </c>
      <c r="K20" s="37">
        <f>IF(OR($G20="",$D20="",$H20=""),"",IF(OR($H20="会社カード",$H20="会社手配（請求書払い）"),0,$G20))</f>
        <v/>
      </c>
      <c r="L20" s="23" t="inlineStr">
        <is>
          <t>規程どおり</t>
        </is>
      </c>
      <c r="M20" s="47" t="n"/>
      <c r="N20" s="63">
        <f>IF($J20="経費精算書",COUNTIF($J$6:$J20,"経費精算書"),"")</f>
        <v/>
      </c>
    </row>
    <row r="21" ht="18" customHeight="1">
      <c r="A21" s="47" t="n"/>
      <c r="B21" s="50" t="n">
        <v>16</v>
      </c>
      <c r="C21" s="57" t="n"/>
      <c r="D21" s="30" t="n"/>
      <c r="E21" s="23" t="n"/>
      <c r="F21" s="23" t="n"/>
      <c r="G21" s="34" t="n"/>
      <c r="H21" s="29" t="n"/>
      <c r="I21" s="29" t="n"/>
      <c r="J21" s="36">
        <f>IF($G21="","",IF($D21="","※区分を選ぶ",IF($H21="","※支払方法を選ぶ",IF(OR($H21="会社カード",$H21="会社手配（請求書払い）"),"－（会社払い）",IF(OR($D21="交通費",$D21="宿泊費",$D21="日当"),"出張旅費精算書","経費精算書")))))</f>
        <v/>
      </c>
      <c r="K21" s="37">
        <f>IF(OR($G21="",$D21="",$H21=""),"",IF(OR($H21="会社カード",$H21="会社手配（請求書払い）"),0,$G21))</f>
        <v/>
      </c>
      <c r="L21" s="23" t="n"/>
      <c r="M21" s="47" t="n"/>
      <c r="N21" s="63">
        <f>IF($J21="経費精算書",COUNTIF($J$6:$J21,"経費精算書"),"")</f>
        <v/>
      </c>
    </row>
    <row r="22" ht="18" customHeight="1">
      <c r="A22" s="47" t="n"/>
      <c r="B22" s="50" t="n">
        <v>17</v>
      </c>
      <c r="C22" s="57" t="n"/>
      <c r="D22" s="30" t="n"/>
      <c r="E22" s="23" t="n"/>
      <c r="F22" s="23" t="n"/>
      <c r="G22" s="34" t="n"/>
      <c r="H22" s="29" t="n"/>
      <c r="I22" s="29" t="n"/>
      <c r="J22" s="36">
        <f>IF($G22="","",IF($D22="","※区分を選ぶ",IF($H22="","※支払方法を選ぶ",IF(OR($H22="会社カード",$H22="会社手配（請求書払い）"),"－（会社払い）",IF(OR($D22="交通費",$D22="宿泊費",$D22="日当"),"出張旅費精算書","経費精算書")))))</f>
        <v/>
      </c>
      <c r="K22" s="37">
        <f>IF(OR($G22="",$D22="",$H22=""),"",IF(OR($H22="会社カード",$H22="会社手配（請求書払い）"),0,$G22))</f>
        <v/>
      </c>
      <c r="L22" s="23" t="n"/>
      <c r="M22" s="47" t="n"/>
      <c r="N22" s="63">
        <f>IF($J22="経費精算書",COUNTIF($J$6:$J22,"経費精算書"),"")</f>
        <v/>
      </c>
    </row>
    <row r="23" ht="18" customHeight="1">
      <c r="A23" s="47" t="n"/>
      <c r="B23" s="50" t="n">
        <v>18</v>
      </c>
      <c r="C23" s="57" t="n"/>
      <c r="D23" s="30" t="n"/>
      <c r="E23" s="23" t="n"/>
      <c r="F23" s="23" t="n"/>
      <c r="G23" s="34" t="n"/>
      <c r="H23" s="29" t="n"/>
      <c r="I23" s="29" t="n"/>
      <c r="J23" s="36">
        <f>IF($G23="","",IF($D23="","※区分を選ぶ",IF($H23="","※支払方法を選ぶ",IF(OR($H23="会社カード",$H23="会社手配（請求書払い）"),"－（会社払い）",IF(OR($D23="交通費",$D23="宿泊費",$D23="日当"),"出張旅費精算書","経費精算書")))))</f>
        <v/>
      </c>
      <c r="K23" s="37">
        <f>IF(OR($G23="",$D23="",$H23=""),"",IF(OR($H23="会社カード",$H23="会社手配（請求書払い）"),0,$G23))</f>
        <v/>
      </c>
      <c r="L23" s="23" t="n"/>
      <c r="M23" s="47" t="n"/>
      <c r="N23" s="63">
        <f>IF($J23="経費精算書",COUNTIF($J$6:$J23,"経費精算書"),"")</f>
        <v/>
      </c>
    </row>
    <row r="24" ht="18" customHeight="1">
      <c r="A24" s="47" t="n"/>
      <c r="B24" s="50" t="n">
        <v>19</v>
      </c>
      <c r="C24" s="57" t="n"/>
      <c r="D24" s="30" t="n"/>
      <c r="E24" s="23" t="n"/>
      <c r="F24" s="23" t="n"/>
      <c r="G24" s="34" t="n"/>
      <c r="H24" s="29" t="n"/>
      <c r="I24" s="29" t="n"/>
      <c r="J24" s="36">
        <f>IF($G24="","",IF($D24="","※区分を選ぶ",IF($H24="","※支払方法を選ぶ",IF(OR($H24="会社カード",$H24="会社手配（請求書払い）"),"－（会社払い）",IF(OR($D24="交通費",$D24="宿泊費",$D24="日当"),"出張旅費精算書","経費精算書")))))</f>
        <v/>
      </c>
      <c r="K24" s="37">
        <f>IF(OR($G24="",$D24="",$H24=""),"",IF(OR($H24="会社カード",$H24="会社手配（請求書払い）"),0,$G24))</f>
        <v/>
      </c>
      <c r="L24" s="23" t="n"/>
      <c r="M24" s="47" t="n"/>
      <c r="N24" s="63">
        <f>IF($J24="経費精算書",COUNTIF($J$6:$J24,"経費精算書"),"")</f>
        <v/>
      </c>
    </row>
    <row r="25" ht="18" customHeight="1">
      <c r="A25" s="47" t="n"/>
      <c r="B25" s="50" t="n">
        <v>20</v>
      </c>
      <c r="C25" s="57" t="n"/>
      <c r="D25" s="30" t="n"/>
      <c r="E25" s="23" t="n"/>
      <c r="F25" s="23" t="n"/>
      <c r="G25" s="34" t="n"/>
      <c r="H25" s="29" t="n"/>
      <c r="I25" s="29" t="n"/>
      <c r="J25" s="36">
        <f>IF($G25="","",IF($D25="","※区分を選ぶ",IF($H25="","※支払方法を選ぶ",IF(OR($H25="会社カード",$H25="会社手配（請求書払い）"),"－（会社払い）",IF(OR($D25="交通費",$D25="宿泊費",$D25="日当"),"出張旅費精算書","経費精算書")))))</f>
        <v/>
      </c>
      <c r="K25" s="37">
        <f>IF(OR($G25="",$D25="",$H25=""),"",IF(OR($H25="会社カード",$H25="会社手配（請求書払い）"),0,$G25))</f>
        <v/>
      </c>
      <c r="L25" s="23" t="n"/>
      <c r="M25" s="47" t="n"/>
      <c r="N25" s="63">
        <f>IF($J25="経費精算書",COUNTIF($J$6:$J25,"経費精算書"),"")</f>
        <v/>
      </c>
    </row>
    <row r="26" ht="20" customHeight="1">
      <c r="A26" s="47" t="n"/>
      <c r="B26" s="50" t="inlineStr">
        <is>
          <t>合計</t>
        </is>
      </c>
      <c r="C26" s="51" t="n"/>
      <c r="D26" s="51" t="n"/>
      <c r="E26" s="51" t="n"/>
      <c r="F26" s="52" t="n"/>
      <c r="G26" s="38">
        <f>SUM(G6:G25)</f>
        <v/>
      </c>
      <c r="H26" s="39" t="inlineStr">
        <is>
          <t>うち精算する額（立替＋日当）→</t>
        </is>
      </c>
      <c r="I26" s="51" t="n"/>
      <c r="J26" s="52" t="n"/>
      <c r="K26" s="38">
        <f>SUM(K6:K25)</f>
        <v/>
      </c>
      <c r="L26" s="27" t="n"/>
      <c r="M26" s="47" t="n"/>
      <c r="N26" s="47" t="n"/>
    </row>
    <row r="27">
      <c r="A27" s="47" t="n"/>
      <c r="B27" s="47" t="n"/>
      <c r="C27" s="47" t="n"/>
      <c r="D27" s="47" t="n"/>
      <c r="E27" s="47" t="n"/>
      <c r="F27" s="47" t="n"/>
      <c r="G27" s="47" t="n"/>
      <c r="H27" s="47" t="n"/>
      <c r="I27" s="47" t="n"/>
      <c r="J27" s="47" t="n"/>
      <c r="K27" s="47" t="n"/>
      <c r="L27" s="47" t="n"/>
      <c r="M27" s="47" t="n"/>
      <c r="N27" s="47" t="n"/>
    </row>
    <row r="28" ht="44" customHeight="1">
      <c r="A28" s="47" t="n"/>
      <c r="B28" s="60" t="inlineStr">
        <is>
          <t>1件1行で入れます（宿泊費は1泊1行）。転記先と精算する額は自動で出ます。会社カード・会社手配（請求書払い）は会社が直接払っているので、精算する額は0で、転記先は「－（会社払い）」です。日付が出張期間の外の行は黄色になります。N列は「精算書への転記」シートが使う番号です（消さないでください）。28行目から下とN列は印刷されません。</t>
        </is>
      </c>
      <c r="C28" s="47" t="n"/>
      <c r="D28" s="47" t="n"/>
      <c r="E28" s="47" t="n"/>
      <c r="F28" s="47" t="n"/>
      <c r="G28" s="47" t="n"/>
      <c r="H28" s="47" t="n"/>
      <c r="I28" s="47" t="n"/>
      <c r="J28" s="47" t="n"/>
      <c r="K28" s="47" t="n"/>
      <c r="L28" s="47" t="n"/>
      <c r="M28" s="47" t="n"/>
      <c r="N28" s="47" t="n"/>
    </row>
  </sheetData>
  <mergeCells count="10">
    <mergeCell ref="B3:D3"/>
    <mergeCell ref="B2:C2"/>
    <mergeCell ref="D2:E2"/>
    <mergeCell ref="G2:H2"/>
    <mergeCell ref="I3:L3"/>
    <mergeCell ref="K2:L2"/>
    <mergeCell ref="B28:L28"/>
    <mergeCell ref="H26:J26"/>
    <mergeCell ref="B26:F26"/>
    <mergeCell ref="B1:L1"/>
  </mergeCells>
  <conditionalFormatting sqref="G6:G25">
    <cfRule type="expression" priority="1" dxfId="1">
      <formula>AND($D6="宿泊費",$F$3&lt;&gt;"",$G6&lt;&gt;"",$G6&gt;$F$3)</formula>
    </cfRule>
    <cfRule type="expression" priority="2" dxfId="0">
      <formula>AND($D6="日当",$H$3&lt;&gt;"",$G6&lt;&gt;"",$G6&lt;&gt;$H$3)</formula>
    </cfRule>
  </conditionalFormatting>
  <conditionalFormatting sqref="C6:C25">
    <cfRule type="expression" priority="3" dxfId="0">
      <formula>AND($C6&lt;&gt;"",$G$2&lt;&gt;"",$I$2&lt;&gt;"",OR($C6&lt;$G$2,$C6&gt;$I$2))</formula>
    </cfRule>
  </conditionalFormatting>
  <dataValidations count="6">
    <dataValidation sqref="C6:C25" showDropDown="0" showInputMessage="0" showErrorMessage="1" allowBlank="1" errorTitle="日付" error="日付を 2026/10/20 のように入れてください。" type="date" operator="greaterThan">
      <formula1>36526</formula1>
    </dataValidation>
    <dataValidation sqref="D6:D25" showDropDown="0" showInputMessage="1" showErrorMessage="1" allowBlank="1" errorTitle="区分" error="一覧から選んでください。" promptTitle="区分" prompt="交通費・宿泊費・日当は出張旅費精算書へ、会議費・接待交際費・その他は経費精算書へ写す扱いになります。" type="list">
      <formula1>"交通費,宿泊費,日当,会議費,接待交際費,その他"</formula1>
    </dataValidation>
    <dataValidation sqref="H6:H25" showDropDown="0" showInputMessage="1" showErrorMessage="1" allowBlank="1" errorTitle="支払方法" error="一覧から選んでください。" promptTitle="支払方法" prompt="会社カード・会社手配は社員への精算なし。立替と日当が「精算する額」になります。" type="list">
      <formula1>"立替（現金・ICカード）,立替（個人のカード）,会社カード,会社手配（請求書払い）,支給（日当）"</formula1>
    </dataValidation>
    <dataValidation sqref="I6:I25" showDropDown="0" showInputMessage="1" showErrorMessage="1" allowBlank="1" errorTitle="領収書" error="一覧から選んでください。" promptTitle="領収書" prompt="領収書が無いものは「なし」を選びます（精算書への転記シートで件数が出ます）。" type="list">
      <formula1>"あり,なし（ICカードの履歴）,なし,不要（日当）"</formula1>
    </dataValidation>
    <dataValidation sqref="G6:G25" showDropDown="0" showInputMessage="1" showErrorMessage="1" allowBlank="1" errorTitle="金額" error="0〜99999999 の整数を入れてください。" promptTitle="金額" prompt="税込みの金額を円で入れます。" type="whole" operator="between">
      <formula1>0</formula1>
      <formula2>99999999</formula2>
    </dataValidation>
    <dataValidation sqref="F3 H3" showDropDown="0" showInputMessage="1" showErrorMessage="1" allowBlank="1" errorTitle="規程の額" error="0〜9999999 の整数を入れてください。" promptTitle="規程の額" prompt="自社の旅費規程の額（円）。入れなくても使えます。" type="whole" operator="between">
      <formula1>0</formula1>
      <formula2>9999999</formula2>
    </dataValidation>
  </dataValidations>
  <printOptions horizontalCentered="1"/>
  <pageMargins left="0.4" right="0.4" top="0.45" bottom="0.45" header="0.2" footer="0.2"/>
  <pageSetup orientation="landscape" paperSize="9" fitToHeight="1" fitToWidth="1"/>
</worksheet>
</file>

<file path=xl/worksheets/sheet4.xml><?xml version="1.0" encoding="utf-8"?>
<worksheet xmlns="http://schemas.openxmlformats.org/spreadsheetml/2006/main">
  <sheetPr>
    <tabColor rgb="00B9C4CF"/>
    <outlinePr summaryBelow="1" summaryRight="1"/>
    <pageSetUpPr fitToPage="1"/>
  </sheetPr>
  <dimension ref="A1:M49"/>
  <sheetViews>
    <sheetView showGridLines="0" tabSelected="0" workbookViewId="0">
      <selection activeCell="A1" sqref="A1"/>
    </sheetView>
  </sheetViews>
  <sheetFormatPr baseColWidth="8" defaultRowHeight="15"/>
  <cols>
    <col width="1.2" customWidth="1" min="1" max="1"/>
    <col width="7" customWidth="1" min="2" max="2"/>
    <col width="7" customWidth="1" min="3" max="3"/>
    <col width="7" customWidth="1" min="4" max="4"/>
    <col width="7" customWidth="1" min="5" max="5"/>
    <col width="7" customWidth="1" min="6" max="6"/>
    <col width="7" customWidth="1" min="7" max="7"/>
    <col width="7" customWidth="1" min="8" max="8"/>
    <col width="7" customWidth="1" min="9" max="9"/>
    <col width="7" customWidth="1" min="10" max="10"/>
    <col width="7" customWidth="1" min="11" max="11"/>
    <col width="7" customWidth="1" min="12" max="12"/>
    <col width="7" customWidth="1" min="13" max="13"/>
    <col width="1.2" customWidth="1" min="14" max="14"/>
  </cols>
  <sheetData>
    <row r="1" ht="26" customHeight="1">
      <c r="A1" s="47" t="n"/>
      <c r="B1" s="46" t="inlineStr">
        <is>
          <t>精算書への転記（「経費明細」から自動）（記入例）</t>
        </is>
      </c>
      <c r="C1" s="47" t="n"/>
      <c r="D1" s="47" t="n"/>
      <c r="E1" s="47" t="n"/>
      <c r="F1" s="47" t="n"/>
      <c r="G1" s="47" t="n"/>
      <c r="H1" s="47" t="n"/>
      <c r="I1" s="47" t="n"/>
      <c r="J1" s="47" t="n"/>
      <c r="K1" s="47" t="n"/>
      <c r="L1" s="47" t="n"/>
      <c r="M1" s="47" t="n"/>
    </row>
    <row r="2" ht="20" customHeight="1">
      <c r="A2" s="47" t="n"/>
      <c r="B2" s="50" t="inlineStr">
        <is>
          <t>件名</t>
        </is>
      </c>
      <c r="C2" s="52" t="n"/>
      <c r="D2" s="28">
        <f>'出張報告書'!F6&amp;""</f>
        <v/>
      </c>
      <c r="E2" s="51" t="n"/>
      <c r="F2" s="51" t="n"/>
      <c r="G2" s="51" t="n"/>
      <c r="H2" s="51" t="n"/>
      <c r="I2" s="52" t="n"/>
      <c r="J2" s="50" t="inlineStr">
        <is>
          <t>氏名</t>
        </is>
      </c>
      <c r="K2" s="27">
        <f>'出張報告書'!L3&amp;""</f>
        <v/>
      </c>
      <c r="L2" s="51" t="n"/>
      <c r="M2" s="52" t="n"/>
    </row>
    <row r="3" ht="6" customHeight="1">
      <c r="A3" s="47" t="n"/>
      <c r="B3" s="47" t="n"/>
      <c r="C3" s="47" t="n"/>
      <c r="D3" s="47" t="n"/>
      <c r="E3" s="47" t="n"/>
      <c r="F3" s="47" t="n"/>
      <c r="G3" s="47" t="n"/>
      <c r="H3" s="47" t="n"/>
      <c r="I3" s="47" t="n"/>
      <c r="J3" s="47" t="n"/>
      <c r="K3" s="47" t="n"/>
      <c r="L3" s="47" t="n"/>
      <c r="M3" s="47" t="n"/>
    </row>
    <row r="4" ht="19" customHeight="1">
      <c r="A4" s="47" t="n"/>
      <c r="B4" s="54" t="inlineStr">
        <is>
          <t>区分ごとの集計</t>
        </is>
      </c>
      <c r="C4" s="47" t="n"/>
      <c r="D4" s="47" t="n"/>
      <c r="E4" s="47" t="n"/>
      <c r="F4" s="47" t="n"/>
      <c r="G4" s="47" t="n"/>
      <c r="H4" s="47" t="n"/>
      <c r="I4" s="47" t="n"/>
      <c r="J4" s="47" t="n"/>
      <c r="K4" s="47" t="n"/>
      <c r="L4" s="47" t="n"/>
      <c r="M4" s="47" t="n"/>
    </row>
    <row r="5" ht="18" customHeight="1">
      <c r="A5" s="47" t="n"/>
      <c r="B5" s="19" t="inlineStr">
        <is>
          <t>区分</t>
        </is>
      </c>
      <c r="C5" s="52" t="n"/>
      <c r="D5" s="19" t="inlineStr">
        <is>
          <t>使った額</t>
        </is>
      </c>
      <c r="E5" s="52" t="n"/>
      <c r="F5" s="19" t="inlineStr">
        <is>
          <t>うち精算する額</t>
        </is>
      </c>
      <c r="G5" s="52" t="n"/>
      <c r="H5" s="19" t="inlineStr">
        <is>
          <t>うち会社払い</t>
        </is>
      </c>
      <c r="I5" s="52" t="n"/>
      <c r="J5" s="19" t="inlineStr">
        <is>
          <t>件数</t>
        </is>
      </c>
      <c r="K5" s="19" t="inlineStr">
        <is>
          <t>転記先</t>
        </is>
      </c>
      <c r="L5" s="51" t="n"/>
      <c r="M5" s="52" t="n"/>
    </row>
    <row r="6" ht="18" customHeight="1">
      <c r="A6" s="47" t="n"/>
      <c r="B6" s="50" t="inlineStr">
        <is>
          <t>交通費</t>
        </is>
      </c>
      <c r="C6" s="52" t="n"/>
      <c r="D6" s="58">
        <f>SUMIF('経費明細'!$D$6:$D$25,$B6,'経費明細'!$G$6:$G$25)</f>
        <v/>
      </c>
      <c r="E6" s="52" t="n"/>
      <c r="F6" s="58">
        <f>SUMIF('経費明細'!$D$6:$D$25,$B6,'経費明細'!$K$6:$K$25)</f>
        <v/>
      </c>
      <c r="G6" s="52" t="n"/>
      <c r="H6" s="58">
        <f>SUMIFS('経費明細'!$G$6:$G$25,'経費明細'!$D$6:$D$25,$B6,'経費明細'!$H$6:$H$25,"会社カード")+SUMIFS('経費明細'!$G$6:$G$25,'経費明細'!$D$6:$D$25,$B6,'経費明細'!$H$6:$H$25,"会社手配（請求書払い）")</f>
        <v/>
      </c>
      <c r="I6" s="52" t="n"/>
      <c r="J6" s="64">
        <f>COUNTIF('経費明細'!$D$6:$D$25,$B6)</f>
        <v/>
      </c>
      <c r="K6" s="12" t="inlineStr">
        <is>
          <t>出張旅費精算書</t>
        </is>
      </c>
      <c r="L6" s="51" t="n"/>
      <c r="M6" s="52" t="n"/>
    </row>
    <row r="7" ht="18" customHeight="1">
      <c r="A7" s="47" t="n"/>
      <c r="B7" s="50" t="inlineStr">
        <is>
          <t>宿泊費</t>
        </is>
      </c>
      <c r="C7" s="52" t="n"/>
      <c r="D7" s="58">
        <f>SUMIF('経費明細'!$D$6:$D$25,$B7,'経費明細'!$G$6:$G$25)</f>
        <v/>
      </c>
      <c r="E7" s="52" t="n"/>
      <c r="F7" s="58">
        <f>SUMIF('経費明細'!$D$6:$D$25,$B7,'経費明細'!$K$6:$K$25)</f>
        <v/>
      </c>
      <c r="G7" s="52" t="n"/>
      <c r="H7" s="58">
        <f>SUMIFS('経費明細'!$G$6:$G$25,'経費明細'!$D$6:$D$25,$B7,'経費明細'!$H$6:$H$25,"会社カード")+SUMIFS('経費明細'!$G$6:$G$25,'経費明細'!$D$6:$D$25,$B7,'経費明細'!$H$6:$H$25,"会社手配（請求書払い）")</f>
        <v/>
      </c>
      <c r="I7" s="52" t="n"/>
      <c r="J7" s="64">
        <f>COUNTIF('経費明細'!$D$6:$D$25,$B7)</f>
        <v/>
      </c>
      <c r="K7" s="12" t="inlineStr">
        <is>
          <t>出張旅費精算書</t>
        </is>
      </c>
      <c r="L7" s="51" t="n"/>
      <c r="M7" s="52" t="n"/>
    </row>
    <row r="8" ht="18" customHeight="1">
      <c r="A8" s="47" t="n"/>
      <c r="B8" s="50" t="inlineStr">
        <is>
          <t>日当</t>
        </is>
      </c>
      <c r="C8" s="52" t="n"/>
      <c r="D8" s="58">
        <f>SUMIF('経費明細'!$D$6:$D$25,$B8,'経費明細'!$G$6:$G$25)</f>
        <v/>
      </c>
      <c r="E8" s="52" t="n"/>
      <c r="F8" s="58">
        <f>SUMIF('経費明細'!$D$6:$D$25,$B8,'経費明細'!$K$6:$K$25)</f>
        <v/>
      </c>
      <c r="G8" s="52" t="n"/>
      <c r="H8" s="58">
        <f>SUMIFS('経費明細'!$G$6:$G$25,'経費明細'!$D$6:$D$25,$B8,'経費明細'!$H$6:$H$25,"会社カード")+SUMIFS('経費明細'!$G$6:$G$25,'経費明細'!$D$6:$D$25,$B8,'経費明細'!$H$6:$H$25,"会社手配（請求書払い）")</f>
        <v/>
      </c>
      <c r="I8" s="52" t="n"/>
      <c r="J8" s="64">
        <f>COUNTIF('経費明細'!$D$6:$D$25,$B8)</f>
        <v/>
      </c>
      <c r="K8" s="12" t="inlineStr">
        <is>
          <t>出張旅費精算書</t>
        </is>
      </c>
      <c r="L8" s="51" t="n"/>
      <c r="M8" s="52" t="n"/>
    </row>
    <row r="9" ht="18" customHeight="1">
      <c r="A9" s="47" t="n"/>
      <c r="B9" s="50" t="inlineStr">
        <is>
          <t>会議費</t>
        </is>
      </c>
      <c r="C9" s="52" t="n"/>
      <c r="D9" s="58">
        <f>SUMIF('経費明細'!$D$6:$D$25,$B9,'経費明細'!$G$6:$G$25)</f>
        <v/>
      </c>
      <c r="E9" s="52" t="n"/>
      <c r="F9" s="58">
        <f>SUMIF('経費明細'!$D$6:$D$25,$B9,'経費明細'!$K$6:$K$25)</f>
        <v/>
      </c>
      <c r="G9" s="52" t="n"/>
      <c r="H9" s="58">
        <f>SUMIFS('経費明細'!$G$6:$G$25,'経費明細'!$D$6:$D$25,$B9,'経費明細'!$H$6:$H$25,"会社カード")+SUMIFS('経費明細'!$G$6:$G$25,'経費明細'!$D$6:$D$25,$B9,'経費明細'!$H$6:$H$25,"会社手配（請求書払い）")</f>
        <v/>
      </c>
      <c r="I9" s="52" t="n"/>
      <c r="J9" s="64">
        <f>COUNTIF('経費明細'!$D$6:$D$25,$B9)</f>
        <v/>
      </c>
      <c r="K9" s="12" t="inlineStr">
        <is>
          <t>経費精算書</t>
        </is>
      </c>
      <c r="L9" s="51" t="n"/>
      <c r="M9" s="52" t="n"/>
    </row>
    <row r="10" ht="18" customHeight="1">
      <c r="A10" s="47" t="n"/>
      <c r="B10" s="50" t="inlineStr">
        <is>
          <t>接待交際費</t>
        </is>
      </c>
      <c r="C10" s="52" t="n"/>
      <c r="D10" s="58">
        <f>SUMIF('経費明細'!$D$6:$D$25,$B10,'経費明細'!$G$6:$G$25)</f>
        <v/>
      </c>
      <c r="E10" s="52" t="n"/>
      <c r="F10" s="58">
        <f>SUMIF('経費明細'!$D$6:$D$25,$B10,'経費明細'!$K$6:$K$25)</f>
        <v/>
      </c>
      <c r="G10" s="52" t="n"/>
      <c r="H10" s="58">
        <f>SUMIFS('経費明細'!$G$6:$G$25,'経費明細'!$D$6:$D$25,$B10,'経費明細'!$H$6:$H$25,"会社カード")+SUMIFS('経費明細'!$G$6:$G$25,'経費明細'!$D$6:$D$25,$B10,'経費明細'!$H$6:$H$25,"会社手配（請求書払い）")</f>
        <v/>
      </c>
      <c r="I10" s="52" t="n"/>
      <c r="J10" s="64">
        <f>COUNTIF('経費明細'!$D$6:$D$25,$B10)</f>
        <v/>
      </c>
      <c r="K10" s="12" t="inlineStr">
        <is>
          <t>経費精算書</t>
        </is>
      </c>
      <c r="L10" s="51" t="n"/>
      <c r="M10" s="52" t="n"/>
    </row>
    <row r="11" ht="18" customHeight="1">
      <c r="A11" s="47" t="n"/>
      <c r="B11" s="50" t="inlineStr">
        <is>
          <t>その他</t>
        </is>
      </c>
      <c r="C11" s="52" t="n"/>
      <c r="D11" s="58">
        <f>SUMIF('経費明細'!$D$6:$D$25,$B11,'経費明細'!$G$6:$G$25)</f>
        <v/>
      </c>
      <c r="E11" s="52" t="n"/>
      <c r="F11" s="58">
        <f>SUMIF('経費明細'!$D$6:$D$25,$B11,'経費明細'!$K$6:$K$25)</f>
        <v/>
      </c>
      <c r="G11" s="52" t="n"/>
      <c r="H11" s="58">
        <f>SUMIFS('経費明細'!$G$6:$G$25,'経費明細'!$D$6:$D$25,$B11,'経費明細'!$H$6:$H$25,"会社カード")+SUMIFS('経費明細'!$G$6:$G$25,'経費明細'!$D$6:$D$25,$B11,'経費明細'!$H$6:$H$25,"会社手配（請求書払い）")</f>
        <v/>
      </c>
      <c r="I11" s="52" t="n"/>
      <c r="J11" s="64">
        <f>COUNTIF('経費明細'!$D$6:$D$25,$B11)</f>
        <v/>
      </c>
      <c r="K11" s="12" t="inlineStr">
        <is>
          <t>経費精算書</t>
        </is>
      </c>
      <c r="L11" s="51" t="n"/>
      <c r="M11" s="52" t="n"/>
    </row>
    <row r="12" ht="18" customHeight="1">
      <c r="A12" s="47" t="n"/>
      <c r="B12" s="50" t="inlineStr">
        <is>
          <t>合計</t>
        </is>
      </c>
      <c r="C12" s="52" t="n"/>
      <c r="D12" s="59">
        <f>SUM(D6:D11)</f>
        <v/>
      </c>
      <c r="E12" s="52" t="n"/>
      <c r="F12" s="59">
        <f>SUM(F6:F11)</f>
        <v/>
      </c>
      <c r="G12" s="52" t="n"/>
      <c r="H12" s="59">
        <f>SUM(H6:H11)</f>
        <v/>
      </c>
      <c r="I12" s="52" t="n"/>
      <c r="J12" s="65">
        <f>SUM(J6:J11)</f>
        <v/>
      </c>
      <c r="K12" s="42">
        <f>"旅費 "&amp;TEXT(SUM(F6:G8),"#,##0")&amp;"円／経費 "&amp;TEXT(SUM(F9:G11),"#,##0")&amp;"円"</f>
        <v/>
      </c>
      <c r="L12" s="51" t="n"/>
      <c r="M12" s="52" t="n"/>
    </row>
    <row r="13" ht="6" customHeight="1">
      <c r="A13" s="47" t="n"/>
      <c r="B13" s="47" t="n"/>
      <c r="C13" s="47" t="n"/>
      <c r="D13" s="47" t="n"/>
      <c r="E13" s="47" t="n"/>
      <c r="F13" s="47" t="n"/>
      <c r="G13" s="47" t="n"/>
      <c r="H13" s="47" t="n"/>
      <c r="I13" s="47" t="n"/>
      <c r="J13" s="47" t="n"/>
      <c r="K13" s="47" t="n"/>
      <c r="L13" s="47" t="n"/>
      <c r="M13" s="47" t="n"/>
    </row>
    <row r="14" ht="19" customHeight="1">
      <c r="A14" s="47" t="n"/>
      <c r="B14" s="54" t="inlineStr">
        <is>
          <t>出張旅費精算書に写す額（日付ごと・精算する額だけ）</t>
        </is>
      </c>
      <c r="C14" s="47" t="n"/>
      <c r="D14" s="47" t="n"/>
      <c r="E14" s="47" t="n"/>
      <c r="F14" s="47" t="n"/>
      <c r="G14" s="47" t="n"/>
      <c r="H14" s="47" t="n"/>
      <c r="I14" s="47" t="n"/>
      <c r="J14" s="47" t="n"/>
      <c r="K14" s="47" t="n"/>
      <c r="L14" s="47" t="n"/>
      <c r="M14" s="47" t="n"/>
    </row>
    <row r="15" ht="18" customHeight="1">
      <c r="A15" s="47" t="n"/>
      <c r="B15" s="19" t="inlineStr">
        <is>
          <t>日付</t>
        </is>
      </c>
      <c r="C15" s="52" t="n"/>
      <c r="D15" s="19" t="inlineStr">
        <is>
          <t>交通費</t>
        </is>
      </c>
      <c r="E15" s="52" t="n"/>
      <c r="F15" s="19" t="inlineStr">
        <is>
          <t>宿泊費</t>
        </is>
      </c>
      <c r="G15" s="52" t="n"/>
      <c r="H15" s="19" t="inlineStr">
        <is>
          <t>日当</t>
        </is>
      </c>
      <c r="I15" s="52" t="n"/>
      <c r="J15" s="19" t="inlineStr">
        <is>
          <t>計</t>
        </is>
      </c>
      <c r="K15" s="51" t="n"/>
      <c r="L15" s="51" t="n"/>
      <c r="M15" s="52" t="n"/>
    </row>
    <row r="16" ht="17" customHeight="1">
      <c r="A16" s="47" t="n"/>
      <c r="B16" s="66">
        <f>IF(OR('出張報告書'!$F$7="",'出張報告書'!$K$7=""),"",IF('出張報告書'!$F$7+0&gt;'出張報告書'!$K$7,"",'出張報告書'!$F$7+0))</f>
        <v/>
      </c>
      <c r="C16" s="52" t="n"/>
      <c r="D16" s="58">
        <f>IF($B16="","",SUMIFS('経費明細'!$K$6:$K$25,'経費明細'!$C$6:$C$25,$B16,'経費明細'!$D$6:$D$25,D$15))</f>
        <v/>
      </c>
      <c r="E16" s="52" t="n"/>
      <c r="F16" s="58">
        <f>IF($B16="","",SUMIFS('経費明細'!$K$6:$K$25,'経費明細'!$C$6:$C$25,$B16,'経費明細'!$D$6:$D$25,F$15))</f>
        <v/>
      </c>
      <c r="G16" s="52" t="n"/>
      <c r="H16" s="58">
        <f>IF($B16="","",SUMIFS('経費明細'!$K$6:$K$25,'経費明細'!$C$6:$C$25,$B16,'経費明細'!$D$6:$D$25,H$15))</f>
        <v/>
      </c>
      <c r="I16" s="52" t="n"/>
      <c r="J16" s="58">
        <f>IF($B16="","",SUM(D16,F16,H16))</f>
        <v/>
      </c>
      <c r="K16" s="51" t="n"/>
      <c r="L16" s="51" t="n"/>
      <c r="M16" s="52" t="n"/>
    </row>
    <row r="17" ht="17" customHeight="1">
      <c r="A17" s="47" t="n"/>
      <c r="B17" s="66">
        <f>IF(OR('出張報告書'!$F$7="",'出張報告書'!$K$7=""),"",IF('出張報告書'!$F$7+1&gt;'出張報告書'!$K$7,"",'出張報告書'!$F$7+1))</f>
        <v/>
      </c>
      <c r="C17" s="52" t="n"/>
      <c r="D17" s="58">
        <f>IF($B17="","",SUMIFS('経費明細'!$K$6:$K$25,'経費明細'!$C$6:$C$25,$B17,'経費明細'!$D$6:$D$25,D$15))</f>
        <v/>
      </c>
      <c r="E17" s="52" t="n"/>
      <c r="F17" s="58">
        <f>IF($B17="","",SUMIFS('経費明細'!$K$6:$K$25,'経費明細'!$C$6:$C$25,$B17,'経費明細'!$D$6:$D$25,F$15))</f>
        <v/>
      </c>
      <c r="G17" s="52" t="n"/>
      <c r="H17" s="58">
        <f>IF($B17="","",SUMIFS('経費明細'!$K$6:$K$25,'経費明細'!$C$6:$C$25,$B17,'経費明細'!$D$6:$D$25,H$15))</f>
        <v/>
      </c>
      <c r="I17" s="52" t="n"/>
      <c r="J17" s="58">
        <f>IF($B17="","",SUM(D17,F17,H17))</f>
        <v/>
      </c>
      <c r="K17" s="51" t="n"/>
      <c r="L17" s="51" t="n"/>
      <c r="M17" s="52" t="n"/>
    </row>
    <row r="18" ht="17" customHeight="1">
      <c r="A18" s="47" t="n"/>
      <c r="B18" s="66">
        <f>IF(OR('出張報告書'!$F$7="",'出張報告書'!$K$7=""),"",IF('出張報告書'!$F$7+2&gt;'出張報告書'!$K$7,"",'出張報告書'!$F$7+2))</f>
        <v/>
      </c>
      <c r="C18" s="52" t="n"/>
      <c r="D18" s="58">
        <f>IF($B18="","",SUMIFS('経費明細'!$K$6:$K$25,'経費明細'!$C$6:$C$25,$B18,'経費明細'!$D$6:$D$25,D$15))</f>
        <v/>
      </c>
      <c r="E18" s="52" t="n"/>
      <c r="F18" s="58">
        <f>IF($B18="","",SUMIFS('経費明細'!$K$6:$K$25,'経費明細'!$C$6:$C$25,$B18,'経費明細'!$D$6:$D$25,F$15))</f>
        <v/>
      </c>
      <c r="G18" s="52" t="n"/>
      <c r="H18" s="58">
        <f>IF($B18="","",SUMIFS('経費明細'!$K$6:$K$25,'経費明細'!$C$6:$C$25,$B18,'経費明細'!$D$6:$D$25,H$15))</f>
        <v/>
      </c>
      <c r="I18" s="52" t="n"/>
      <c r="J18" s="58">
        <f>IF($B18="","",SUM(D18,F18,H18))</f>
        <v/>
      </c>
      <c r="K18" s="51" t="n"/>
      <c r="L18" s="51" t="n"/>
      <c r="M18" s="52" t="n"/>
    </row>
    <row r="19" ht="17" customHeight="1">
      <c r="A19" s="47" t="n"/>
      <c r="B19" s="66">
        <f>IF(OR('出張報告書'!$F$7="",'出張報告書'!$K$7=""),"",IF('出張報告書'!$F$7+3&gt;'出張報告書'!$K$7,"",'出張報告書'!$F$7+3))</f>
        <v/>
      </c>
      <c r="C19" s="52" t="n"/>
      <c r="D19" s="58">
        <f>IF($B19="","",SUMIFS('経費明細'!$K$6:$K$25,'経費明細'!$C$6:$C$25,$B19,'経費明細'!$D$6:$D$25,D$15))</f>
        <v/>
      </c>
      <c r="E19" s="52" t="n"/>
      <c r="F19" s="58">
        <f>IF($B19="","",SUMIFS('経費明細'!$K$6:$K$25,'経費明細'!$C$6:$C$25,$B19,'経費明細'!$D$6:$D$25,F$15))</f>
        <v/>
      </c>
      <c r="G19" s="52" t="n"/>
      <c r="H19" s="58">
        <f>IF($B19="","",SUMIFS('経費明細'!$K$6:$K$25,'経費明細'!$C$6:$C$25,$B19,'経費明細'!$D$6:$D$25,H$15))</f>
        <v/>
      </c>
      <c r="I19" s="52" t="n"/>
      <c r="J19" s="58">
        <f>IF($B19="","",SUM(D19,F19,H19))</f>
        <v/>
      </c>
      <c r="K19" s="51" t="n"/>
      <c r="L19" s="51" t="n"/>
      <c r="M19" s="52" t="n"/>
    </row>
    <row r="20" ht="17" customHeight="1">
      <c r="A20" s="47" t="n"/>
      <c r="B20" s="66">
        <f>IF(OR('出張報告書'!$F$7="",'出張報告書'!$K$7=""),"",IF('出張報告書'!$F$7+4&gt;'出張報告書'!$K$7,"",'出張報告書'!$F$7+4))</f>
        <v/>
      </c>
      <c r="C20" s="52" t="n"/>
      <c r="D20" s="58">
        <f>IF($B20="","",SUMIFS('経費明細'!$K$6:$K$25,'経費明細'!$C$6:$C$25,$B20,'経費明細'!$D$6:$D$25,D$15))</f>
        <v/>
      </c>
      <c r="E20" s="52" t="n"/>
      <c r="F20" s="58">
        <f>IF($B20="","",SUMIFS('経費明細'!$K$6:$K$25,'経費明細'!$C$6:$C$25,$B20,'経費明細'!$D$6:$D$25,F$15))</f>
        <v/>
      </c>
      <c r="G20" s="52" t="n"/>
      <c r="H20" s="58">
        <f>IF($B20="","",SUMIFS('経費明細'!$K$6:$K$25,'経費明細'!$C$6:$C$25,$B20,'経費明細'!$D$6:$D$25,H$15))</f>
        <v/>
      </c>
      <c r="I20" s="52" t="n"/>
      <c r="J20" s="58">
        <f>IF($B20="","",SUM(D20,F20,H20))</f>
        <v/>
      </c>
      <c r="K20" s="51" t="n"/>
      <c r="L20" s="51" t="n"/>
      <c r="M20" s="52" t="n"/>
    </row>
    <row r="21" ht="17" customHeight="1">
      <c r="A21" s="47" t="n"/>
      <c r="B21" s="66">
        <f>IF(OR('出張報告書'!$F$7="",'出張報告書'!$K$7=""),"",IF('出張報告書'!$F$7+5&gt;'出張報告書'!$K$7,"",'出張報告書'!$F$7+5))</f>
        <v/>
      </c>
      <c r="C21" s="52" t="n"/>
      <c r="D21" s="58">
        <f>IF($B21="","",SUMIFS('経費明細'!$K$6:$K$25,'経費明細'!$C$6:$C$25,$B21,'経費明細'!$D$6:$D$25,D$15))</f>
        <v/>
      </c>
      <c r="E21" s="52" t="n"/>
      <c r="F21" s="58">
        <f>IF($B21="","",SUMIFS('経費明細'!$K$6:$K$25,'経費明細'!$C$6:$C$25,$B21,'経費明細'!$D$6:$D$25,F$15))</f>
        <v/>
      </c>
      <c r="G21" s="52" t="n"/>
      <c r="H21" s="58">
        <f>IF($B21="","",SUMIFS('経費明細'!$K$6:$K$25,'経費明細'!$C$6:$C$25,$B21,'経費明細'!$D$6:$D$25,H$15))</f>
        <v/>
      </c>
      <c r="I21" s="52" t="n"/>
      <c r="J21" s="58">
        <f>IF($B21="","",SUM(D21,F21,H21))</f>
        <v/>
      </c>
      <c r="K21" s="51" t="n"/>
      <c r="L21" s="51" t="n"/>
      <c r="M21" s="52" t="n"/>
    </row>
    <row r="22" ht="17" customHeight="1">
      <c r="A22" s="47" t="n"/>
      <c r="B22" s="66">
        <f>IF(OR('出張報告書'!$F$7="",'出張報告書'!$K$7=""),"",IF('出張報告書'!$F$7+6&gt;'出張報告書'!$K$7,"",'出張報告書'!$F$7+6))</f>
        <v/>
      </c>
      <c r="C22" s="52" t="n"/>
      <c r="D22" s="58">
        <f>IF($B22="","",SUMIFS('経費明細'!$K$6:$K$25,'経費明細'!$C$6:$C$25,$B22,'経費明細'!$D$6:$D$25,D$15))</f>
        <v/>
      </c>
      <c r="E22" s="52" t="n"/>
      <c r="F22" s="58">
        <f>IF($B22="","",SUMIFS('経費明細'!$K$6:$K$25,'経費明細'!$C$6:$C$25,$B22,'経費明細'!$D$6:$D$25,F$15))</f>
        <v/>
      </c>
      <c r="G22" s="52" t="n"/>
      <c r="H22" s="58">
        <f>IF($B22="","",SUMIFS('経費明細'!$K$6:$K$25,'経費明細'!$C$6:$C$25,$B22,'経費明細'!$D$6:$D$25,H$15))</f>
        <v/>
      </c>
      <c r="I22" s="52" t="n"/>
      <c r="J22" s="58">
        <f>IF($B22="","",SUM(D22,F22,H22))</f>
        <v/>
      </c>
      <c r="K22" s="51" t="n"/>
      <c r="L22" s="51" t="n"/>
      <c r="M22" s="52" t="n"/>
    </row>
    <row r="23" ht="17" customHeight="1">
      <c r="A23" s="47" t="n"/>
      <c r="B23" s="66">
        <f>IF(OR('出張報告書'!$F$7="",'出張報告書'!$K$7=""),"",IF('出張報告書'!$F$7+7&gt;'出張報告書'!$K$7,"",'出張報告書'!$F$7+7))</f>
        <v/>
      </c>
      <c r="C23" s="52" t="n"/>
      <c r="D23" s="58">
        <f>IF($B23="","",SUMIFS('経費明細'!$K$6:$K$25,'経費明細'!$C$6:$C$25,$B23,'経費明細'!$D$6:$D$25,D$15))</f>
        <v/>
      </c>
      <c r="E23" s="52" t="n"/>
      <c r="F23" s="58">
        <f>IF($B23="","",SUMIFS('経費明細'!$K$6:$K$25,'経費明細'!$C$6:$C$25,$B23,'経費明細'!$D$6:$D$25,F$15))</f>
        <v/>
      </c>
      <c r="G23" s="52" t="n"/>
      <c r="H23" s="58">
        <f>IF($B23="","",SUMIFS('経費明細'!$K$6:$K$25,'経費明細'!$C$6:$C$25,$B23,'経費明細'!$D$6:$D$25,H$15))</f>
        <v/>
      </c>
      <c r="I23" s="52" t="n"/>
      <c r="J23" s="58">
        <f>IF($B23="","",SUM(D23,F23,H23))</f>
        <v/>
      </c>
      <c r="K23" s="51" t="n"/>
      <c r="L23" s="51" t="n"/>
      <c r="M23" s="52" t="n"/>
    </row>
    <row r="24" ht="17" customHeight="1">
      <c r="A24" s="47" t="n"/>
      <c r="B24" s="66">
        <f>IF(OR('出張報告書'!$F$7="",'出張報告書'!$K$7=""),"",IF('出張報告書'!$F$7+8&gt;'出張報告書'!$K$7,"",'出張報告書'!$F$7+8))</f>
        <v/>
      </c>
      <c r="C24" s="52" t="n"/>
      <c r="D24" s="58">
        <f>IF($B24="","",SUMIFS('経費明細'!$K$6:$K$25,'経費明細'!$C$6:$C$25,$B24,'経費明細'!$D$6:$D$25,D$15))</f>
        <v/>
      </c>
      <c r="E24" s="52" t="n"/>
      <c r="F24" s="58">
        <f>IF($B24="","",SUMIFS('経費明細'!$K$6:$K$25,'経費明細'!$C$6:$C$25,$B24,'経費明細'!$D$6:$D$25,F$15))</f>
        <v/>
      </c>
      <c r="G24" s="52" t="n"/>
      <c r="H24" s="58">
        <f>IF($B24="","",SUMIFS('経費明細'!$K$6:$K$25,'経費明細'!$C$6:$C$25,$B24,'経費明細'!$D$6:$D$25,H$15))</f>
        <v/>
      </c>
      <c r="I24" s="52" t="n"/>
      <c r="J24" s="58">
        <f>IF($B24="","",SUM(D24,F24,H24))</f>
        <v/>
      </c>
      <c r="K24" s="51" t="n"/>
      <c r="L24" s="51" t="n"/>
      <c r="M24" s="52" t="n"/>
    </row>
    <row r="25" ht="17" customHeight="1">
      <c r="A25" s="47" t="n"/>
      <c r="B25" s="66">
        <f>IF(OR('出張報告書'!$F$7="",'出張報告書'!$K$7=""),"",IF('出張報告書'!$F$7+9&gt;'出張報告書'!$K$7,"",'出張報告書'!$F$7+9))</f>
        <v/>
      </c>
      <c r="C25" s="52" t="n"/>
      <c r="D25" s="58">
        <f>IF($B25="","",SUMIFS('経費明細'!$K$6:$K$25,'経費明細'!$C$6:$C$25,$B25,'経費明細'!$D$6:$D$25,D$15))</f>
        <v/>
      </c>
      <c r="E25" s="52" t="n"/>
      <c r="F25" s="58">
        <f>IF($B25="","",SUMIFS('経費明細'!$K$6:$K$25,'経費明細'!$C$6:$C$25,$B25,'経費明細'!$D$6:$D$25,F$15))</f>
        <v/>
      </c>
      <c r="G25" s="52" t="n"/>
      <c r="H25" s="58">
        <f>IF($B25="","",SUMIFS('経費明細'!$K$6:$K$25,'経費明細'!$C$6:$C$25,$B25,'経費明細'!$D$6:$D$25,H$15))</f>
        <v/>
      </c>
      <c r="I25" s="52" t="n"/>
      <c r="J25" s="58">
        <f>IF($B25="","",SUM(D25,F25,H25))</f>
        <v/>
      </c>
      <c r="K25" s="51" t="n"/>
      <c r="L25" s="51" t="n"/>
      <c r="M25" s="52" t="n"/>
    </row>
    <row r="26" ht="18" customHeight="1">
      <c r="A26" s="47" t="n"/>
      <c r="B26" s="50" t="inlineStr">
        <is>
          <t>合計</t>
        </is>
      </c>
      <c r="C26" s="52" t="n"/>
      <c r="D26" s="59">
        <f>SUM(D16:D25)</f>
        <v/>
      </c>
      <c r="E26" s="52" t="n"/>
      <c r="F26" s="59">
        <f>SUM(F16:F25)</f>
        <v/>
      </c>
      <c r="G26" s="52" t="n"/>
      <c r="H26" s="59">
        <f>SUM(H16:H25)</f>
        <v/>
      </c>
      <c r="I26" s="52" t="n"/>
      <c r="J26" s="59">
        <f>SUM(J16:J25)</f>
        <v/>
      </c>
      <c r="K26" s="51" t="n"/>
      <c r="L26" s="51" t="n"/>
      <c r="M26" s="52" t="n"/>
    </row>
    <row r="27" ht="28" customHeight="1">
      <c r="A27" s="47" t="n"/>
      <c r="B27" s="60" t="inlineStr">
        <is>
          <t>1行が出張旅費精算書の1行にあたります（当サイトの旅費規程のページで配っている精算書は、日付ごとに交通費・宿泊料・日当を書く形）。会社が直接払った分（会社カード・会社手配）は入っていません。</t>
        </is>
      </c>
      <c r="C27" s="47" t="n"/>
      <c r="D27" s="47" t="n"/>
      <c r="E27" s="47" t="n"/>
      <c r="F27" s="47" t="n"/>
      <c r="G27" s="47" t="n"/>
      <c r="H27" s="47" t="n"/>
      <c r="I27" s="47" t="n"/>
      <c r="J27" s="47" t="n"/>
      <c r="K27" s="47" t="n"/>
      <c r="L27" s="47" t="n"/>
      <c r="M27" s="47" t="n"/>
    </row>
    <row r="28" ht="6" customHeight="1">
      <c r="A28" s="47" t="n"/>
      <c r="B28" s="47" t="n"/>
      <c r="C28" s="47" t="n"/>
      <c r="D28" s="47" t="n"/>
      <c r="E28" s="47" t="n"/>
      <c r="F28" s="47" t="n"/>
      <c r="G28" s="47" t="n"/>
      <c r="H28" s="47" t="n"/>
      <c r="I28" s="47" t="n"/>
      <c r="J28" s="47" t="n"/>
      <c r="K28" s="47" t="n"/>
      <c r="L28" s="47" t="n"/>
      <c r="M28" s="47" t="n"/>
    </row>
    <row r="29" ht="19" customHeight="1">
      <c r="A29" s="47" t="n"/>
      <c r="B29" s="54" t="inlineStr">
        <is>
          <t>経費精算書に写す明細（会議費・接待交際費・その他のうち、立替えたもの）</t>
        </is>
      </c>
      <c r="C29" s="47" t="n"/>
      <c r="D29" s="47" t="n"/>
      <c r="E29" s="47" t="n"/>
      <c r="F29" s="47" t="n"/>
      <c r="G29" s="47" t="n"/>
      <c r="H29" s="47" t="n"/>
      <c r="I29" s="47" t="n"/>
      <c r="J29" s="47" t="n"/>
      <c r="K29" s="47" t="n"/>
      <c r="L29" s="47" t="n"/>
      <c r="M29" s="47" t="n"/>
    </row>
    <row r="30" ht="18" customHeight="1">
      <c r="A30" s="47" t="n"/>
      <c r="B30" s="19" t="inlineStr">
        <is>
          <t>No.</t>
        </is>
      </c>
      <c r="C30" s="19" t="inlineStr">
        <is>
          <t>日付</t>
        </is>
      </c>
      <c r="D30" s="52" t="n"/>
      <c r="E30" s="19" t="inlineStr">
        <is>
          <t>区分</t>
        </is>
      </c>
      <c r="F30" s="52" t="n"/>
      <c r="G30" s="19" t="inlineStr">
        <is>
          <t>内容</t>
        </is>
      </c>
      <c r="H30" s="51" t="n"/>
      <c r="I30" s="51" t="n"/>
      <c r="J30" s="52" t="n"/>
      <c r="K30" s="19" t="inlineStr">
        <is>
          <t>支払先</t>
        </is>
      </c>
      <c r="L30" s="52" t="n"/>
      <c r="M30" s="19" t="inlineStr">
        <is>
          <t>金額</t>
        </is>
      </c>
    </row>
    <row r="31" ht="17" customHeight="1">
      <c r="A31" s="47" t="n"/>
      <c r="B31" s="11" t="n">
        <v>1</v>
      </c>
      <c r="C31" s="66">
        <f>IFERROR(INDEX('経費明細'!$C$6:$C$25,MATCH($B31,'経費明細'!$N$6:$N$25,0)),"")</f>
        <v/>
      </c>
      <c r="D31" s="52" t="n"/>
      <c r="E31" s="17">
        <f>IFERROR(INDEX('経費明細'!$D$6:$D$25,MATCH($B31,'経費明細'!$N$6:$N$25,0))&amp;"","")</f>
        <v/>
      </c>
      <c r="F31" s="52" t="n"/>
      <c r="G31" s="28">
        <f>IFERROR(INDEX('経費明細'!$E$6:$E$25,MATCH($B31,'経費明細'!$N$6:$N$25,0))&amp;"","")</f>
        <v/>
      </c>
      <c r="H31" s="51" t="n"/>
      <c r="I31" s="51" t="n"/>
      <c r="J31" s="52" t="n"/>
      <c r="K31" s="28">
        <f>IFERROR(INDEX('経費明細'!$F$6:$F$25,MATCH($B31,'経費明細'!$N$6:$N$25,0))&amp;"","")</f>
        <v/>
      </c>
      <c r="L31" s="52" t="n"/>
      <c r="M31" s="58">
        <f>IFERROR(INDEX('経費明細'!$K$6:$K$25,MATCH($B31,'経費明細'!$N$6:$N$25,0)),"")</f>
        <v/>
      </c>
    </row>
    <row r="32" ht="17" customHeight="1">
      <c r="A32" s="47" t="n"/>
      <c r="B32" s="11" t="n">
        <v>2</v>
      </c>
      <c r="C32" s="66">
        <f>IFERROR(INDEX('経費明細'!$C$6:$C$25,MATCH($B32,'経費明細'!$N$6:$N$25,0)),"")</f>
        <v/>
      </c>
      <c r="D32" s="52" t="n"/>
      <c r="E32" s="17">
        <f>IFERROR(INDEX('経費明細'!$D$6:$D$25,MATCH($B32,'経費明細'!$N$6:$N$25,0))&amp;"","")</f>
        <v/>
      </c>
      <c r="F32" s="52" t="n"/>
      <c r="G32" s="28">
        <f>IFERROR(INDEX('経費明細'!$E$6:$E$25,MATCH($B32,'経費明細'!$N$6:$N$25,0))&amp;"","")</f>
        <v/>
      </c>
      <c r="H32" s="51" t="n"/>
      <c r="I32" s="51" t="n"/>
      <c r="J32" s="52" t="n"/>
      <c r="K32" s="28">
        <f>IFERROR(INDEX('経費明細'!$F$6:$F$25,MATCH($B32,'経費明細'!$N$6:$N$25,0))&amp;"","")</f>
        <v/>
      </c>
      <c r="L32" s="52" t="n"/>
      <c r="M32" s="58">
        <f>IFERROR(INDEX('経費明細'!$K$6:$K$25,MATCH($B32,'経費明細'!$N$6:$N$25,0)),"")</f>
        <v/>
      </c>
    </row>
    <row r="33" ht="17" customHeight="1">
      <c r="A33" s="47" t="n"/>
      <c r="B33" s="11" t="n">
        <v>3</v>
      </c>
      <c r="C33" s="66">
        <f>IFERROR(INDEX('経費明細'!$C$6:$C$25,MATCH($B33,'経費明細'!$N$6:$N$25,0)),"")</f>
        <v/>
      </c>
      <c r="D33" s="52" t="n"/>
      <c r="E33" s="17">
        <f>IFERROR(INDEX('経費明細'!$D$6:$D$25,MATCH($B33,'経費明細'!$N$6:$N$25,0))&amp;"","")</f>
        <v/>
      </c>
      <c r="F33" s="52" t="n"/>
      <c r="G33" s="28">
        <f>IFERROR(INDEX('経費明細'!$E$6:$E$25,MATCH($B33,'経費明細'!$N$6:$N$25,0))&amp;"","")</f>
        <v/>
      </c>
      <c r="H33" s="51" t="n"/>
      <c r="I33" s="51" t="n"/>
      <c r="J33" s="52" t="n"/>
      <c r="K33" s="28">
        <f>IFERROR(INDEX('経費明細'!$F$6:$F$25,MATCH($B33,'経費明細'!$N$6:$N$25,0))&amp;"","")</f>
        <v/>
      </c>
      <c r="L33" s="52" t="n"/>
      <c r="M33" s="58">
        <f>IFERROR(INDEX('経費明細'!$K$6:$K$25,MATCH($B33,'経費明細'!$N$6:$N$25,0)),"")</f>
        <v/>
      </c>
    </row>
    <row r="34" ht="17" customHeight="1">
      <c r="A34" s="47" t="n"/>
      <c r="B34" s="11" t="n">
        <v>4</v>
      </c>
      <c r="C34" s="66">
        <f>IFERROR(INDEX('経費明細'!$C$6:$C$25,MATCH($B34,'経費明細'!$N$6:$N$25,0)),"")</f>
        <v/>
      </c>
      <c r="D34" s="52" t="n"/>
      <c r="E34" s="17">
        <f>IFERROR(INDEX('経費明細'!$D$6:$D$25,MATCH($B34,'経費明細'!$N$6:$N$25,0))&amp;"","")</f>
        <v/>
      </c>
      <c r="F34" s="52" t="n"/>
      <c r="G34" s="28">
        <f>IFERROR(INDEX('経費明細'!$E$6:$E$25,MATCH($B34,'経費明細'!$N$6:$N$25,0))&amp;"","")</f>
        <v/>
      </c>
      <c r="H34" s="51" t="n"/>
      <c r="I34" s="51" t="n"/>
      <c r="J34" s="52" t="n"/>
      <c r="K34" s="28">
        <f>IFERROR(INDEX('経費明細'!$F$6:$F$25,MATCH($B34,'経費明細'!$N$6:$N$25,0))&amp;"","")</f>
        <v/>
      </c>
      <c r="L34" s="52" t="n"/>
      <c r="M34" s="58">
        <f>IFERROR(INDEX('経費明細'!$K$6:$K$25,MATCH($B34,'経費明細'!$N$6:$N$25,0)),"")</f>
        <v/>
      </c>
    </row>
    <row r="35" ht="17" customHeight="1">
      <c r="A35" s="47" t="n"/>
      <c r="B35" s="11" t="n">
        <v>5</v>
      </c>
      <c r="C35" s="66">
        <f>IFERROR(INDEX('経費明細'!$C$6:$C$25,MATCH($B35,'経費明細'!$N$6:$N$25,0)),"")</f>
        <v/>
      </c>
      <c r="D35" s="52" t="n"/>
      <c r="E35" s="17">
        <f>IFERROR(INDEX('経費明細'!$D$6:$D$25,MATCH($B35,'経費明細'!$N$6:$N$25,0))&amp;"","")</f>
        <v/>
      </c>
      <c r="F35" s="52" t="n"/>
      <c r="G35" s="28">
        <f>IFERROR(INDEX('経費明細'!$E$6:$E$25,MATCH($B35,'経費明細'!$N$6:$N$25,0))&amp;"","")</f>
        <v/>
      </c>
      <c r="H35" s="51" t="n"/>
      <c r="I35" s="51" t="n"/>
      <c r="J35" s="52" t="n"/>
      <c r="K35" s="28">
        <f>IFERROR(INDEX('経費明細'!$F$6:$F$25,MATCH($B35,'経費明細'!$N$6:$N$25,0))&amp;"","")</f>
        <v/>
      </c>
      <c r="L35" s="52" t="n"/>
      <c r="M35" s="58">
        <f>IFERROR(INDEX('経費明細'!$K$6:$K$25,MATCH($B35,'経費明細'!$N$6:$N$25,0)),"")</f>
        <v/>
      </c>
    </row>
    <row r="36" ht="17" customHeight="1">
      <c r="A36" s="47" t="n"/>
      <c r="B36" s="11" t="n">
        <v>6</v>
      </c>
      <c r="C36" s="66">
        <f>IFERROR(INDEX('経費明細'!$C$6:$C$25,MATCH($B36,'経費明細'!$N$6:$N$25,0)),"")</f>
        <v/>
      </c>
      <c r="D36" s="52" t="n"/>
      <c r="E36" s="17">
        <f>IFERROR(INDEX('経費明細'!$D$6:$D$25,MATCH($B36,'経費明細'!$N$6:$N$25,0))&amp;"","")</f>
        <v/>
      </c>
      <c r="F36" s="52" t="n"/>
      <c r="G36" s="28">
        <f>IFERROR(INDEX('経費明細'!$E$6:$E$25,MATCH($B36,'経費明細'!$N$6:$N$25,0))&amp;"","")</f>
        <v/>
      </c>
      <c r="H36" s="51" t="n"/>
      <c r="I36" s="51" t="n"/>
      <c r="J36" s="52" t="n"/>
      <c r="K36" s="28">
        <f>IFERROR(INDEX('経費明細'!$F$6:$F$25,MATCH($B36,'経費明細'!$N$6:$N$25,0))&amp;"","")</f>
        <v/>
      </c>
      <c r="L36" s="52" t="n"/>
      <c r="M36" s="58">
        <f>IFERROR(INDEX('経費明細'!$K$6:$K$25,MATCH($B36,'経費明細'!$N$6:$N$25,0)),"")</f>
        <v/>
      </c>
    </row>
    <row r="37" ht="17" customHeight="1">
      <c r="A37" s="47" t="n"/>
      <c r="B37" s="11" t="n">
        <v>7</v>
      </c>
      <c r="C37" s="66">
        <f>IFERROR(INDEX('経費明細'!$C$6:$C$25,MATCH($B37,'経費明細'!$N$6:$N$25,0)),"")</f>
        <v/>
      </c>
      <c r="D37" s="52" t="n"/>
      <c r="E37" s="17">
        <f>IFERROR(INDEX('経費明細'!$D$6:$D$25,MATCH($B37,'経費明細'!$N$6:$N$25,0))&amp;"","")</f>
        <v/>
      </c>
      <c r="F37" s="52" t="n"/>
      <c r="G37" s="28">
        <f>IFERROR(INDEX('経費明細'!$E$6:$E$25,MATCH($B37,'経費明細'!$N$6:$N$25,0))&amp;"","")</f>
        <v/>
      </c>
      <c r="H37" s="51" t="n"/>
      <c r="I37" s="51" t="n"/>
      <c r="J37" s="52" t="n"/>
      <c r="K37" s="28">
        <f>IFERROR(INDEX('経費明細'!$F$6:$F$25,MATCH($B37,'経費明細'!$N$6:$N$25,0))&amp;"","")</f>
        <v/>
      </c>
      <c r="L37" s="52" t="n"/>
      <c r="M37" s="58">
        <f>IFERROR(INDEX('経費明細'!$K$6:$K$25,MATCH($B37,'経費明細'!$N$6:$N$25,0)),"")</f>
        <v/>
      </c>
    </row>
    <row r="38" ht="17" customHeight="1">
      <c r="A38" s="47" t="n"/>
      <c r="B38" s="11" t="n">
        <v>8</v>
      </c>
      <c r="C38" s="66">
        <f>IFERROR(INDEX('経費明細'!$C$6:$C$25,MATCH($B38,'経費明細'!$N$6:$N$25,0)),"")</f>
        <v/>
      </c>
      <c r="D38" s="52" t="n"/>
      <c r="E38" s="17">
        <f>IFERROR(INDEX('経費明細'!$D$6:$D$25,MATCH($B38,'経費明細'!$N$6:$N$25,0))&amp;"","")</f>
        <v/>
      </c>
      <c r="F38" s="52" t="n"/>
      <c r="G38" s="28">
        <f>IFERROR(INDEX('経費明細'!$E$6:$E$25,MATCH($B38,'経費明細'!$N$6:$N$25,0))&amp;"","")</f>
        <v/>
      </c>
      <c r="H38" s="51" t="n"/>
      <c r="I38" s="51" t="n"/>
      <c r="J38" s="52" t="n"/>
      <c r="K38" s="28">
        <f>IFERROR(INDEX('経費明細'!$F$6:$F$25,MATCH($B38,'経費明細'!$N$6:$N$25,0))&amp;"","")</f>
        <v/>
      </c>
      <c r="L38" s="52" t="n"/>
      <c r="M38" s="58">
        <f>IFERROR(INDEX('経費明細'!$K$6:$K$25,MATCH($B38,'経費明細'!$N$6:$N$25,0)),"")</f>
        <v/>
      </c>
    </row>
    <row r="39" ht="18" customHeight="1">
      <c r="A39" s="47" t="n"/>
      <c r="B39" s="50" t="inlineStr">
        <is>
          <t>合計</t>
        </is>
      </c>
      <c r="C39" s="51" t="n"/>
      <c r="D39" s="51" t="n"/>
      <c r="E39" s="51" t="n"/>
      <c r="F39" s="51" t="n"/>
      <c r="G39" s="51" t="n"/>
      <c r="H39" s="51" t="n"/>
      <c r="I39" s="51" t="n"/>
      <c r="J39" s="51" t="n"/>
      <c r="K39" s="51" t="n"/>
      <c r="L39" s="52" t="n"/>
      <c r="M39" s="59">
        <f>SUM(M31:M38)</f>
        <v/>
      </c>
    </row>
    <row r="40" ht="6" customHeight="1">
      <c r="A40" s="47" t="n"/>
      <c r="B40" s="47" t="n"/>
      <c r="C40" s="47" t="n"/>
      <c r="D40" s="47" t="n"/>
      <c r="E40" s="47" t="n"/>
      <c r="F40" s="47" t="n"/>
      <c r="G40" s="47" t="n"/>
      <c r="H40" s="47" t="n"/>
      <c r="I40" s="47" t="n"/>
      <c r="J40" s="47" t="n"/>
      <c r="K40" s="47" t="n"/>
      <c r="L40" s="47" t="n"/>
      <c r="M40" s="47" t="n"/>
    </row>
    <row r="41" ht="19" customHeight="1">
      <c r="A41" s="47" t="n"/>
      <c r="B41" s="54" t="inlineStr">
        <is>
          <t>確認（0件でないものは、精算の前に見直す）</t>
        </is>
      </c>
      <c r="C41" s="47" t="n"/>
      <c r="D41" s="47" t="n"/>
      <c r="E41" s="47" t="n"/>
      <c r="F41" s="47" t="n"/>
      <c r="G41" s="47" t="n"/>
      <c r="H41" s="47" t="n"/>
      <c r="I41" s="47" t="n"/>
      <c r="J41" s="47" t="n"/>
      <c r="K41" s="47" t="n"/>
      <c r="L41" s="47" t="n"/>
      <c r="M41" s="47" t="n"/>
    </row>
    <row r="42" ht="19" customHeight="1">
      <c r="A42" s="47" t="n"/>
      <c r="B42" s="67" t="inlineStr">
        <is>
          <t>領収書がない明細（ICカードの履歴で代えるものを含む）</t>
        </is>
      </c>
      <c r="C42" s="51" t="n"/>
      <c r="D42" s="51" t="n"/>
      <c r="E42" s="51" t="n"/>
      <c r="F42" s="51" t="n"/>
      <c r="G42" s="51" t="n"/>
      <c r="H42" s="52" t="n"/>
      <c r="I42" s="68">
        <f>COUNTIF('経費明細'!$I$6:$I$25,"なし*")</f>
        <v/>
      </c>
      <c r="J42" s="51" t="n"/>
      <c r="K42" s="51" t="n"/>
      <c r="L42" s="51" t="n"/>
      <c r="M42" s="52" t="n"/>
    </row>
    <row r="43" ht="19" customHeight="1">
      <c r="A43" s="47" t="n"/>
      <c r="B43" s="67" t="inlineStr">
        <is>
          <t>宿泊費の上限を超えた明細</t>
        </is>
      </c>
      <c r="C43" s="51" t="n"/>
      <c r="D43" s="51" t="n"/>
      <c r="E43" s="51" t="n"/>
      <c r="F43" s="51" t="n"/>
      <c r="G43" s="51" t="n"/>
      <c r="H43" s="52" t="n"/>
      <c r="I43" s="68">
        <f>IF('経費明細'!$F$3="","（経費明細に上限を入れると数えます）",COUNTIFS('経費明細'!$D$6:$D$25,"宿泊費",'経費明細'!$G$6:$G$25,"&gt;"&amp;'経費明細'!$F$3))</f>
        <v/>
      </c>
      <c r="J43" s="51" t="n"/>
      <c r="K43" s="51" t="n"/>
      <c r="L43" s="51" t="n"/>
      <c r="M43" s="52" t="n"/>
    </row>
    <row r="44" ht="19" customHeight="1">
      <c r="A44" s="47" t="n"/>
      <c r="B44" s="67" t="inlineStr">
        <is>
          <t>日当の合計（規程の額×日数と比べる）</t>
        </is>
      </c>
      <c r="C44" s="51" t="n"/>
      <c r="D44" s="51" t="n"/>
      <c r="E44" s="51" t="n"/>
      <c r="F44" s="51" t="n"/>
      <c r="G44" s="51" t="n"/>
      <c r="H44" s="52" t="n"/>
      <c r="I44" s="36">
        <f>IF(OR('経費明細'!$H$3="",'出張報告書'!$F$7="",'出張報告書'!$K$7=""),"（日当の額と出張期間を入れると比べます）","規程 "&amp;TEXT('経費明細'!$H$3*('出張報告書'!$K$7-'出張報告書'!$F$7+1),"#,##0")&amp;"円／明細 "&amp;TEXT(SUMIF('経費明細'!$D$6:$D$25,"日当",'経費明細'!$G$6:$G$25),"#,##0")&amp;"円"&amp;IF('経費明細'!$H$3*('出張報告書'!$K$7-'出張報告書'!$F$7+1)=SUMIF('経費明細'!$D$6:$D$25,"日当",'経費明細'!$G$6:$G$25),"（一致）","（差あり）"))</f>
        <v/>
      </c>
      <c r="J44" s="51" t="n"/>
      <c r="K44" s="51" t="n"/>
      <c r="L44" s="51" t="n"/>
      <c r="M44" s="52" t="n"/>
    </row>
    <row r="45" ht="19" customHeight="1">
      <c r="A45" s="47" t="n"/>
      <c r="B45" s="67" t="inlineStr">
        <is>
          <t>出張期間の外の日付の明細（日付ごとの表に入らない）</t>
        </is>
      </c>
      <c r="C45" s="51" t="n"/>
      <c r="D45" s="51" t="n"/>
      <c r="E45" s="51" t="n"/>
      <c r="F45" s="51" t="n"/>
      <c r="G45" s="51" t="n"/>
      <c r="H45" s="52" t="n"/>
      <c r="I45" s="68">
        <f>IF(OR('出張報告書'!$F$7="",'出張報告書'!$K$7=""),"（出張期間を入れると数えます）",COUNTIF('経費明細'!$C$6:$C$25,"&lt;"&amp;'出張報告書'!$F$7)+COUNTIF('経費明細'!$C$6:$C$25,"&gt;"&amp;'出張報告書'!$K$7))</f>
        <v/>
      </c>
      <c r="J45" s="51" t="n"/>
      <c r="K45" s="51" t="n"/>
      <c r="L45" s="51" t="n"/>
      <c r="M45" s="52" t="n"/>
    </row>
    <row r="46" ht="19" customHeight="1">
      <c r="A46" s="47" t="n"/>
      <c r="B46" s="67" t="inlineStr">
        <is>
          <t>区分か支払方法が空の明細（精算する額に入らない）</t>
        </is>
      </c>
      <c r="C46" s="51" t="n"/>
      <c r="D46" s="51" t="n"/>
      <c r="E46" s="51" t="n"/>
      <c r="F46" s="51" t="n"/>
      <c r="G46" s="51" t="n"/>
      <c r="H46" s="52" t="n"/>
      <c r="I46" s="68">
        <f>SUMPRODUCT(('経費明細'!$G$6:$G$25&lt;&gt;"")*((('経費明細'!$D$6:$D$25="")+('経費明細'!$H$6:$H$25=""))&gt;0))</f>
        <v/>
      </c>
      <c r="J46" s="51" t="n"/>
      <c r="K46" s="51" t="n"/>
      <c r="L46" s="51" t="n"/>
      <c r="M46" s="52" t="n"/>
    </row>
    <row r="47" ht="19" customHeight="1">
      <c r="A47" s="47" t="n"/>
      <c r="B47" s="67" t="inlineStr">
        <is>
          <t>表に入りきらない分</t>
        </is>
      </c>
      <c r="C47" s="51" t="n"/>
      <c r="D47" s="51" t="n"/>
      <c r="E47" s="51" t="n"/>
      <c r="F47" s="51" t="n"/>
      <c r="G47" s="51" t="n"/>
      <c r="H47" s="52" t="n"/>
      <c r="I47" s="36">
        <f>IF(AND(COUNTIF('経費明細'!$J$6:$J$25,"経費精算書")&lt;=8,OR('出張報告書'!$F$7="",'出張報告書'!$K$7="",('出張報告書'!$K$7-'出張報告書'!$F$7+1)&lt;=10)),"なし",TRIM(IF(COUNTIF('経費明細'!$J$6:$J$25,"経費精算書")&gt;8,"経費精算書の明細が "&amp;(COUNTIF('経費明細'!$J$6:$J$25,"経費精算書")-8)&amp;"件 多い（経費明細から直接写す）","")&amp;IF(AND('出張報告書'!$F$7&lt;&gt;"",'出張報告書'!$K$7&lt;&gt;"",('出張報告書'!$K$7-'出張報告書'!$F$7+1)&gt;10)," 11日目以降は日付ごとの表に入らない","")))</f>
        <v/>
      </c>
      <c r="J47" s="51" t="n"/>
      <c r="K47" s="51" t="n"/>
      <c r="L47" s="51" t="n"/>
      <c r="M47" s="52" t="n"/>
    </row>
    <row r="48">
      <c r="A48" s="47" t="n"/>
      <c r="B48" s="47" t="n"/>
      <c r="C48" s="47" t="n"/>
      <c r="D48" s="47" t="n"/>
      <c r="E48" s="47" t="n"/>
      <c r="F48" s="47" t="n"/>
      <c r="G48" s="47" t="n"/>
      <c r="H48" s="47" t="n"/>
      <c r="I48" s="47" t="n"/>
      <c r="J48" s="47" t="n"/>
      <c r="K48" s="47" t="n"/>
      <c r="L48" s="47" t="n"/>
      <c r="M48" s="47" t="n"/>
    </row>
    <row r="49" ht="28" customHeight="1">
      <c r="A49" s="47" t="n"/>
      <c r="B49" s="60" t="inlineStr">
        <is>
          <t>このシートは入力しません。「経費明細」と「出張報告書」の出張期間から自動で出ます。49行目から下は印刷されません。</t>
        </is>
      </c>
      <c r="C49" s="47" t="n"/>
      <c r="D49" s="47" t="n"/>
      <c r="E49" s="47" t="n"/>
      <c r="F49" s="47" t="n"/>
      <c r="G49" s="47" t="n"/>
      <c r="H49" s="47" t="n"/>
      <c r="I49" s="47" t="n"/>
      <c r="J49" s="47" t="n"/>
      <c r="K49" s="47" t="n"/>
      <c r="L49" s="47" t="n"/>
      <c r="M49" s="47" t="n"/>
    </row>
  </sheetData>
  <mergeCells count="159">
    <mergeCell ref="D20:E20"/>
    <mergeCell ref="F16:G16"/>
    <mergeCell ref="H10:I10"/>
    <mergeCell ref="F25:G25"/>
    <mergeCell ref="K33:L33"/>
    <mergeCell ref="I46:M46"/>
    <mergeCell ref="B22:C22"/>
    <mergeCell ref="D22:E22"/>
    <mergeCell ref="J18:M18"/>
    <mergeCell ref="H9:I9"/>
    <mergeCell ref="G32:J32"/>
    <mergeCell ref="B12:C12"/>
    <mergeCell ref="D6:E6"/>
    <mergeCell ref="K35:L35"/>
    <mergeCell ref="B21:C21"/>
    <mergeCell ref="F15:G15"/>
    <mergeCell ref="J17:M17"/>
    <mergeCell ref="B39:L39"/>
    <mergeCell ref="J19:M19"/>
    <mergeCell ref="E34:F34"/>
    <mergeCell ref="D7:E7"/>
    <mergeCell ref="K10:M10"/>
    <mergeCell ref="I43:M43"/>
    <mergeCell ref="F23:G23"/>
    <mergeCell ref="C36:D36"/>
    <mergeCell ref="E36:F36"/>
    <mergeCell ref="B42:H42"/>
    <mergeCell ref="B24:C24"/>
    <mergeCell ref="D24:E24"/>
    <mergeCell ref="K9:M9"/>
    <mergeCell ref="K5:M5"/>
    <mergeCell ref="B44:H44"/>
    <mergeCell ref="H15:I15"/>
    <mergeCell ref="G34:J34"/>
    <mergeCell ref="K37:L37"/>
    <mergeCell ref="H23:I23"/>
    <mergeCell ref="B26:C26"/>
    <mergeCell ref="D26:E26"/>
    <mergeCell ref="K11:M11"/>
    <mergeCell ref="K30:L30"/>
    <mergeCell ref="B16:C16"/>
    <mergeCell ref="D10:E10"/>
    <mergeCell ref="C30:D30"/>
    <mergeCell ref="B25:C25"/>
    <mergeCell ref="F10:G10"/>
    <mergeCell ref="D19:E19"/>
    <mergeCell ref="F19:G19"/>
    <mergeCell ref="F6:G6"/>
    <mergeCell ref="I45:M45"/>
    <mergeCell ref="K12:M12"/>
    <mergeCell ref="B18:C18"/>
    <mergeCell ref="K8:M8"/>
    <mergeCell ref="J23:M23"/>
    <mergeCell ref="B2:C2"/>
    <mergeCell ref="H25:I25"/>
    <mergeCell ref="G31:J31"/>
    <mergeCell ref="E38:F38"/>
    <mergeCell ref="B11:C11"/>
    <mergeCell ref="D11:E11"/>
    <mergeCell ref="I47:M47"/>
    <mergeCell ref="F5:G5"/>
    <mergeCell ref="F20:G20"/>
    <mergeCell ref="F18:G18"/>
    <mergeCell ref="K32:L32"/>
    <mergeCell ref="K7:M7"/>
    <mergeCell ref="F17:G17"/>
    <mergeCell ref="H17:I17"/>
    <mergeCell ref="H11:I11"/>
    <mergeCell ref="B43:H43"/>
    <mergeCell ref="H19:I19"/>
    <mergeCell ref="G38:J38"/>
    <mergeCell ref="B4:M4"/>
    <mergeCell ref="D9:E9"/>
    <mergeCell ref="F9:G9"/>
    <mergeCell ref="B6:C6"/>
    <mergeCell ref="H12:I12"/>
    <mergeCell ref="B15:C15"/>
    <mergeCell ref="D15:E15"/>
    <mergeCell ref="D23:E23"/>
    <mergeCell ref="J20:M20"/>
    <mergeCell ref="H5:I5"/>
    <mergeCell ref="G33:J33"/>
    <mergeCell ref="C34:D34"/>
    <mergeCell ref="J22:M22"/>
    <mergeCell ref="B7:C7"/>
    <mergeCell ref="G35:J35"/>
    <mergeCell ref="J21:M21"/>
    <mergeCell ref="F7:G7"/>
    <mergeCell ref="B45:H45"/>
    <mergeCell ref="F21:G21"/>
    <mergeCell ref="H21:I21"/>
    <mergeCell ref="B47:H47"/>
    <mergeCell ref="K31:L31"/>
    <mergeCell ref="B17:C17"/>
    <mergeCell ref="C31:D31"/>
    <mergeCell ref="D17:E17"/>
    <mergeCell ref="E31:F31"/>
    <mergeCell ref="F8:G8"/>
    <mergeCell ref="B46:H46"/>
    <mergeCell ref="H16:I16"/>
    <mergeCell ref="B19:C19"/>
    <mergeCell ref="F22:G22"/>
    <mergeCell ref="J24:M24"/>
    <mergeCell ref="H22:I22"/>
    <mergeCell ref="B9:C9"/>
    <mergeCell ref="G37:J37"/>
    <mergeCell ref="D12:E12"/>
    <mergeCell ref="D25:E25"/>
    <mergeCell ref="C32:D32"/>
    <mergeCell ref="C38:D38"/>
    <mergeCell ref="E32:F32"/>
    <mergeCell ref="J26:M26"/>
    <mergeCell ref="B5:C5"/>
    <mergeCell ref="B20:C20"/>
    <mergeCell ref="D5:E5"/>
    <mergeCell ref="J16:M16"/>
    <mergeCell ref="J25:M25"/>
    <mergeCell ref="F11:G11"/>
    <mergeCell ref="D2:I2"/>
    <mergeCell ref="K34:L34"/>
    <mergeCell ref="H20:I20"/>
    <mergeCell ref="C33:D33"/>
    <mergeCell ref="E33:F33"/>
    <mergeCell ref="B14:M14"/>
    <mergeCell ref="B1:M1"/>
    <mergeCell ref="K36:L36"/>
    <mergeCell ref="B29:M29"/>
    <mergeCell ref="C35:D35"/>
    <mergeCell ref="D21:E21"/>
    <mergeCell ref="E35:F35"/>
    <mergeCell ref="K2:M2"/>
    <mergeCell ref="F12:G12"/>
    <mergeCell ref="H6:I6"/>
    <mergeCell ref="F24:G24"/>
    <mergeCell ref="B23:C23"/>
    <mergeCell ref="F26:G26"/>
    <mergeCell ref="B8:C8"/>
    <mergeCell ref="B49:M49"/>
    <mergeCell ref="G36:J36"/>
    <mergeCell ref="D16:E16"/>
    <mergeCell ref="E30:F30"/>
    <mergeCell ref="K6:M6"/>
    <mergeCell ref="H7:I7"/>
    <mergeCell ref="B10:C10"/>
    <mergeCell ref="I42:M42"/>
    <mergeCell ref="B41:M41"/>
    <mergeCell ref="D18:E18"/>
    <mergeCell ref="J15:M15"/>
    <mergeCell ref="D8:E8"/>
    <mergeCell ref="I44:M44"/>
    <mergeCell ref="K38:L38"/>
    <mergeCell ref="H24:I24"/>
    <mergeCell ref="H18:I18"/>
    <mergeCell ref="C37:D37"/>
    <mergeCell ref="E37:F37"/>
    <mergeCell ref="G30:J30"/>
    <mergeCell ref="B27:M27"/>
    <mergeCell ref="H8:I8"/>
    <mergeCell ref="H26:I26"/>
  </mergeCells>
  <conditionalFormatting sqref="I42:M47">
    <cfRule type="expression" priority="1" dxfId="1">
      <formula>AND(ISNUMBER($I42),$I42&gt;0)</formula>
    </cfRule>
    <cfRule type="expression" priority="2" dxfId="1">
      <formula>ISNUMBER(SEARCH("差あり",$I42))+ISNUMBER(SEARCH("多い",$I42))+ISNUMBER(SEARCH("入らない",$I42))</formula>
    </cfRule>
  </conditionalFormatting>
  <printOptions horizontalCentered="1"/>
  <pageMargins left="0.4" right="0.4" top="0.45" bottom="0.45" header="0.2" footer="0.2"/>
  <pageSetup orientation="portrait"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2026-10-02T16:45:30Z</dcterms:created>
  <dcterms:modified xmlns:dcterms="http://purl.org/dc/terms/" xmlns:xsi="http://www.w3.org/2001/XMLSchema-instance" xsi:type="dcterms:W3CDTF">2026-10-02T16:45:31Z</dcterms:modified>
</cp:coreProperties>
</file>