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勘定科目" sheetId="3" state="visible" r:id="rId3"/>
    <sheet xmlns:r="http://schemas.openxmlformats.org/officeDocument/2006/relationships" name="月次入力" sheetId="4" state="visible" r:id="rId4"/>
    <sheet xmlns:r="http://schemas.openxmlformats.org/officeDocument/2006/relationships" name="合計残高試算表" sheetId="5" state="visible" r:id="rId5"/>
    <sheet xmlns:r="http://schemas.openxmlformats.org/officeDocument/2006/relationships" name="貸借チェック" sheetId="6" state="visible" r:id="rId6"/>
    <sheet xmlns:r="http://schemas.openxmlformats.org/officeDocument/2006/relationships" name="月次推移" sheetId="7" state="visible" r:id="rId7"/>
    <sheet xmlns:r="http://schemas.openxmlformats.org/officeDocument/2006/relationships" name="貸借対照表" sheetId="8" state="visible" r:id="rId8"/>
    <sheet xmlns:r="http://schemas.openxmlformats.org/officeDocument/2006/relationships" name="損益計算書" sheetId="9" state="visible" r:id="rId9"/>
    <sheet xmlns:r="http://schemas.openxmlformats.org/officeDocument/2006/relationships" name="表示の並び" sheetId="10" state="visible" r:id="rId10"/>
    <sheet xmlns:r="http://schemas.openxmlformats.org/officeDocument/2006/relationships" name="個人事業主の科目" sheetId="11" state="visible" r:id="rId11"/>
  </sheets>
  <definedNames>
    <definedName name="_xlnm.Print_Area" localSheetId="0">'使い方'!$A$1:$B$51</definedName>
    <definedName name="_xlnm.Print_Area" localSheetId="1">'設定'!$A$1:$O$14</definedName>
    <definedName name="_xlnm.Print_Titles" localSheetId="2">'勘定科目'!$5:$5</definedName>
    <definedName name="_xlnm.Print_Area" localSheetId="2">'勘定科目'!$A$1:$L$125</definedName>
    <definedName name="_xlnm.Print_Titles" localSheetId="3">'月次入力'!$5:$6</definedName>
    <definedName name="_xlnm.Print_Area" localSheetId="3">'月次入力'!$A$1:$AB$129</definedName>
    <definedName name="_xlnm.Print_Titles" localSheetId="4">'合計残高試算表'!$5:$5</definedName>
    <definedName name="_xlnm.Print_Area" localSheetId="4">'合計残高試算表'!$A$1:$K$136</definedName>
    <definedName name="_xlnm.Print_Area" localSheetId="5">'貸借チェック'!$A$1:$J$42</definedName>
    <definedName name="_xlnm.Print_Titles" localSheetId="6">'月次推移'!$4:$4</definedName>
    <definedName name="_xlnm.Print_Area" localSheetId="6">'月次推移'!$A$1:$P$111</definedName>
    <definedName name="_xlnm.Print_Area" localSheetId="7">'貸借対照表'!$A$1:$E$53</definedName>
    <definedName name="_xlnm.Print_Area" localSheetId="8">'損益計算書'!$A$1:$B$53</definedName>
    <definedName name="_xlnm.Print_Titles" localSheetId="9">'表示の並び'!$6:$7</definedName>
    <definedName name="_xlnm.Print_Area" localSheetId="9">'表示の並び'!$A$1:$X$142</definedName>
    <definedName name="_xlnm.Print_Titles" localSheetId="10">'個人事業主の科目'!$5:$5</definedName>
    <definedName name="_xlnm.Print_Area" localSheetId="10">'個人事業主の科目'!$A$1:$G$55</definedName>
  </definedNames>
  <calcPr calcId="124519" fullCalcOnLoad="1"/>
</workbook>
</file>

<file path=xl/styles.xml><?xml version="1.0" encoding="utf-8"?>
<styleSheet xmlns="http://schemas.openxmlformats.org/spreadsheetml/2006/main">
  <numFmts count="7">
    <numFmt numFmtId="164" formatCode="0&quot;か月目&quot;"/>
    <numFmt numFmtId="165" formatCode="yyyy&quot;年&quot;m&quot;月&quot;"/>
    <numFmt numFmtId="166" formatCode="#,##0;&quot;△&quot;#,##0;0"/>
    <numFmt numFmtId="167" formatCode="#,##0;&quot;△&quot;#,##0;&quot;&quot;"/>
    <numFmt numFmtId="168" formatCode="m&quot;月&quot;"/>
    <numFmt numFmtId="169" formatCode="0.0%;&quot;△&quot;0.0%;0.0%"/>
    <numFmt numFmtId="170" formatCode="yyyy&quot;年&quot;m&quot;月&quot;d&quot;日現在&quot;"/>
  </numFmts>
  <fonts count="11">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1B3A5C"/>
      <sz val="11"/>
    </font>
    <font>
      <name val="Yu Gothic"/>
      <b val="1"/>
      <color rgb="00FFFFFF"/>
      <sz val="10"/>
    </font>
    <font>
      <name val="Yu Gothic"/>
      <color rgb="001A1A1A"/>
      <sz val="9"/>
    </font>
    <font>
      <name val="Yu Gothic"/>
      <color theme="1"/>
      <sz val="11"/>
    </font>
    <font>
      <name val="Yu Gothic"/>
      <b val="1"/>
      <color rgb="FF1B3A5C"/>
      <sz val="10"/>
    </font>
    <font>
      <name val="Yu Gothic"/>
      <b val="1"/>
      <color rgb="FF1B3A5C"/>
      <sz val="11"/>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17">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style="thin">
        <color rgb="00B9C4CF"/>
      </left>
      <right/>
      <top/>
      <bottom/>
      <diagonal/>
    </border>
    <border>
      <left style="thin">
        <color rgb="00B9C4CF"/>
      </left>
      <right style="thin">
        <color rgb="00B9C4CF"/>
      </right>
      <top/>
      <bottom/>
      <diagonal/>
    </border>
    <border>
      <left style="thin">
        <color rgb="00B9C4CF"/>
      </left>
      <right style="thin">
        <color rgb="00B9C4CF"/>
      </right>
      <top/>
      <bottom style="thin">
        <color rgb="00B9C4CF"/>
      </bottom>
      <diagonal/>
    </border>
    <border/>
    <border>
      <left/>
      <right/>
      <top style="thin">
        <color rgb="00B9C4CF"/>
      </top>
      <bottom style="thin">
        <color rgb="00B9C4CF"/>
      </bottom>
      <diagonal/>
    </border>
    <border>
      <left style="thin">
        <color rgb="00B9C4CF"/>
      </left>
      <right style="thin">
        <color rgb="00B9C4CF"/>
      </right>
      <bottom style="hair">
        <color rgb="00B9C4CF"/>
      </bottom>
    </border>
    <border>
      <left style="thin">
        <color rgb="00B9C4CF"/>
      </left>
      <right style="thin">
        <color rgb="00B9C4CF"/>
      </right>
      <top style="medium">
        <color rgb="001B3A5C"/>
      </top>
      <bottom style="medium">
        <color rgb="001B3A5C"/>
      </bottom>
    </border>
    <border>
      <left style="thin">
        <color rgb="00B9C4CF"/>
      </left>
      <right style="thin">
        <color rgb="00B9C4CF"/>
      </right>
      <bottom style="thin">
        <color rgb="00B9C4CF"/>
      </bottom>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
      <left style="thin">
        <color rgb="00B9C4CF"/>
      </left>
      <right style="thin">
        <color rgb="00B9C4CF"/>
      </right>
      <top/>
      <bottom style="thin">
        <color rgb="00B9C4CF"/>
      </bottom>
    </border>
  </borders>
  <cellStyleXfs count="1">
    <xf numFmtId="0" fontId="0" fillId="0" borderId="0"/>
  </cellStyleXfs>
  <cellXfs count="91">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1" fontId="3" fillId="4" borderId="1" applyAlignment="1" pivotButton="0" quotePrefix="0" xfId="0">
      <alignment horizontal="center" vertical="center" wrapText="1"/>
    </xf>
    <xf numFmtId="0" fontId="3" fillId="4" borderId="1" applyAlignment="1" pivotButton="0" quotePrefix="0" xfId="0">
      <alignment horizontal="center" vertical="center" wrapText="1"/>
    </xf>
    <xf numFmtId="164" fontId="4" fillId="3" borderId="1" applyAlignment="1" pivotButton="0" quotePrefix="0" xfId="0">
      <alignment horizontal="center" vertical="center" wrapText="1"/>
    </xf>
    <xf numFmtId="0" fontId="4" fillId="3" borderId="1" applyAlignment="1" pivotButton="0" quotePrefix="0" xfId="0">
      <alignment horizontal="left" vertical="center" wrapText="1"/>
    </xf>
    <xf numFmtId="165" fontId="3" fillId="3" borderId="1" applyAlignment="1" pivotButton="0" quotePrefix="0" xfId="0">
      <alignment horizontal="center" vertical="center" wrapText="1"/>
    </xf>
    <xf numFmtId="1" fontId="3" fillId="3" borderId="1" applyAlignment="1" pivotButton="0" quotePrefix="0" xfId="0">
      <alignment horizontal="center" vertical="center" wrapText="1"/>
    </xf>
    <xf numFmtId="166" fontId="3" fillId="3" borderId="1" applyAlignment="1" pivotButton="0" quotePrefix="0" xfId="0">
      <alignment horizontal="right" vertical="center"/>
    </xf>
    <xf numFmtId="0" fontId="0" fillId="0" borderId="4" pivotButton="0" quotePrefix="0" xfId="0"/>
    <xf numFmtId="0" fontId="2" fillId="3" borderId="1" applyAlignment="1" pivotButton="0" quotePrefix="0" xfId="0">
      <alignment horizontal="center" vertical="center" wrapText="1"/>
    </xf>
    <xf numFmtId="0" fontId="5" fillId="3" borderId="1" applyAlignment="1" pivotButton="0" quotePrefix="0" xfId="0">
      <alignment horizontal="left" vertical="center" wrapText="1"/>
    </xf>
    <xf numFmtId="0" fontId="6" fillId="2" borderId="1" applyAlignment="1" pivotButton="0" quotePrefix="0" xfId="0">
      <alignment horizontal="center" vertical="center" wrapText="1"/>
    </xf>
    <xf numFmtId="0" fontId="6" fillId="5" borderId="1" applyAlignment="1" pivotButton="0" quotePrefix="0" xfId="0">
      <alignment horizontal="center" vertical="center" wrapText="1"/>
    </xf>
    <xf numFmtId="167" fontId="3" fillId="4" borderId="1" applyAlignment="1" pivotButton="0" quotePrefix="0" xfId="0">
      <alignment horizontal="right" vertical="center"/>
    </xf>
    <xf numFmtId="0" fontId="7" fillId="4" borderId="1" applyAlignment="1" pivotButton="0" quotePrefix="0" xfId="0">
      <alignment horizontal="left" vertical="center" wrapText="1"/>
    </xf>
    <xf numFmtId="0" fontId="7" fillId="3" borderId="1" applyAlignment="1" pivotButton="0" quotePrefix="0" xfId="0">
      <alignment horizontal="center" vertical="center" wrapText="1"/>
    </xf>
    <xf numFmtId="1" fontId="7" fillId="3" borderId="1" applyAlignment="1" pivotButton="0" quotePrefix="0" xfId="0">
      <alignment horizontal="center" vertical="center" wrapText="1"/>
    </xf>
    <xf numFmtId="167" fontId="3" fillId="3" borderId="1" applyAlignment="1" pivotButton="0" quotePrefix="0" xfId="0">
      <alignment horizontal="right" vertical="center"/>
    </xf>
    <xf numFmtId="0" fontId="7" fillId="3" borderId="1" applyAlignment="1" pivotButton="0" quotePrefix="0" xfId="0">
      <alignment horizontal="left" vertical="center" wrapText="1"/>
    </xf>
    <xf numFmtId="165" fontId="6" fillId="2" borderId="1" applyAlignment="1" pivotButton="0" quotePrefix="0" xfId="0">
      <alignment horizontal="center" vertical="center" wrapText="1"/>
    </xf>
    <xf numFmtId="0" fontId="0" fillId="0" borderId="7" pivotButton="0" quotePrefix="0" xfId="0"/>
    <xf numFmtId="0" fontId="3" fillId="3" borderId="1" applyAlignment="1" pivotButton="0" quotePrefix="0" xfId="0">
      <alignment horizontal="left" vertical="center" shrinkToFit="1"/>
    </xf>
    <xf numFmtId="0" fontId="3" fillId="3" borderId="1" applyAlignment="1" pivotButton="0" quotePrefix="0" xfId="0">
      <alignment horizontal="left" vertical="center" wrapText="1"/>
    </xf>
    <xf numFmtId="166" fontId="2" fillId="3" borderId="1" applyAlignment="1" pivotButton="0" quotePrefix="0" xfId="0">
      <alignment horizontal="right" vertical="center"/>
    </xf>
    <xf numFmtId="166" fontId="2" fillId="3" borderId="1" applyAlignment="1" pivotButton="0" quotePrefix="0" xfId="0">
      <alignment horizontal="center" vertical="center" wrapText="1"/>
    </xf>
    <xf numFmtId="167" fontId="3" fillId="4" borderId="1" applyAlignment="1" pivotButton="0" quotePrefix="0" xfId="0">
      <alignment horizontal="center" vertical="center" wrapText="1"/>
    </xf>
    <xf numFmtId="0" fontId="0" fillId="4" borderId="1" pivotButton="0" quotePrefix="0" xfId="0"/>
    <xf numFmtId="165" fontId="5" fillId="4" borderId="1" applyAlignment="1" pivotButton="0" quotePrefix="0" xfId="0">
      <alignment horizontal="center" vertical="center" wrapText="1"/>
    </xf>
    <xf numFmtId="0" fontId="4" fillId="0" borderId="8" applyAlignment="1" pivotButton="0" quotePrefix="0" xfId="0">
      <alignment horizontal="left" vertical="center" wrapText="1"/>
    </xf>
    <xf numFmtId="0" fontId="2" fillId="0" borderId="8" applyAlignment="1" pivotButton="0" quotePrefix="0" xfId="0">
      <alignment horizontal="right" vertical="center"/>
    </xf>
    <xf numFmtId="0" fontId="0" fillId="0" borderId="9" pivotButton="0" quotePrefix="0" xfId="0"/>
    <xf numFmtId="1" fontId="7" fillId="3" borderId="1" applyAlignment="1" pivotButton="0" quotePrefix="0" xfId="0">
      <alignment horizontal="center"/>
    </xf>
    <xf numFmtId="0" fontId="7" fillId="3" borderId="1" applyAlignment="1" pivotButton="0" quotePrefix="0" xfId="0">
      <alignment horizontal="center"/>
    </xf>
    <xf numFmtId="165" fontId="5" fillId="3" borderId="1" applyAlignment="1" pivotButton="0" quotePrefix="0" xfId="0">
      <alignment horizontal="center" vertical="center" wrapText="1"/>
    </xf>
    <xf numFmtId="0" fontId="5" fillId="3" borderId="1" applyAlignment="1" pivotButton="0" quotePrefix="0" xfId="0">
      <alignment horizontal="center" vertical="center" wrapText="1"/>
    </xf>
    <xf numFmtId="0" fontId="2" fillId="0" borderId="0" applyAlignment="1" pivotButton="0" quotePrefix="0" xfId="0">
      <alignment horizontal="left" vertical="center" wrapText="1"/>
    </xf>
    <xf numFmtId="165" fontId="2" fillId="3" borderId="1" applyAlignment="1" pivotButton="0" quotePrefix="0" xfId="0">
      <alignment horizontal="center" vertical="center" wrapText="1"/>
    </xf>
    <xf numFmtId="166" fontId="3" fillId="4" borderId="1" applyAlignment="1" pivotButton="0" quotePrefix="0" xfId="0">
      <alignment horizontal="right" vertical="center"/>
    </xf>
    <xf numFmtId="168" fontId="6" fillId="2" borderId="1" applyAlignment="1" pivotButton="0" quotePrefix="0" xfId="0">
      <alignment horizontal="center" vertical="center" wrapText="1"/>
    </xf>
    <xf numFmtId="0" fontId="7" fillId="0" borderId="1" applyAlignment="1" pivotButton="0" quotePrefix="0" xfId="0">
      <alignment horizontal="left" vertical="center" shrinkToFit="1"/>
    </xf>
    <xf numFmtId="167" fontId="7" fillId="3" borderId="1" applyAlignment="1" pivotButton="0" quotePrefix="0" xfId="0">
      <alignment horizontal="right" vertical="center"/>
    </xf>
    <xf numFmtId="166" fontId="7" fillId="3" borderId="1" applyAlignment="1" pivotButton="0" quotePrefix="0" xfId="0">
      <alignment horizontal="right" vertical="center"/>
    </xf>
    <xf numFmtId="169" fontId="7" fillId="3" borderId="1" applyAlignment="1" pivotButton="0" quotePrefix="0" xfId="0">
      <alignment horizontal="right" vertical="center"/>
    </xf>
    <xf numFmtId="0" fontId="2" fillId="0" borderId="8" applyAlignment="1" pivotButton="0" quotePrefix="0" xfId="0">
      <alignment horizontal="left" vertical="center" wrapText="1"/>
    </xf>
    <xf numFmtId="170" fontId="2" fillId="0" borderId="8" applyAlignment="1" pivotButton="0" quotePrefix="0" xfId="0">
      <alignment horizontal="right" vertical="center"/>
    </xf>
    <xf numFmtId="0" fontId="4" fillId="0" borderId="0" applyAlignment="1" pivotButton="0" quotePrefix="0" xfId="0">
      <alignment horizontal="right" vertical="center"/>
    </xf>
    <xf numFmtId="0" fontId="7" fillId="0" borderId="10" applyAlignment="1" pivotButton="0" quotePrefix="0" xfId="0">
      <alignment horizontal="left" vertical="center" shrinkToFit="1"/>
    </xf>
    <xf numFmtId="167" fontId="7" fillId="0" borderId="10" applyAlignment="1" pivotButton="0" quotePrefix="0" xfId="0">
      <alignment horizontal="right" vertical="center"/>
    </xf>
    <xf numFmtId="0" fontId="2" fillId="0" borderId="11" applyAlignment="1" pivotButton="0" quotePrefix="0" xfId="0">
      <alignment horizontal="left" vertical="center" shrinkToFit="1"/>
    </xf>
    <xf numFmtId="167" fontId="2" fillId="0" borderId="11" applyAlignment="1" pivotButton="0" quotePrefix="0" xfId="0">
      <alignment horizontal="right" vertical="center"/>
    </xf>
    <xf numFmtId="0" fontId="7" fillId="0" borderId="12" applyAlignment="1" pivotButton="0" quotePrefix="0" xfId="0">
      <alignment horizontal="left" vertical="center" shrinkToFit="1"/>
    </xf>
    <xf numFmtId="167" fontId="7" fillId="0" borderId="12" applyAlignment="1" pivotButton="0" quotePrefix="0" xfId="0">
      <alignment horizontal="right" vertical="center"/>
    </xf>
    <xf numFmtId="0" fontId="4" fillId="0" borderId="1" applyAlignment="1" pivotButton="0" quotePrefix="0" xfId="0">
      <alignment horizontal="center" vertical="center" wrapText="1"/>
    </xf>
    <xf numFmtId="0" fontId="7" fillId="4" borderId="1" applyAlignment="1" pivotButton="0" quotePrefix="0" xfId="0">
      <alignment horizontal="center" vertical="center" wrapText="1"/>
    </xf>
    <xf numFmtId="1" fontId="7" fillId="3" borderId="1" applyAlignment="1" pivotButton="0" quotePrefix="0" xfId="0">
      <alignment horizontal="left" vertical="center" wrapText="1"/>
    </xf>
    <xf numFmtId="1"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1" fillId="2" borderId="13" applyAlignment="1" pivotButton="0" quotePrefix="0" xfId="0">
      <alignment horizontal="left" vertical="center" wrapText="1"/>
    </xf>
    <xf numFmtId="0" fontId="8" fillId="0" borderId="13" pivotButton="0" quotePrefix="0" xfId="0"/>
    <xf numFmtId="0" fontId="9" fillId="3" borderId="13" applyAlignment="1" pivotButton="0" quotePrefix="0" xfId="0">
      <alignment horizontal="left" vertical="center" wrapText="1"/>
    </xf>
    <xf numFmtId="0" fontId="3" fillId="0" borderId="13" applyAlignment="1" pivotButton="0" quotePrefix="0" xfId="0">
      <alignment horizontal="left" vertical="top" wrapText="1"/>
    </xf>
    <xf numFmtId="0" fontId="4" fillId="0" borderId="13" applyAlignment="1" pivotButton="0" quotePrefix="0" xfId="0">
      <alignment horizontal="left" vertical="center" wrapText="1"/>
    </xf>
    <xf numFmtId="0" fontId="9" fillId="3" borderId="1" applyAlignment="1" pivotButton="0" quotePrefix="0" xfId="0">
      <alignment horizontal="left" vertical="center" wrapText="1"/>
    </xf>
    <xf numFmtId="0" fontId="8" fillId="0" borderId="14" pivotButton="0" quotePrefix="0" xfId="0"/>
    <xf numFmtId="0" fontId="8" fillId="0" borderId="15" pivotButton="0" quotePrefix="0" xfId="0"/>
    <xf numFmtId="0" fontId="9" fillId="3" borderId="1" applyAlignment="1" pivotButton="0" quotePrefix="0" xfId="0">
      <alignment horizontal="center" vertical="center" wrapText="1"/>
    </xf>
    <xf numFmtId="0" fontId="10" fillId="3" borderId="1" applyAlignment="1" pivotButton="0" quotePrefix="0" xfId="0">
      <alignment horizontal="left" vertical="center" wrapText="1"/>
    </xf>
    <xf numFmtId="0" fontId="8" fillId="0" borderId="16" pivotButton="0" quotePrefix="0" xfId="0"/>
    <xf numFmtId="166" fontId="9" fillId="3" borderId="1" applyAlignment="1" pivotButton="0" quotePrefix="0" xfId="0">
      <alignment horizontal="right" vertical="center"/>
    </xf>
    <xf numFmtId="166" fontId="9" fillId="3" borderId="1" applyAlignment="1" pivotButton="0" quotePrefix="0" xfId="0">
      <alignment horizontal="center" vertical="center" wrapText="1"/>
    </xf>
    <xf numFmtId="165" fontId="10" fillId="4" borderId="1" applyAlignment="1" pivotButton="0" quotePrefix="0" xfId="0">
      <alignment horizontal="center" vertical="center" wrapText="1"/>
    </xf>
    <xf numFmtId="0" fontId="9" fillId="0" borderId="8" applyAlignment="1" pivotButton="0" quotePrefix="0" xfId="0">
      <alignment horizontal="right" vertical="center"/>
    </xf>
    <xf numFmtId="165" fontId="10"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9" fillId="0" borderId="13" applyAlignment="1" pivotButton="0" quotePrefix="0" xfId="0">
      <alignment horizontal="left" vertical="center" wrapText="1"/>
    </xf>
    <xf numFmtId="165" fontId="9" fillId="3" borderId="1" applyAlignment="1" pivotButton="0" quotePrefix="0" xfId="0">
      <alignment horizontal="center" vertical="center" wrapText="1"/>
    </xf>
    <xf numFmtId="0" fontId="9" fillId="0" borderId="8" applyAlignment="1" pivotButton="0" quotePrefix="0" xfId="0">
      <alignment horizontal="left" vertical="center" wrapText="1"/>
    </xf>
    <xf numFmtId="170" fontId="9" fillId="0" borderId="8" applyAlignment="1" pivotButton="0" quotePrefix="0" xfId="0">
      <alignment horizontal="right" vertical="center"/>
    </xf>
    <xf numFmtId="0" fontId="4" fillId="0" borderId="13" applyAlignment="1" pivotButton="0" quotePrefix="0" xfId="0">
      <alignment horizontal="right" vertical="center"/>
    </xf>
    <xf numFmtId="0" fontId="9" fillId="0" borderId="11" applyAlignment="1" pivotButton="0" quotePrefix="0" xfId="0">
      <alignment horizontal="left" vertical="center" shrinkToFit="1"/>
    </xf>
    <xf numFmtId="167" fontId="9" fillId="0" borderId="11" applyAlignment="1" pivotButton="0" quotePrefix="0" xfId="0">
      <alignment horizontal="right" vertical="center"/>
    </xf>
  </cellXfs>
  <cellStyles count="1">
    <cellStyle name="Normal" xfId="0" builtinId="0" hidden="0"/>
  </cellStyles>
  <dxfs count="3">
    <dxf>
      <font>
        <b val="1"/>
        <color rgb="00B3261E"/>
      </font>
      <fill>
        <patternFill patternType="solid">
          <fgColor rgb="00FDECEA"/>
          <bgColor rgb="00FDECEA"/>
        </patternFill>
      </fill>
    </dxf>
    <dxf>
      <font>
        <b val="1"/>
        <color rgb="001B3A5C"/>
      </font>
      <border>
        <top style="thin">
          <color rgb="001B3A5C"/>
        </top>
      </border>
    </dxf>
    <dxf>
      <font>
        <b val="1"/>
        <color rgb="001B3A5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9"/>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67" t="inlineStr">
        <is>
          <t>使い方（試算表テンプレート）</t>
        </is>
      </c>
      <c r="B1" s="68" t="n"/>
    </row>
    <row r="2" ht="20" customHeight="1">
      <c r="A2" s="69" t="inlineStr">
        <is>
          <t>このファイルでできること</t>
        </is>
      </c>
      <c r="B2" s="68" t="n"/>
    </row>
    <row r="3" ht="32" customHeight="1">
      <c r="A3" s="70" t="inlineStr">
        <is>
          <t>勘定科目ごとに、月ごとの借方の合計と貸方の合計を入れると、合計残高試算表・損益の月次推移・貸借対照表・損益計算書ができます。</t>
        </is>
      </c>
      <c r="B3" s="68" t="n"/>
    </row>
    <row r="4" ht="32" customHeight="1">
      <c r="A4" s="70" t="inlineStr">
        <is>
          <t>借方と貸方の合計が合わない月があると、「貸借チェック」シートに、ずれた月と差額、差額と同じ金額（または半分の金額）が入っている科目と区分が出ます。</t>
        </is>
      </c>
      <c r="B4" s="68" t="n"/>
    </row>
    <row r="5" ht="32" customHeight="1">
      <c r="A5" s="70" t="inlineStr">
        <is>
          <t>貸借対照表と損益計算書の区分と行の並びは、金融庁が掲載している「中小企業の会計に関する基本要領」の様式集（貸借対照表・損益計算書）に合わせています。様式集は「企業の実態に応じて、適宜勘定科目等を加除・集約することができる」としています。</t>
        </is>
      </c>
      <c r="B5" s="68" t="n"/>
    </row>
    <row r="6" ht="17.5" customHeight="1">
      <c r="A6" s="70" t="inlineStr">
        <is>
          <t>仕訳を1件ずつ入れる帳簿ではありません。仕訳帳・総勘定元帳・会計ソフトの月の合計を写して使います。</t>
        </is>
      </c>
      <c r="B6" s="68" t="n"/>
    </row>
    <row r="7">
      <c r="A7" s="68" t="n"/>
      <c r="B7" s="68" t="n"/>
    </row>
    <row r="8" ht="20" customHeight="1">
      <c r="A8" s="69" t="inlineStr">
        <is>
          <t>最初の1回</t>
        </is>
      </c>
      <c r="B8" s="68" t="n"/>
    </row>
    <row r="9" ht="17.5" customHeight="1">
      <c r="A9" s="70" t="inlineStr">
        <is>
          <t>1. 「設定」シートに、会社名、期首の年と月（3月決算なら4月）、事業の形（法人／個人事業主）を入れます。</t>
        </is>
      </c>
      <c r="B9" s="68" t="n"/>
    </row>
    <row r="10" ht="32" customHeight="1">
      <c r="A10" s="70" t="inlineStr">
        <is>
          <t>2. 「勘定科目」シートを自社の科目に合わせます。使わない科目は行を残したまま空にしてかまいません。科目を足すときは空いている行に、コード・勘定科目・区分・残高の向き・表示科目を入れます。</t>
        </is>
      </c>
      <c r="B10" s="68" t="n"/>
    </row>
    <row r="11" ht="32" customHeight="1">
      <c r="A11" s="70" t="inlineStr">
        <is>
          <t>3. 「勘定科目」シートの期首残高に、前期末の貸借対照表の残高を入れます。残高の向き（借方／貸方）のとおりに正の数で入れます。収益・費用の科目には期首残高を入れません。</t>
        </is>
      </c>
      <c r="B11" s="68" t="n"/>
    </row>
    <row r="12" ht="17.5" customHeight="1">
      <c r="A12" s="70" t="inlineStr">
        <is>
          <t>4. 「貸借チェック」シートの期首残高の行が「一致」になることを確かめます。</t>
        </is>
      </c>
      <c r="B12" s="68" t="n"/>
    </row>
    <row r="13">
      <c r="A13" s="68" t="n"/>
      <c r="B13" s="68" t="n"/>
    </row>
    <row r="14" ht="20" customHeight="1">
      <c r="A14" s="69" t="inlineStr">
        <is>
          <t>毎月やること</t>
        </is>
      </c>
      <c r="B14" s="68" t="n"/>
    </row>
    <row r="15" ht="32" customHeight="1">
      <c r="A15" s="70" t="inlineStr">
        <is>
          <t>1. 総勘定元帳か会計ソフトから、科目ごとのその月の借方の合計と貸方の合計を「月次入力」シートに写します（残高ではなく、その月に動いた金額の合計です）。</t>
        </is>
      </c>
      <c r="B15" s="68" t="n"/>
    </row>
    <row r="16" ht="32" customHeight="1">
      <c r="A16" s="70" t="inlineStr">
        <is>
          <t>2. 仕訳帳の月の合計（借方の合計＝貸方の合計）が分かるなら、「月次入力」の下の照合用の行に入れます。どちらの側の写し間違いかが分かります。</t>
        </is>
      </c>
      <c r="B16" s="68" t="n"/>
    </row>
    <row r="17" ht="17.5" customHeight="1">
      <c r="A17" s="70" t="inlineStr">
        <is>
          <t>3. 「合計残高試算表」シートの上で、表示する月を選びます。貸借対照表・損益計算書・月次推移もその月になります。</t>
        </is>
      </c>
      <c r="B17" s="68" t="n"/>
    </row>
    <row r="18" ht="17.5" customHeight="1">
      <c r="A18" s="70" t="inlineStr">
        <is>
          <t>4. 「貸借チェック」シートで、その月が「一致」になっていることを確かめてから、貸借対照表・損益計算書を見ます。</t>
        </is>
      </c>
      <c r="B18" s="68" t="n"/>
    </row>
    <row r="19">
      <c r="A19" s="68" t="n"/>
      <c r="B19" s="68" t="n"/>
    </row>
    <row r="20" ht="20" customHeight="1">
      <c r="A20" s="69" t="inlineStr">
        <is>
          <t>勘定科目シートの列</t>
        </is>
      </c>
      <c r="B20" s="68" t="n"/>
    </row>
    <row r="21" ht="17.5" customHeight="1">
      <c r="A21" s="70" t="inlineStr">
        <is>
          <t>区分: 資産・負債・純資産・収益・費用のどれか。どの決算書のどちら側に載るかと、金額の正負を決めます。</t>
        </is>
      </c>
      <c r="B21" s="68" t="n"/>
    </row>
    <row r="22" ht="32" customHeight="1">
      <c r="A22" s="70" t="inlineStr">
        <is>
          <t>残高の向き: その科目の残高がふつう借方に残るか貸方に残るか。貸倒引当金・減価償却累計額は区分が資産で向きが貸方、自己株式は区分が純資産で向きが借方、期末商品棚卸高は区分が費用で向きが貸方です。</t>
        </is>
      </c>
      <c r="B22" s="68" t="n"/>
    </row>
    <row r="23" ht="32" customHeight="1">
      <c r="A23" s="70" t="inlineStr">
        <is>
          <t>表示科目: 貸借対照表・損益計算書のどの行に入れるか。「表示の並び」シートにある科目の行の名前から選びます。普通預金・当座預金・現金は、どれも「現金及び預金」の行にまとまります。</t>
        </is>
      </c>
      <c r="B23" s="68" t="n"/>
    </row>
    <row r="24" ht="32" customHeight="1">
      <c r="A24" s="70" t="inlineStr">
        <is>
          <t>確認の列: 区分が空、向きが空、表示科目が並びに無い、区分と表示科目が合わない（費用の科目を貸借対照表の行に入れたなど）、科目名の重複、損益の科目に期首残高、を表示します。空欄なら問題ありません。</t>
        </is>
      </c>
      <c r="B24" s="68" t="n"/>
    </row>
    <row r="25">
      <c r="A25" s="68" t="n"/>
      <c r="B25" s="68" t="n"/>
    </row>
    <row r="26" ht="20" customHeight="1">
      <c r="A26" s="69" t="inlineStr">
        <is>
          <t>貸借が合わないときの探し方</t>
        </is>
      </c>
      <c r="B26" s="68" t="n"/>
    </row>
    <row r="27" ht="17.5" customHeight="1">
      <c r="A27" s="70" t="inlineStr">
        <is>
          <t>「貸借チェック」の月の表で、最初に「ずれ」になった月を見ます。期首残高がずれていると、全部の月の貸借対照表がずれます。</t>
        </is>
      </c>
      <c r="B27" s="68" t="n"/>
    </row>
    <row r="28" ht="17.5" customHeight="1">
      <c r="A28" s="70" t="inlineStr">
        <is>
          <t>差額と同じ金額: 多い側に、差額と同じ金額の科目があれば、その科目の二重の入力か、反対側の入れ忘れを疑います。</t>
        </is>
      </c>
      <c r="B28" s="68" t="n"/>
    </row>
    <row r="29" ht="32" customHeight="1">
      <c r="A29" s="70" t="inlineStr">
        <is>
          <t>差額の半分: 多い側に差額の半分の金額があれば、借方と貸方を取り違えて入れた可能性があります（取り違えると差額は金額の2倍になります）。</t>
        </is>
      </c>
      <c r="B29" s="68" t="n"/>
    </row>
    <row r="30" ht="32" customHeight="1">
      <c r="A30" s="70" t="inlineStr">
        <is>
          <t>9で割り切れる: 差額が9で割り切れるときは、数字の並びの入れ替え（54,000 と 45,000）や桁のずれ（12,000 と 120,000）でも同じことが起きます。</t>
        </is>
      </c>
      <c r="B30" s="68" t="n"/>
    </row>
    <row r="31" ht="32" customHeight="1">
      <c r="A31" s="70" t="inlineStr">
        <is>
          <t>区分の照合: 写した元の試算表（会計ソフトなど）に区分ごとの借方・貸方の合計があるなら、「貸借チェック」の下の表に入れると、どの区分でずれたかが出ます。</t>
        </is>
      </c>
      <c r="B31" s="68" t="n"/>
    </row>
    <row r="32">
      <c r="A32" s="68" t="n"/>
      <c r="B32" s="68" t="n"/>
    </row>
    <row r="33" ht="20" customHeight="1">
      <c r="A33" s="69" t="inlineStr">
        <is>
          <t>個人事業主で使うとき</t>
        </is>
      </c>
      <c r="B33" s="68" t="n"/>
    </row>
    <row r="34" ht="32" customHeight="1">
      <c r="A34" s="70" t="inlineStr">
        <is>
          <t>1. 「個人事業主の科目」シートの表（コードからメモまで）をコピーし、「勘定科目」シートの同じ列に貼り付けます（法人の科目は先に消します）。月の金額を入れる前に行ってください（月次入力の行は勘定科目の行と同じ並びです）。</t>
        </is>
      </c>
      <c r="B34" s="68" t="n"/>
    </row>
    <row r="35" ht="32" customHeight="1">
      <c r="A35" s="70" t="inlineStr">
        <is>
          <t>2. 「設定」の事業の形を「個人事業主」にします。貸借対照表は資産の部と負債・資本の部、損益計算書は売上（収入）金額から青色申告特別控除前の所得金額までの並びに変わります。</t>
        </is>
      </c>
      <c r="B35" s="68" t="n"/>
    </row>
    <row r="36" ht="32" customHeight="1">
      <c r="A36" s="70" t="inlineStr">
        <is>
          <t>3. 期首は1月にします。元入金は期首の金額のまま期中は動かしません。家事に使ったお金は事業主貸、家計から入れたお金は事業主借に入れます（国税庁「青色申告決算書（一般用）の書き方」6ページ）。</t>
        </is>
      </c>
      <c r="B36" s="68" t="n"/>
    </row>
    <row r="37" ht="32" customHeight="1">
      <c r="A37" s="70" t="inlineStr">
        <is>
          <t>4. 個人の貸借対照表の「青色申告特別控除前の所得金額」と損益計算書の同じ金額は、一致します。一致しないときは、貸借チェックの表で原因を探します。</t>
        </is>
      </c>
      <c r="B37" s="68" t="n"/>
    </row>
    <row r="38" ht="17.5" customHeight="1">
      <c r="A38" s="70" t="inlineStr">
        <is>
          <t>このシートで作るのは、決算書を書く前の確認用の表です。確定申告には国税庁の青色申告決算書（または収支内訳書）を使います。</t>
        </is>
      </c>
      <c r="B38" s="68" t="n"/>
    </row>
    <row r="39">
      <c r="A39" s="68" t="n"/>
      <c r="B39" s="68" t="n"/>
    </row>
    <row r="40" ht="20" customHeight="1">
      <c r="A40" s="69" t="inlineStr">
        <is>
          <t>このファイルで扱わないもの</t>
        </is>
      </c>
      <c r="B40" s="68" t="n"/>
    </row>
    <row r="41" ht="17.5" customHeight="1">
      <c r="A41" s="70" t="inlineStr">
        <is>
          <t>仕訳の入力・総勘定元帳の作成（当サイトの仕訳帳・総勘定元帳のテンプレートを使います）。</t>
        </is>
      </c>
      <c r="B41" s="68" t="n"/>
    </row>
    <row r="42" ht="17.5" customHeight="1">
      <c r="A42" s="70" t="inlineStr">
        <is>
          <t>決算整理（減価償却費の計上・引当金・棚卸の振替・法人税等の計上）は、仕訳で入れたものだけが反映されます。</t>
        </is>
      </c>
      <c r="B42" s="68" t="n"/>
    </row>
    <row r="43" ht="32" customHeight="1">
      <c r="A43" s="70" t="inlineStr">
        <is>
          <t>株主資本等変動計算書・個別注記表・附属明細書。貸借対照表の評価・換算差額等と新株予約権の行はありません（該当するときは、表示の並びに行を足します）。</t>
        </is>
      </c>
      <c r="B43" s="68" t="n"/>
    </row>
    <row r="44" ht="17.5" customHeight="1">
      <c r="A44" s="70" t="inlineStr">
        <is>
          <t>前期との比較、部門別の試算表。</t>
        </is>
      </c>
      <c r="B44" s="68" t="n"/>
    </row>
    <row r="45">
      <c r="A45" s="68" t="n"/>
      <c r="B45" s="68" t="n"/>
    </row>
    <row r="46" ht="20" customHeight="1">
      <c r="A46" s="69" t="inlineStr">
        <is>
          <t>使っている関数</t>
        </is>
      </c>
      <c r="B46" s="68" t="n"/>
    </row>
    <row r="47" ht="32" customHeight="1">
      <c r="A47" s="70" t="inlineStr">
        <is>
          <t>SUMIFS・SUMIF・SUMPRODUCT・COUNTIFS・COUNTIF・COUNT・SUM・INDEX・MATCH・CHOOSE・IFERROR・IF・AND・OR・MAX・ABS・MOD・ROUND・N・DATE・EOMONTH・TEXT・REPT・SUBSTITUTE・RIGHT・LEFT（条件付き書式で ISNUMBER・SEARCH）。</t>
        </is>
      </c>
      <c r="B47" s="68" t="n"/>
    </row>
    <row r="48" ht="17.5" customHeight="1">
      <c r="A48" s="70" t="inlineStr">
        <is>
          <t>XLOOKUP・FILTER など新しい関数と、配列数式は使っていません。</t>
        </is>
      </c>
      <c r="B48" s="68" t="n"/>
    </row>
    <row r="49" ht="17.5" customHeight="1">
      <c r="A49" s="70" t="inlineStr">
        <is>
          <t>灰色のセルは数式です。黄色のセルに入力します。「表示の並び」シートの右の列（いまの並び）は数式なので書き換えません。</t>
        </is>
      </c>
      <c r="B49" s="68" t="n"/>
    </row>
  </sheetData>
  <mergeCells count="42">
    <mergeCell ref="A48:B48"/>
    <mergeCell ref="A24:B24"/>
    <mergeCell ref="A30:B30"/>
    <mergeCell ref="A15:B15"/>
    <mergeCell ref="A11:B11"/>
    <mergeCell ref="A49:B49"/>
    <mergeCell ref="A36:B36"/>
    <mergeCell ref="A1:B1"/>
    <mergeCell ref="A6:B6"/>
    <mergeCell ref="A16:B16"/>
    <mergeCell ref="A41:B41"/>
    <mergeCell ref="A37:B37"/>
    <mergeCell ref="A46:B46"/>
    <mergeCell ref="A18:B18"/>
    <mergeCell ref="A27:B27"/>
    <mergeCell ref="A3:B3"/>
    <mergeCell ref="A12:B12"/>
    <mergeCell ref="A26:B26"/>
    <mergeCell ref="A21:B21"/>
    <mergeCell ref="A2:B2"/>
    <mergeCell ref="A33:B33"/>
    <mergeCell ref="A47:B47"/>
    <mergeCell ref="A5:B5"/>
    <mergeCell ref="A42:B42"/>
    <mergeCell ref="A14:B14"/>
    <mergeCell ref="A17:B17"/>
    <mergeCell ref="A23:B23"/>
    <mergeCell ref="A8:B8"/>
    <mergeCell ref="A22:B22"/>
    <mergeCell ref="A35:B35"/>
    <mergeCell ref="A4:B4"/>
    <mergeCell ref="A20:B20"/>
    <mergeCell ref="A38:B38"/>
    <mergeCell ref="A29:B29"/>
    <mergeCell ref="A43:B43"/>
    <mergeCell ref="A10:B10"/>
    <mergeCell ref="A28:B28"/>
    <mergeCell ref="A44:B44"/>
    <mergeCell ref="A40:B40"/>
    <mergeCell ref="A9:B9"/>
    <mergeCell ref="A31:B31"/>
    <mergeCell ref="A34:B34"/>
  </mergeCells>
  <printOptions horizontalCentered="1"/>
  <pageMargins left="0.4" right="0.4" top="0.5" bottom="0.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O14"/>
  <sheetViews>
    <sheetView showGridLines="0" tabSelected="0" workbookViewId="0">
      <selection activeCell="A1" sqref="A1"/>
    </sheetView>
  </sheetViews>
  <sheetFormatPr baseColWidth="8" defaultRowHeight="15"/>
  <cols>
    <col width="2" customWidth="1" min="1" max="1"/>
    <col width="3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2" customWidth="1" min="15" max="15"/>
  </cols>
  <sheetData>
    <row r="1" ht="26" customHeight="1">
      <c r="A1" s="67" t="inlineStr">
        <is>
          <t>設定</t>
        </is>
      </c>
      <c r="B1" s="68" t="n"/>
      <c r="C1" s="68" t="n"/>
      <c r="D1" s="68" t="n"/>
      <c r="E1" s="68" t="n"/>
      <c r="F1" s="68" t="n"/>
      <c r="G1" s="68" t="n"/>
      <c r="H1" s="68" t="n"/>
      <c r="I1" s="68" t="n"/>
      <c r="J1" s="68" t="n"/>
      <c r="K1" s="68" t="n"/>
      <c r="L1" s="68" t="n"/>
      <c r="M1" s="68" t="n"/>
      <c r="N1" s="68" t="n"/>
      <c r="O1" s="68" t="n"/>
    </row>
    <row r="2">
      <c r="A2" s="68" t="n"/>
      <c r="B2" s="71" t="inlineStr">
        <is>
          <t>黄色のセルに入れます。期首の年と月を入れると、月の並びが決まります。</t>
        </is>
      </c>
      <c r="C2" s="68" t="n"/>
      <c r="D2" s="68" t="n"/>
      <c r="E2" s="68" t="n"/>
      <c r="F2" s="68" t="n"/>
      <c r="G2" s="68" t="n"/>
      <c r="H2" s="68" t="n"/>
      <c r="I2" s="68" t="n"/>
      <c r="J2" s="68" t="n"/>
      <c r="K2" s="68" t="n"/>
      <c r="L2" s="68" t="n"/>
      <c r="M2" s="68" t="n"/>
      <c r="N2" s="68" t="n"/>
      <c r="O2" s="68" t="n"/>
    </row>
    <row r="3">
      <c r="A3" s="68" t="n"/>
      <c r="B3" s="72" t="inlineStr">
        <is>
          <t>会社名・屋号</t>
        </is>
      </c>
      <c r="C3" s="8" t="n"/>
      <c r="D3" s="73" t="n"/>
      <c r="E3" s="73" t="n"/>
      <c r="F3" s="73" t="n"/>
      <c r="G3" s="73" t="n"/>
      <c r="H3" s="73" t="n"/>
      <c r="I3" s="74" t="n"/>
      <c r="J3" s="68" t="n"/>
      <c r="K3" s="68" t="n"/>
      <c r="L3" s="68" t="n"/>
      <c r="M3" s="68" t="n"/>
      <c r="N3" s="68" t="n"/>
      <c r="O3" s="68" t="n"/>
    </row>
    <row r="4">
      <c r="A4" s="68" t="n"/>
      <c r="B4" s="72" t="inlineStr">
        <is>
          <t>期首の年（西暦）</t>
        </is>
      </c>
      <c r="C4" s="9" t="n"/>
      <c r="D4" s="68" t="n"/>
      <c r="E4" s="68" t="n"/>
      <c r="F4" s="68" t="n"/>
      <c r="G4" s="68" t="n"/>
      <c r="H4" s="68" t="n"/>
      <c r="I4" s="68" t="n"/>
      <c r="J4" s="68" t="n"/>
      <c r="K4" s="68" t="n"/>
      <c r="L4" s="68" t="n"/>
      <c r="M4" s="68" t="n"/>
      <c r="N4" s="68" t="n"/>
      <c r="O4" s="68" t="n"/>
    </row>
    <row r="5">
      <c r="A5" s="68" t="n"/>
      <c r="B5" s="72" t="inlineStr">
        <is>
          <t>期首の月（3月決算なら4）</t>
        </is>
      </c>
      <c r="C5" s="9" t="n"/>
      <c r="D5" s="68" t="n"/>
      <c r="E5" s="68" t="n"/>
      <c r="F5" s="68" t="n"/>
      <c r="G5" s="68" t="n"/>
      <c r="H5" s="68" t="n"/>
      <c r="I5" s="68" t="n"/>
      <c r="J5" s="68" t="n"/>
      <c r="K5" s="68" t="n"/>
      <c r="L5" s="68" t="n"/>
      <c r="M5" s="68" t="n"/>
      <c r="N5" s="68" t="n"/>
      <c r="O5" s="68" t="n"/>
    </row>
    <row r="6">
      <c r="A6" s="68" t="n"/>
      <c r="B6" s="72" t="inlineStr">
        <is>
          <t>事業の形</t>
        </is>
      </c>
      <c r="C6" s="10" t="inlineStr">
        <is>
          <t>法人</t>
        </is>
      </c>
      <c r="D6" s="71" t="inlineStr">
        <is>
          <t>法人は中小会計要領の様式集の並び、個人事業主は資産の部・負債・資本の部の並びになります（「使い方」の「個人事業主で使うとき」）。</t>
        </is>
      </c>
      <c r="E6" s="68" t="n"/>
      <c r="F6" s="68" t="n"/>
      <c r="G6" s="68" t="n"/>
      <c r="H6" s="68" t="n"/>
      <c r="I6" s="68" t="n"/>
      <c r="J6" s="68" t="n"/>
      <c r="K6" s="68" t="n"/>
      <c r="L6" s="68" t="n"/>
      <c r="M6" s="68" t="n"/>
      <c r="N6" s="68" t="n"/>
      <c r="O6" s="68" t="n"/>
    </row>
    <row r="7">
      <c r="A7" s="68" t="n"/>
      <c r="B7" s="68" t="n"/>
      <c r="C7" s="68" t="n"/>
      <c r="D7" s="68" t="n"/>
      <c r="E7" s="68" t="n"/>
      <c r="F7" s="68" t="n"/>
      <c r="G7" s="68" t="n"/>
      <c r="H7" s="68" t="n"/>
      <c r="I7" s="68" t="n"/>
      <c r="J7" s="68" t="n"/>
      <c r="K7" s="68" t="n"/>
      <c r="L7" s="68" t="n"/>
      <c r="M7" s="68" t="n"/>
      <c r="N7" s="68" t="n"/>
      <c r="O7" s="68" t="n"/>
    </row>
    <row r="8">
      <c r="A8" s="68" t="n"/>
      <c r="B8" s="72" t="inlineStr">
        <is>
          <t>月の並び（自動）</t>
        </is>
      </c>
      <c r="C8" s="11" t="n">
        <v>1</v>
      </c>
      <c r="D8" s="11" t="n">
        <v>2</v>
      </c>
      <c r="E8" s="11" t="n">
        <v>3</v>
      </c>
      <c r="F8" s="11" t="n">
        <v>4</v>
      </c>
      <c r="G8" s="11" t="n">
        <v>5</v>
      </c>
      <c r="H8" s="11" t="n">
        <v>6</v>
      </c>
      <c r="I8" s="11" t="n">
        <v>7</v>
      </c>
      <c r="J8" s="11" t="n">
        <v>8</v>
      </c>
      <c r="K8" s="11" t="n">
        <v>9</v>
      </c>
      <c r="L8" s="11" t="n">
        <v>10</v>
      </c>
      <c r="M8" s="11" t="n">
        <v>11</v>
      </c>
      <c r="N8" s="11" t="n">
        <v>12</v>
      </c>
      <c r="O8" s="68" t="n"/>
    </row>
    <row r="9">
      <c r="A9" s="68" t="n"/>
      <c r="B9" s="12" t="inlineStr">
        <is>
          <t>（年月）</t>
        </is>
      </c>
      <c r="C9" s="13">
        <f>IF(OR($C$4="",$C$5=""),"1か月目",DATE($C$4,$C$5+0,1))</f>
        <v/>
      </c>
      <c r="D9" s="13">
        <f>IF(OR($C$4="",$C$5=""),"2か月目",DATE($C$4,$C$5+1,1))</f>
        <v/>
      </c>
      <c r="E9" s="13">
        <f>IF(OR($C$4="",$C$5=""),"3か月目",DATE($C$4,$C$5+2,1))</f>
        <v/>
      </c>
      <c r="F9" s="13">
        <f>IF(OR($C$4="",$C$5=""),"4か月目",DATE($C$4,$C$5+3,1))</f>
        <v/>
      </c>
      <c r="G9" s="13">
        <f>IF(OR($C$4="",$C$5=""),"5か月目",DATE($C$4,$C$5+4,1))</f>
        <v/>
      </c>
      <c r="H9" s="13">
        <f>IF(OR($C$4="",$C$5=""),"6か月目",DATE($C$4,$C$5+5,1))</f>
        <v/>
      </c>
      <c r="I9" s="13">
        <f>IF(OR($C$4="",$C$5=""),"7か月目",DATE($C$4,$C$5+6,1))</f>
        <v/>
      </c>
      <c r="J9" s="13">
        <f>IF(OR($C$4="",$C$5=""),"8か月目",DATE($C$4,$C$5+7,1))</f>
        <v/>
      </c>
      <c r="K9" s="13">
        <f>IF(OR($C$4="",$C$5=""),"9か月目",DATE($C$4,$C$5+8,1))</f>
        <v/>
      </c>
      <c r="L9" s="13">
        <f>IF(OR($C$4="",$C$5=""),"10か月目",DATE($C$4,$C$5+9,1))</f>
        <v/>
      </c>
      <c r="M9" s="13">
        <f>IF(OR($C$4="",$C$5=""),"11か月目",DATE($C$4,$C$5+10,1))</f>
        <v/>
      </c>
      <c r="N9" s="13">
        <f>IF(OR($C$4="",$C$5=""),"12か月目",DATE($C$4,$C$5+11,1))</f>
        <v/>
      </c>
      <c r="O9" s="68" t="n"/>
    </row>
    <row r="10">
      <c r="A10" s="68" t="n"/>
      <c r="B10" s="68" t="n"/>
      <c r="C10" s="68" t="n"/>
      <c r="D10" s="68" t="n"/>
      <c r="E10" s="68" t="n"/>
      <c r="F10" s="68" t="n"/>
      <c r="G10" s="68" t="n"/>
      <c r="H10" s="68" t="n"/>
      <c r="I10" s="68" t="n"/>
      <c r="J10" s="68" t="n"/>
      <c r="K10" s="68" t="n"/>
      <c r="L10" s="68" t="n"/>
      <c r="M10" s="68" t="n"/>
      <c r="N10" s="68" t="n"/>
      <c r="O10" s="68" t="n"/>
    </row>
    <row r="11">
      <c r="A11" s="68" t="n"/>
      <c r="B11" s="72" t="inlineStr">
        <is>
          <t>表示している月</t>
        </is>
      </c>
      <c r="C11" s="13">
        <f>IF('合計残高試算表'!$C$2="","",'合計残高試算表'!$C$2)</f>
        <v/>
      </c>
      <c r="D11" s="71" t="inlineStr">
        <is>
          <t>「合計残高試算表」シートの上で選びます。貸借対照表・損益計算書・月次推移・貸借チェックもその月になります。</t>
        </is>
      </c>
      <c r="E11" s="68" t="n"/>
      <c r="F11" s="68" t="n"/>
      <c r="G11" s="68" t="n"/>
      <c r="H11" s="68" t="n"/>
      <c r="I11" s="68" t="n"/>
      <c r="J11" s="68" t="n"/>
      <c r="K11" s="68" t="n"/>
      <c r="L11" s="68" t="n"/>
      <c r="M11" s="68" t="n"/>
      <c r="N11" s="68" t="n"/>
      <c r="O11" s="68" t="n"/>
    </row>
    <row r="12">
      <c r="A12" s="68" t="n"/>
      <c r="B12" s="72" t="inlineStr">
        <is>
          <t>期首から何か月目か</t>
        </is>
      </c>
      <c r="C12" s="14">
        <f>IFERROR(MATCH('合計残高試算表'!$C$2,$C$9:$N$9,0),0)</f>
        <v/>
      </c>
      <c r="D12" s="71" t="inlineStr">
        <is>
          <t>0 のときは月が選ばれていない（期首の年や月を変えたあとは選び直す）。</t>
        </is>
      </c>
      <c r="E12" s="68" t="n"/>
      <c r="F12" s="68" t="n"/>
      <c r="G12" s="68" t="n"/>
      <c r="H12" s="68" t="n"/>
      <c r="I12" s="68" t="n"/>
      <c r="J12" s="68" t="n"/>
      <c r="K12" s="68" t="n"/>
      <c r="L12" s="68" t="n"/>
      <c r="M12" s="68" t="n"/>
      <c r="N12" s="68" t="n"/>
      <c r="O12" s="68" t="n"/>
    </row>
    <row r="13">
      <c r="A13" s="68" t="n"/>
      <c r="B13" s="72" t="inlineStr">
        <is>
          <t>使う並び（1=法人 2=個人事業主）</t>
        </is>
      </c>
      <c r="C13" s="14">
        <f>IF($C$6="個人事業主",2,1)</f>
        <v/>
      </c>
      <c r="D13" s="68" t="n"/>
      <c r="E13" s="68" t="n"/>
      <c r="F13" s="68" t="n"/>
      <c r="G13" s="68" t="n"/>
      <c r="H13" s="68" t="n"/>
      <c r="I13" s="68" t="n"/>
      <c r="J13" s="68" t="n"/>
      <c r="K13" s="68" t="n"/>
      <c r="L13" s="68" t="n"/>
      <c r="M13" s="68" t="n"/>
      <c r="N13" s="68" t="n"/>
      <c r="O13" s="68" t="n"/>
    </row>
    <row r="14">
      <c r="A14" s="68" t="n"/>
      <c r="B14" s="72" t="inlineStr">
        <is>
          <t>期首から表示している月までの利益</t>
        </is>
      </c>
      <c r="C14" s="15">
        <f>'合計残高試算表'!$K$135</f>
        <v/>
      </c>
      <c r="D14" s="74" t="n"/>
      <c r="E14" s="71" t="inlineStr">
        <is>
          <t>収益の科目の（貸方−借方）＋費用の科目の（貸方−借方）。合計残高試算表の下の表と同じ値です。</t>
        </is>
      </c>
      <c r="F14" s="68" t="n"/>
      <c r="G14" s="68" t="n"/>
      <c r="H14" s="68" t="n"/>
      <c r="I14" s="68" t="n"/>
      <c r="J14" s="68" t="n"/>
      <c r="K14" s="68" t="n"/>
      <c r="L14" s="68" t="n"/>
      <c r="M14" s="68" t="n"/>
      <c r="N14" s="68" t="n"/>
      <c r="O14" s="68" t="n"/>
    </row>
  </sheetData>
  <mergeCells count="8">
    <mergeCell ref="E14:N14"/>
    <mergeCell ref="D12:N12"/>
    <mergeCell ref="D6:N6"/>
    <mergeCell ref="C3:I3"/>
    <mergeCell ref="D11:N11"/>
    <mergeCell ref="A1:O1"/>
    <mergeCell ref="C14:D14"/>
    <mergeCell ref="B2:N2"/>
  </mergeCells>
  <dataValidations count="3">
    <dataValidation sqref="C5" showDropDown="0" showInputMessage="0" showErrorMessage="0" allowBlank="1" error="1〜12の数字を入れてください。" type="whole" operator="between">
      <formula1>1</formula1>
      <formula2>12</formula2>
    </dataValidation>
    <dataValidation sqref="C4" showDropDown="0" showInputMessage="0" showErrorMessage="0" allowBlank="1" error="西暦の年を4けたで入れてください。" type="whole" operator="between">
      <formula1>2000</formula1>
      <formula2>2100</formula2>
    </dataValidation>
    <dataValidation sqref="C6" showDropDown="0" showInputMessage="0" showErrorMessage="0" allowBlank="0" type="list">
      <formula1>"法人,個人事業主"</formula1>
    </dataValidation>
  </dataValidations>
  <printOptions horizontalCentered="1"/>
  <pageMargins left="0.4" right="0.4" top="0.5" bottom="0.5" header="0.2" footer="0.2"/>
  <pageSetup orientation="landscape" paperSize="9" fitToHeight="1" fitToWidth="1"/>
</worksheet>
</file>

<file path=xl/worksheets/sheet3.xml><?xml version="1.0" encoding="utf-8"?>
<worksheet xmlns="http://schemas.openxmlformats.org/spreadsheetml/2006/main">
  <sheetPr>
    <tabColor rgb="001B3A5C"/>
    <outlinePr summaryBelow="1" summaryRight="1"/>
    <pageSetUpPr fitToPage="1"/>
  </sheetPr>
  <dimension ref="A1:L125"/>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22" customWidth="1" min="2" max="2"/>
    <col width="8" customWidth="1" min="3" max="3"/>
    <col width="9" customWidth="1" min="4" max="4"/>
    <col width="26" customWidth="1" min="5" max="5"/>
    <col width="14" customWidth="1" min="6" max="6"/>
    <col width="34" customWidth="1" min="7" max="7"/>
    <col width="14" customWidth="1" min="8" max="8"/>
    <col width="7" customWidth="1" min="9" max="9"/>
    <col width="13" customWidth="1" min="10" max="10"/>
    <col width="13" customWidth="1" min="11" max="11"/>
    <col width="22" customWidth="1" min="12" max="12"/>
  </cols>
  <sheetData>
    <row r="1" ht="26" customHeight="1">
      <c r="A1" s="67" t="inlineStr">
        <is>
          <t>勘定科目</t>
        </is>
      </c>
      <c r="B1" s="68" t="n"/>
      <c r="C1" s="68" t="n"/>
      <c r="D1" s="68" t="n"/>
      <c r="E1" s="68" t="n"/>
      <c r="F1" s="68" t="n"/>
      <c r="G1" s="68" t="n"/>
      <c r="H1" s="68" t="n"/>
      <c r="I1" s="68" t="n"/>
      <c r="J1" s="68" t="n"/>
      <c r="K1" s="68" t="n"/>
      <c r="L1" s="68" t="n"/>
    </row>
    <row r="2" ht="30" customHeight="1">
      <c r="A2" s="71" t="inlineStr">
        <is>
          <t>黄色が入力、灰色は自動。区分は資産・負債・純資産・収益・費用、残高の向きは借方・貸方から選びます。期首残高は前期末の残高を、残高の向きのとおりに正の数で入れます（収益・費用は空のまま）。勘定科目名に * と ? は使わないでください。</t>
        </is>
      </c>
      <c r="B2" s="68" t="n"/>
      <c r="C2" s="68" t="n"/>
      <c r="D2" s="68" t="n"/>
      <c r="E2" s="68" t="n"/>
      <c r="F2" s="68" t="n"/>
      <c r="G2" s="68" t="n"/>
      <c r="H2" s="68" t="n"/>
      <c r="I2" s="68" t="n"/>
      <c r="J2" s="68" t="n"/>
      <c r="K2" s="68" t="n"/>
      <c r="L2" s="68" t="n"/>
    </row>
    <row r="3" ht="22" customHeight="1">
      <c r="A3" s="75" t="inlineStr">
        <is>
          <t>確認</t>
        </is>
      </c>
      <c r="B3" s="76">
        <f>IF(COUNTIF($L$6:$L$125,"?*")=0,"確認の列はすべて空欄（問題なし）","確認の列に表示がある行: "&amp;COUNTIF($L$6:$L$125,"?*")&amp;"行")</f>
        <v/>
      </c>
      <c r="C3" s="73" t="n"/>
      <c r="D3" s="73" t="n"/>
      <c r="E3" s="74" t="n"/>
      <c r="F3" s="68" t="n"/>
      <c r="G3" s="68" t="n"/>
      <c r="H3" s="68" t="n"/>
      <c r="I3" s="68" t="n"/>
      <c r="J3" s="68" t="n"/>
      <c r="K3" s="68" t="n"/>
      <c r="L3" s="68" t="n"/>
    </row>
    <row r="4">
      <c r="A4" s="68" t="n"/>
      <c r="B4" s="68" t="n"/>
      <c r="C4" s="68" t="n"/>
      <c r="D4" s="68" t="n"/>
      <c r="E4" s="68" t="n"/>
      <c r="F4" s="68" t="n"/>
      <c r="G4" s="68" t="n"/>
      <c r="H4" s="68" t="n"/>
      <c r="I4" s="68" t="n"/>
      <c r="J4" s="68" t="n"/>
      <c r="K4" s="68" t="n"/>
      <c r="L4" s="68" t="n"/>
    </row>
    <row r="5" ht="30" customHeight="1">
      <c r="A5" s="19" t="inlineStr">
        <is>
          <t>コード</t>
        </is>
      </c>
      <c r="B5" s="19" t="inlineStr">
        <is>
          <t>勘定科目</t>
        </is>
      </c>
      <c r="C5" s="19" t="inlineStr">
        <is>
          <t>区分</t>
        </is>
      </c>
      <c r="D5" s="19" t="inlineStr">
        <is>
          <t>残高の向き</t>
        </is>
      </c>
      <c r="E5" s="19" t="inlineStr">
        <is>
          <t>表示科目（決算書の行）</t>
        </is>
      </c>
      <c r="F5" s="19" t="inlineStr">
        <is>
          <t>期首残高</t>
        </is>
      </c>
      <c r="G5" s="19" t="inlineStr">
        <is>
          <t>メモ</t>
        </is>
      </c>
      <c r="H5" s="20" t="inlineStr">
        <is>
          <t>並びの確認</t>
        </is>
      </c>
      <c r="I5" s="20" t="inlineStr">
        <is>
          <t>損益の連番</t>
        </is>
      </c>
      <c r="J5" s="20" t="inlineStr">
        <is>
          <t>期首（借方）</t>
        </is>
      </c>
      <c r="K5" s="20" t="inlineStr">
        <is>
          <t>期首（貸方）</t>
        </is>
      </c>
      <c r="L5" s="20" t="inlineStr">
        <is>
          <t>確認</t>
        </is>
      </c>
    </row>
    <row r="6">
      <c r="A6" s="9" t="n">
        <v>101</v>
      </c>
      <c r="B6" s="8" t="inlineStr">
        <is>
          <t>現金</t>
        </is>
      </c>
      <c r="C6" s="10" t="inlineStr">
        <is>
          <t>資産</t>
        </is>
      </c>
      <c r="D6" s="10" t="inlineStr">
        <is>
          <t>借方</t>
        </is>
      </c>
      <c r="E6" s="8" t="inlineStr">
        <is>
          <t>現金及び預金</t>
        </is>
      </c>
      <c r="F6" s="21" t="n"/>
      <c r="G6" s="22" t="n"/>
      <c r="H6" s="23">
        <f>IF(B6="","",IF(E6="","表示科目が空",IF(COUNTIFS('表示の並び'!$AC$8:$AC$142,E6,'表示の並び'!$Z$8:$Z$142,IF(OR(C6="収益",C6="費用"),"PL","BS"),'表示の並び'!$AA$8:$AA$142,"科目*")&gt;0,"○",IF(COUNTIFS('表示の並び'!$AC$8:$AC$142,E6,'表示の並び'!$AA$8:$AA$142,"科目*")&gt;0,"区分と表示科目が合わない","並びに無い"))))</f>
        <v/>
      </c>
      <c r="I6" s="24">
        <f>IF(AND(B6&lt;&gt;"",OR(C6="収益",C6="費用")),COUNTIFS($B$6:B6,"&lt;&gt;",$C$6:C6,"収益")+COUNTIFS($B$6:B6,"&lt;&gt;",$C$6:C6,"費用"),"")</f>
        <v/>
      </c>
      <c r="J6" s="25">
        <f>IF(B6="",0,IF(D6="借方",N(F6),0))</f>
        <v/>
      </c>
      <c r="K6" s="25">
        <f>IF(B6="",0,IF(D6="貸方",N(F6),0))</f>
        <v/>
      </c>
      <c r="L6" s="26">
        <f>IF(B6="",IF(N(F6)&lt;&gt;0,"科目名が空なのに期首残高",""),IF(COUNTIF($B$6:$B$125,B6)&gt;1,"科目名が重複",IF(C6="","区分が空",IF(D6="","残高の向きが空",IF(AND(OR(C6="収益",C6="費用"),N(F6)&lt;&gt;0),"損益の科目に期首残高",IF(H6="○","",H6))))))</f>
        <v/>
      </c>
    </row>
    <row r="7">
      <c r="A7" s="9" t="n">
        <v>102</v>
      </c>
      <c r="B7" s="8" t="inlineStr">
        <is>
          <t>当座預金</t>
        </is>
      </c>
      <c r="C7" s="10" t="inlineStr">
        <is>
          <t>資産</t>
        </is>
      </c>
      <c r="D7" s="10" t="inlineStr">
        <is>
          <t>借方</t>
        </is>
      </c>
      <c r="E7" s="8" t="inlineStr">
        <is>
          <t>現金及び預金</t>
        </is>
      </c>
      <c r="F7" s="21" t="n"/>
      <c r="G7" s="22" t="n"/>
      <c r="H7" s="23">
        <f>IF(B7="","",IF(E7="","表示科目が空",IF(COUNTIFS('表示の並び'!$AC$8:$AC$142,E7,'表示の並び'!$Z$8:$Z$142,IF(OR(C7="収益",C7="費用"),"PL","BS"),'表示の並び'!$AA$8:$AA$142,"科目*")&gt;0,"○",IF(COUNTIFS('表示の並び'!$AC$8:$AC$142,E7,'表示の並び'!$AA$8:$AA$142,"科目*")&gt;0,"区分と表示科目が合わない","並びに無い"))))</f>
        <v/>
      </c>
      <c r="I7" s="24">
        <f>IF(AND(B7&lt;&gt;"",OR(C7="収益",C7="費用")),COUNTIFS($B$6:B7,"&lt;&gt;",$C$6:C7,"収益")+COUNTIFS($B$6:B7,"&lt;&gt;",$C$6:C7,"費用"),"")</f>
        <v/>
      </c>
      <c r="J7" s="25">
        <f>IF(B7="",0,IF(D7="借方",N(F7),0))</f>
        <v/>
      </c>
      <c r="K7" s="25">
        <f>IF(B7="",0,IF(D7="貸方",N(F7),0))</f>
        <v/>
      </c>
      <c r="L7" s="26">
        <f>IF(B7="",IF(N(F7)&lt;&gt;0,"科目名が空なのに期首残高",""),IF(COUNTIF($B$6:$B$125,B7)&gt;1,"科目名が重複",IF(C7="","区分が空",IF(D7="","残高の向きが空",IF(AND(OR(C7="収益",C7="費用"),N(F7)&lt;&gt;0),"損益の科目に期首残高",IF(H7="○","",H7))))))</f>
        <v/>
      </c>
    </row>
    <row r="8">
      <c r="A8" s="9" t="n">
        <v>103</v>
      </c>
      <c r="B8" s="8" t="inlineStr">
        <is>
          <t>普通預金</t>
        </is>
      </c>
      <c r="C8" s="10" t="inlineStr">
        <is>
          <t>資産</t>
        </is>
      </c>
      <c r="D8" s="10" t="inlineStr">
        <is>
          <t>借方</t>
        </is>
      </c>
      <c r="E8" s="8" t="inlineStr">
        <is>
          <t>現金及び預金</t>
        </is>
      </c>
      <c r="F8" s="21" t="n"/>
      <c r="G8" s="22" t="inlineStr">
        <is>
          <t>口座が複数なら行を分けてよい（表示科目は同じ）</t>
        </is>
      </c>
      <c r="H8" s="23">
        <f>IF(B8="","",IF(E8="","表示科目が空",IF(COUNTIFS('表示の並び'!$AC$8:$AC$142,E8,'表示の並び'!$Z$8:$Z$142,IF(OR(C8="収益",C8="費用"),"PL","BS"),'表示の並び'!$AA$8:$AA$142,"科目*")&gt;0,"○",IF(COUNTIFS('表示の並び'!$AC$8:$AC$142,E8,'表示の並び'!$AA$8:$AA$142,"科目*")&gt;0,"区分と表示科目が合わない","並びに無い"))))</f>
        <v/>
      </c>
      <c r="I8" s="24">
        <f>IF(AND(B8&lt;&gt;"",OR(C8="収益",C8="費用")),COUNTIFS($B$6:B8,"&lt;&gt;",$C$6:C8,"収益")+COUNTIFS($B$6:B8,"&lt;&gt;",$C$6:C8,"費用"),"")</f>
        <v/>
      </c>
      <c r="J8" s="25">
        <f>IF(B8="",0,IF(D8="借方",N(F8),0))</f>
        <v/>
      </c>
      <c r="K8" s="25">
        <f>IF(B8="",0,IF(D8="貸方",N(F8),0))</f>
        <v/>
      </c>
      <c r="L8" s="26">
        <f>IF(B8="",IF(N(F8)&lt;&gt;0,"科目名が空なのに期首残高",""),IF(COUNTIF($B$6:$B$125,B8)&gt;1,"科目名が重複",IF(C8="","区分が空",IF(D8="","残高の向きが空",IF(AND(OR(C8="収益",C8="費用"),N(F8)&lt;&gt;0),"損益の科目に期首残高",IF(H8="○","",H8))))))</f>
        <v/>
      </c>
    </row>
    <row r="9">
      <c r="A9" s="9" t="n">
        <v>104</v>
      </c>
      <c r="B9" s="8" t="inlineStr">
        <is>
          <t>定期預金</t>
        </is>
      </c>
      <c r="C9" s="10" t="inlineStr">
        <is>
          <t>資産</t>
        </is>
      </c>
      <c r="D9" s="10" t="inlineStr">
        <is>
          <t>借方</t>
        </is>
      </c>
      <c r="E9" s="8" t="inlineStr">
        <is>
          <t>現金及び預金</t>
        </is>
      </c>
      <c r="F9" s="21" t="n"/>
      <c r="G9" s="22" t="n"/>
      <c r="H9" s="23">
        <f>IF(B9="","",IF(E9="","表示科目が空",IF(COUNTIFS('表示の並び'!$AC$8:$AC$142,E9,'表示の並び'!$Z$8:$Z$142,IF(OR(C9="収益",C9="費用"),"PL","BS"),'表示の並び'!$AA$8:$AA$142,"科目*")&gt;0,"○",IF(COUNTIFS('表示の並び'!$AC$8:$AC$142,E9,'表示の並び'!$AA$8:$AA$142,"科目*")&gt;0,"区分と表示科目が合わない","並びに無い"))))</f>
        <v/>
      </c>
      <c r="I9" s="24">
        <f>IF(AND(B9&lt;&gt;"",OR(C9="収益",C9="費用")),COUNTIFS($B$6:B9,"&lt;&gt;",$C$6:C9,"収益")+COUNTIFS($B$6:B9,"&lt;&gt;",$C$6:C9,"費用"),"")</f>
        <v/>
      </c>
      <c r="J9" s="25">
        <f>IF(B9="",0,IF(D9="借方",N(F9),0))</f>
        <v/>
      </c>
      <c r="K9" s="25">
        <f>IF(B9="",0,IF(D9="貸方",N(F9),0))</f>
        <v/>
      </c>
      <c r="L9" s="26">
        <f>IF(B9="",IF(N(F9)&lt;&gt;0,"科目名が空なのに期首残高",""),IF(COUNTIF($B$6:$B$125,B9)&gt;1,"科目名が重複",IF(C9="","区分が空",IF(D9="","残高の向きが空",IF(AND(OR(C9="収益",C9="費用"),N(F9)&lt;&gt;0),"損益の科目に期首残高",IF(H9="○","",H9))))))</f>
        <v/>
      </c>
    </row>
    <row r="10">
      <c r="A10" s="9" t="n">
        <v>110</v>
      </c>
      <c r="B10" s="8" t="inlineStr">
        <is>
          <t>受取手形</t>
        </is>
      </c>
      <c r="C10" s="10" t="inlineStr">
        <is>
          <t>資産</t>
        </is>
      </c>
      <c r="D10" s="10" t="inlineStr">
        <is>
          <t>借方</t>
        </is>
      </c>
      <c r="E10" s="8" t="inlineStr">
        <is>
          <t>受取手形</t>
        </is>
      </c>
      <c r="F10" s="21" t="n"/>
      <c r="G10" s="22" t="n"/>
      <c r="H10" s="23">
        <f>IF(B10="","",IF(E10="","表示科目が空",IF(COUNTIFS('表示の並び'!$AC$8:$AC$142,E10,'表示の並び'!$Z$8:$Z$142,IF(OR(C10="収益",C10="費用"),"PL","BS"),'表示の並び'!$AA$8:$AA$142,"科目*")&gt;0,"○",IF(COUNTIFS('表示の並び'!$AC$8:$AC$142,E10,'表示の並び'!$AA$8:$AA$142,"科目*")&gt;0,"区分と表示科目が合わない","並びに無い"))))</f>
        <v/>
      </c>
      <c r="I10" s="24">
        <f>IF(AND(B10&lt;&gt;"",OR(C10="収益",C10="費用")),COUNTIFS($B$6:B10,"&lt;&gt;",$C$6:C10,"収益")+COUNTIFS($B$6:B10,"&lt;&gt;",$C$6:C10,"費用"),"")</f>
        <v/>
      </c>
      <c r="J10" s="25">
        <f>IF(B10="",0,IF(D10="借方",N(F10),0))</f>
        <v/>
      </c>
      <c r="K10" s="25">
        <f>IF(B10="",0,IF(D10="貸方",N(F10),0))</f>
        <v/>
      </c>
      <c r="L10" s="26">
        <f>IF(B10="",IF(N(F10)&lt;&gt;0,"科目名が空なのに期首残高",""),IF(COUNTIF($B$6:$B$125,B10)&gt;1,"科目名が重複",IF(C10="","区分が空",IF(D10="","残高の向きが空",IF(AND(OR(C10="収益",C10="費用"),N(F10)&lt;&gt;0),"損益の科目に期首残高",IF(H10="○","",H10))))))</f>
        <v/>
      </c>
    </row>
    <row r="11">
      <c r="A11" s="9" t="n">
        <v>111</v>
      </c>
      <c r="B11" s="8" t="inlineStr">
        <is>
          <t>売掛金</t>
        </is>
      </c>
      <c r="C11" s="10" t="inlineStr">
        <is>
          <t>資産</t>
        </is>
      </c>
      <c r="D11" s="10" t="inlineStr">
        <is>
          <t>借方</t>
        </is>
      </c>
      <c r="E11" s="8" t="inlineStr">
        <is>
          <t>売掛金</t>
        </is>
      </c>
      <c r="F11" s="21" t="n"/>
      <c r="G11" s="22" t="n"/>
      <c r="H11" s="23">
        <f>IF(B11="","",IF(E11="","表示科目が空",IF(COUNTIFS('表示の並び'!$AC$8:$AC$142,E11,'表示の並び'!$Z$8:$Z$142,IF(OR(C11="収益",C11="費用"),"PL","BS"),'表示の並び'!$AA$8:$AA$142,"科目*")&gt;0,"○",IF(COUNTIFS('表示の並び'!$AC$8:$AC$142,E11,'表示の並び'!$AA$8:$AA$142,"科目*")&gt;0,"区分と表示科目が合わない","並びに無い"))))</f>
        <v/>
      </c>
      <c r="I11" s="24">
        <f>IF(AND(B11&lt;&gt;"",OR(C11="収益",C11="費用")),COUNTIFS($B$6:B11,"&lt;&gt;",$C$6:C11,"収益")+COUNTIFS($B$6:B11,"&lt;&gt;",$C$6:C11,"費用"),"")</f>
        <v/>
      </c>
      <c r="J11" s="25">
        <f>IF(B11="",0,IF(D11="借方",N(F11),0))</f>
        <v/>
      </c>
      <c r="K11" s="25">
        <f>IF(B11="",0,IF(D11="貸方",N(F11),0))</f>
        <v/>
      </c>
      <c r="L11" s="26">
        <f>IF(B11="",IF(N(F11)&lt;&gt;0,"科目名が空なのに期首残高",""),IF(COUNTIF($B$6:$B$125,B11)&gt;1,"科目名が重複",IF(C11="","区分が空",IF(D11="","残高の向きが空",IF(AND(OR(C11="収益",C11="費用"),N(F11)&lt;&gt;0),"損益の科目に期首残高",IF(H11="○","",H11))))))</f>
        <v/>
      </c>
    </row>
    <row r="12">
      <c r="A12" s="9" t="n">
        <v>112</v>
      </c>
      <c r="B12" s="8" t="inlineStr">
        <is>
          <t>有価証券</t>
        </is>
      </c>
      <c r="C12" s="10" t="inlineStr">
        <is>
          <t>資産</t>
        </is>
      </c>
      <c r="D12" s="10" t="inlineStr">
        <is>
          <t>借方</t>
        </is>
      </c>
      <c r="E12" s="8" t="inlineStr">
        <is>
          <t>有価証券</t>
        </is>
      </c>
      <c r="F12" s="21" t="n"/>
      <c r="G12" s="22" t="n"/>
      <c r="H12" s="23">
        <f>IF(B12="","",IF(E12="","表示科目が空",IF(COUNTIFS('表示の並び'!$AC$8:$AC$142,E12,'表示の並び'!$Z$8:$Z$142,IF(OR(C12="収益",C12="費用"),"PL","BS"),'表示の並び'!$AA$8:$AA$142,"科目*")&gt;0,"○",IF(COUNTIFS('表示の並び'!$AC$8:$AC$142,E12,'表示の並び'!$AA$8:$AA$142,"科目*")&gt;0,"区分と表示科目が合わない","並びに無い"))))</f>
        <v/>
      </c>
      <c r="I12" s="24">
        <f>IF(AND(B12&lt;&gt;"",OR(C12="収益",C12="費用")),COUNTIFS($B$6:B12,"&lt;&gt;",$C$6:C12,"収益")+COUNTIFS($B$6:B12,"&lt;&gt;",$C$6:C12,"費用"),"")</f>
        <v/>
      </c>
      <c r="J12" s="25">
        <f>IF(B12="",0,IF(D12="借方",N(F12),0))</f>
        <v/>
      </c>
      <c r="K12" s="25">
        <f>IF(B12="",0,IF(D12="貸方",N(F12),0))</f>
        <v/>
      </c>
      <c r="L12" s="26">
        <f>IF(B12="",IF(N(F12)&lt;&gt;0,"科目名が空なのに期首残高",""),IF(COUNTIF($B$6:$B$125,B12)&gt;1,"科目名が重複",IF(C12="","区分が空",IF(D12="","残高の向きが空",IF(AND(OR(C12="収益",C12="費用"),N(F12)&lt;&gt;0),"損益の科目に期首残高",IF(H12="○","",H12))))))</f>
        <v/>
      </c>
    </row>
    <row r="13">
      <c r="A13" s="9" t="n">
        <v>120</v>
      </c>
      <c r="B13" s="8" t="inlineStr">
        <is>
          <t>商品</t>
        </is>
      </c>
      <c r="C13" s="10" t="inlineStr">
        <is>
          <t>資産</t>
        </is>
      </c>
      <c r="D13" s="10" t="inlineStr">
        <is>
          <t>借方</t>
        </is>
      </c>
      <c r="E13" s="8" t="inlineStr">
        <is>
          <t>製品及び商品</t>
        </is>
      </c>
      <c r="F13" s="21" t="n"/>
      <c r="G13" s="22" t="n"/>
      <c r="H13" s="23">
        <f>IF(B13="","",IF(E13="","表示科目が空",IF(COUNTIFS('表示の並び'!$AC$8:$AC$142,E13,'表示の並び'!$Z$8:$Z$142,IF(OR(C13="収益",C13="費用"),"PL","BS"),'表示の並び'!$AA$8:$AA$142,"科目*")&gt;0,"○",IF(COUNTIFS('表示の並び'!$AC$8:$AC$142,E13,'表示の並び'!$AA$8:$AA$142,"科目*")&gt;0,"区分と表示科目が合わない","並びに無い"))))</f>
        <v/>
      </c>
      <c r="I13" s="24">
        <f>IF(AND(B13&lt;&gt;"",OR(C13="収益",C13="費用")),COUNTIFS($B$6:B13,"&lt;&gt;",$C$6:C13,"収益")+COUNTIFS($B$6:B13,"&lt;&gt;",$C$6:C13,"費用"),"")</f>
        <v/>
      </c>
      <c r="J13" s="25">
        <f>IF(B13="",0,IF(D13="借方",N(F13),0))</f>
        <v/>
      </c>
      <c r="K13" s="25">
        <f>IF(B13="",0,IF(D13="貸方",N(F13),0))</f>
        <v/>
      </c>
      <c r="L13" s="26">
        <f>IF(B13="",IF(N(F13)&lt;&gt;0,"科目名が空なのに期首残高",""),IF(COUNTIF($B$6:$B$125,B13)&gt;1,"科目名が重複",IF(C13="","区分が空",IF(D13="","残高の向きが空",IF(AND(OR(C13="収益",C13="費用"),N(F13)&lt;&gt;0),"損益の科目に期首残高",IF(H13="○","",H13))))))</f>
        <v/>
      </c>
    </row>
    <row r="14">
      <c r="A14" s="9" t="n">
        <v>121</v>
      </c>
      <c r="B14" s="8" t="inlineStr">
        <is>
          <t>製品</t>
        </is>
      </c>
      <c r="C14" s="10" t="inlineStr">
        <is>
          <t>資産</t>
        </is>
      </c>
      <c r="D14" s="10" t="inlineStr">
        <is>
          <t>借方</t>
        </is>
      </c>
      <c r="E14" s="8" t="inlineStr">
        <is>
          <t>製品及び商品</t>
        </is>
      </c>
      <c r="F14" s="21" t="n"/>
      <c r="G14" s="22" t="n"/>
      <c r="H14" s="23">
        <f>IF(B14="","",IF(E14="","表示科目が空",IF(COUNTIFS('表示の並び'!$AC$8:$AC$142,E14,'表示の並び'!$Z$8:$Z$142,IF(OR(C14="収益",C14="費用"),"PL","BS"),'表示の並び'!$AA$8:$AA$142,"科目*")&gt;0,"○",IF(COUNTIFS('表示の並び'!$AC$8:$AC$142,E14,'表示の並び'!$AA$8:$AA$142,"科目*")&gt;0,"区分と表示科目が合わない","並びに無い"))))</f>
        <v/>
      </c>
      <c r="I14" s="24">
        <f>IF(AND(B14&lt;&gt;"",OR(C14="収益",C14="費用")),COUNTIFS($B$6:B14,"&lt;&gt;",$C$6:C14,"収益")+COUNTIFS($B$6:B14,"&lt;&gt;",$C$6:C14,"費用"),"")</f>
        <v/>
      </c>
      <c r="J14" s="25">
        <f>IF(B14="",0,IF(D14="借方",N(F14),0))</f>
        <v/>
      </c>
      <c r="K14" s="25">
        <f>IF(B14="",0,IF(D14="貸方",N(F14),0))</f>
        <v/>
      </c>
      <c r="L14" s="26">
        <f>IF(B14="",IF(N(F14)&lt;&gt;0,"科目名が空なのに期首残高",""),IF(COUNTIF($B$6:$B$125,B14)&gt;1,"科目名が重複",IF(C14="","区分が空",IF(D14="","残高の向きが空",IF(AND(OR(C14="収益",C14="費用"),N(F14)&lt;&gt;0),"損益の科目に期首残高",IF(H14="○","",H14))))))</f>
        <v/>
      </c>
    </row>
    <row r="15">
      <c r="A15" s="9" t="n">
        <v>122</v>
      </c>
      <c r="B15" s="8" t="inlineStr">
        <is>
          <t>仕掛品</t>
        </is>
      </c>
      <c r="C15" s="10" t="inlineStr">
        <is>
          <t>資産</t>
        </is>
      </c>
      <c r="D15" s="10" t="inlineStr">
        <is>
          <t>借方</t>
        </is>
      </c>
      <c r="E15" s="8" t="inlineStr">
        <is>
          <t>仕掛品</t>
        </is>
      </c>
      <c r="F15" s="21" t="n"/>
      <c r="G15" s="22" t="n"/>
      <c r="H15" s="23">
        <f>IF(B15="","",IF(E15="","表示科目が空",IF(COUNTIFS('表示の並び'!$AC$8:$AC$142,E15,'表示の並び'!$Z$8:$Z$142,IF(OR(C15="収益",C15="費用"),"PL","BS"),'表示の並び'!$AA$8:$AA$142,"科目*")&gt;0,"○",IF(COUNTIFS('表示の並び'!$AC$8:$AC$142,E15,'表示の並び'!$AA$8:$AA$142,"科目*")&gt;0,"区分と表示科目が合わない","並びに無い"))))</f>
        <v/>
      </c>
      <c r="I15" s="24">
        <f>IF(AND(B15&lt;&gt;"",OR(C15="収益",C15="費用")),COUNTIFS($B$6:B15,"&lt;&gt;",$C$6:C15,"収益")+COUNTIFS($B$6:B15,"&lt;&gt;",$C$6:C15,"費用"),"")</f>
        <v/>
      </c>
      <c r="J15" s="25">
        <f>IF(B15="",0,IF(D15="借方",N(F15),0))</f>
        <v/>
      </c>
      <c r="K15" s="25">
        <f>IF(B15="",0,IF(D15="貸方",N(F15),0))</f>
        <v/>
      </c>
      <c r="L15" s="26">
        <f>IF(B15="",IF(N(F15)&lt;&gt;0,"科目名が空なのに期首残高",""),IF(COUNTIF($B$6:$B$125,B15)&gt;1,"科目名が重複",IF(C15="","区分が空",IF(D15="","残高の向きが空",IF(AND(OR(C15="収益",C15="費用"),N(F15)&lt;&gt;0),"損益の科目に期首残高",IF(H15="○","",H15))))))</f>
        <v/>
      </c>
    </row>
    <row r="16">
      <c r="A16" s="9" t="n">
        <v>123</v>
      </c>
      <c r="B16" s="8" t="inlineStr">
        <is>
          <t>原材料</t>
        </is>
      </c>
      <c r="C16" s="10" t="inlineStr">
        <is>
          <t>資産</t>
        </is>
      </c>
      <c r="D16" s="10" t="inlineStr">
        <is>
          <t>借方</t>
        </is>
      </c>
      <c r="E16" s="8" t="inlineStr">
        <is>
          <t>原材料及び貯蔵品</t>
        </is>
      </c>
      <c r="F16" s="21" t="n"/>
      <c r="G16" s="22" t="n"/>
      <c r="H16" s="23">
        <f>IF(B16="","",IF(E16="","表示科目が空",IF(COUNTIFS('表示の並び'!$AC$8:$AC$142,E16,'表示の並び'!$Z$8:$Z$142,IF(OR(C16="収益",C16="費用"),"PL","BS"),'表示の並び'!$AA$8:$AA$142,"科目*")&gt;0,"○",IF(COUNTIFS('表示の並び'!$AC$8:$AC$142,E16,'表示の並び'!$AA$8:$AA$142,"科目*")&gt;0,"区分と表示科目が合わない","並びに無い"))))</f>
        <v/>
      </c>
      <c r="I16" s="24">
        <f>IF(AND(B16&lt;&gt;"",OR(C16="収益",C16="費用")),COUNTIFS($B$6:B16,"&lt;&gt;",$C$6:C16,"収益")+COUNTIFS($B$6:B16,"&lt;&gt;",$C$6:C16,"費用"),"")</f>
        <v/>
      </c>
      <c r="J16" s="25">
        <f>IF(B16="",0,IF(D16="借方",N(F16),0))</f>
        <v/>
      </c>
      <c r="K16" s="25">
        <f>IF(B16="",0,IF(D16="貸方",N(F16),0))</f>
        <v/>
      </c>
      <c r="L16" s="26">
        <f>IF(B16="",IF(N(F16)&lt;&gt;0,"科目名が空なのに期首残高",""),IF(COUNTIF($B$6:$B$125,B16)&gt;1,"科目名が重複",IF(C16="","区分が空",IF(D16="","残高の向きが空",IF(AND(OR(C16="収益",C16="費用"),N(F16)&lt;&gt;0),"損益の科目に期首残高",IF(H16="○","",H16))))))</f>
        <v/>
      </c>
    </row>
    <row r="17">
      <c r="A17" s="9" t="n">
        <v>124</v>
      </c>
      <c r="B17" s="8" t="inlineStr">
        <is>
          <t>貯蔵品</t>
        </is>
      </c>
      <c r="C17" s="10" t="inlineStr">
        <is>
          <t>資産</t>
        </is>
      </c>
      <c r="D17" s="10" t="inlineStr">
        <is>
          <t>借方</t>
        </is>
      </c>
      <c r="E17" s="8" t="inlineStr">
        <is>
          <t>原材料及び貯蔵品</t>
        </is>
      </c>
      <c r="F17" s="21" t="n"/>
      <c r="G17" s="22" t="n"/>
      <c r="H17" s="23">
        <f>IF(B17="","",IF(E17="","表示科目が空",IF(COUNTIFS('表示の並び'!$AC$8:$AC$142,E17,'表示の並び'!$Z$8:$Z$142,IF(OR(C17="収益",C17="費用"),"PL","BS"),'表示の並び'!$AA$8:$AA$142,"科目*")&gt;0,"○",IF(COUNTIFS('表示の並び'!$AC$8:$AC$142,E17,'表示の並び'!$AA$8:$AA$142,"科目*")&gt;0,"区分と表示科目が合わない","並びに無い"))))</f>
        <v/>
      </c>
      <c r="I17" s="24">
        <f>IF(AND(B17&lt;&gt;"",OR(C17="収益",C17="費用")),COUNTIFS($B$6:B17,"&lt;&gt;",$C$6:C17,"収益")+COUNTIFS($B$6:B17,"&lt;&gt;",$C$6:C17,"費用"),"")</f>
        <v/>
      </c>
      <c r="J17" s="25">
        <f>IF(B17="",0,IF(D17="借方",N(F17),0))</f>
        <v/>
      </c>
      <c r="K17" s="25">
        <f>IF(B17="",0,IF(D17="貸方",N(F17),0))</f>
        <v/>
      </c>
      <c r="L17" s="26">
        <f>IF(B17="",IF(N(F17)&lt;&gt;0,"科目名が空なのに期首残高",""),IF(COUNTIF($B$6:$B$125,B17)&gt;1,"科目名が重複",IF(C17="","区分が空",IF(D17="","残高の向きが空",IF(AND(OR(C17="収益",C17="費用"),N(F17)&lt;&gt;0),"損益の科目に期首残高",IF(H17="○","",H17))))))</f>
        <v/>
      </c>
    </row>
    <row r="18">
      <c r="A18" s="9" t="n">
        <v>130</v>
      </c>
      <c r="B18" s="8" t="inlineStr">
        <is>
          <t>短期貸付金</t>
        </is>
      </c>
      <c r="C18" s="10" t="inlineStr">
        <is>
          <t>資産</t>
        </is>
      </c>
      <c r="D18" s="10" t="inlineStr">
        <is>
          <t>借方</t>
        </is>
      </c>
      <c r="E18" s="8" t="inlineStr">
        <is>
          <t>短期貸付金</t>
        </is>
      </c>
      <c r="F18" s="21" t="n"/>
      <c r="G18" s="22" t="n"/>
      <c r="H18" s="23">
        <f>IF(B18="","",IF(E18="","表示科目が空",IF(COUNTIFS('表示の並び'!$AC$8:$AC$142,E18,'表示の並び'!$Z$8:$Z$142,IF(OR(C18="収益",C18="費用"),"PL","BS"),'表示の並び'!$AA$8:$AA$142,"科目*")&gt;0,"○",IF(COUNTIFS('表示の並び'!$AC$8:$AC$142,E18,'表示の並び'!$AA$8:$AA$142,"科目*")&gt;0,"区分と表示科目が合わない","並びに無い"))))</f>
        <v/>
      </c>
      <c r="I18" s="24">
        <f>IF(AND(B18&lt;&gt;"",OR(C18="収益",C18="費用")),COUNTIFS($B$6:B18,"&lt;&gt;",$C$6:C18,"収益")+COUNTIFS($B$6:B18,"&lt;&gt;",$C$6:C18,"費用"),"")</f>
        <v/>
      </c>
      <c r="J18" s="25">
        <f>IF(B18="",0,IF(D18="借方",N(F18),0))</f>
        <v/>
      </c>
      <c r="K18" s="25">
        <f>IF(B18="",0,IF(D18="貸方",N(F18),0))</f>
        <v/>
      </c>
      <c r="L18" s="26">
        <f>IF(B18="",IF(N(F18)&lt;&gt;0,"科目名が空なのに期首残高",""),IF(COUNTIF($B$6:$B$125,B18)&gt;1,"科目名が重複",IF(C18="","区分が空",IF(D18="","残高の向きが空",IF(AND(OR(C18="収益",C18="費用"),N(F18)&lt;&gt;0),"損益の科目に期首残高",IF(H18="○","",H18))))))</f>
        <v/>
      </c>
    </row>
    <row r="19">
      <c r="A19" s="9" t="n">
        <v>131</v>
      </c>
      <c r="B19" s="8" t="inlineStr">
        <is>
          <t>前払費用</t>
        </is>
      </c>
      <c r="C19" s="10" t="inlineStr">
        <is>
          <t>資産</t>
        </is>
      </c>
      <c r="D19" s="10" t="inlineStr">
        <is>
          <t>借方</t>
        </is>
      </c>
      <c r="E19" s="8" t="inlineStr">
        <is>
          <t>前払費用</t>
        </is>
      </c>
      <c r="F19" s="21" t="n"/>
      <c r="G19" s="22" t="n"/>
      <c r="H19" s="23">
        <f>IF(B19="","",IF(E19="","表示科目が空",IF(COUNTIFS('表示の並び'!$AC$8:$AC$142,E19,'表示の並び'!$Z$8:$Z$142,IF(OR(C19="収益",C19="費用"),"PL","BS"),'表示の並び'!$AA$8:$AA$142,"科目*")&gt;0,"○",IF(COUNTIFS('表示の並び'!$AC$8:$AC$142,E19,'表示の並び'!$AA$8:$AA$142,"科目*")&gt;0,"区分と表示科目が合わない","並びに無い"))))</f>
        <v/>
      </c>
      <c r="I19" s="24">
        <f>IF(AND(B19&lt;&gt;"",OR(C19="収益",C19="費用")),COUNTIFS($B$6:B19,"&lt;&gt;",$C$6:C19,"収益")+COUNTIFS($B$6:B19,"&lt;&gt;",$C$6:C19,"費用"),"")</f>
        <v/>
      </c>
      <c r="J19" s="25">
        <f>IF(B19="",0,IF(D19="借方",N(F19),0))</f>
        <v/>
      </c>
      <c r="K19" s="25">
        <f>IF(B19="",0,IF(D19="貸方",N(F19),0))</f>
        <v/>
      </c>
      <c r="L19" s="26">
        <f>IF(B19="",IF(N(F19)&lt;&gt;0,"科目名が空なのに期首残高",""),IF(COUNTIF($B$6:$B$125,B19)&gt;1,"科目名が重複",IF(C19="","区分が空",IF(D19="","残高の向きが空",IF(AND(OR(C19="収益",C19="費用"),N(F19)&lt;&gt;0),"損益の科目に期首残高",IF(H19="○","",H19))))))</f>
        <v/>
      </c>
    </row>
    <row r="20">
      <c r="A20" s="9" t="n">
        <v>132</v>
      </c>
      <c r="B20" s="8" t="inlineStr">
        <is>
          <t>未収収益</t>
        </is>
      </c>
      <c r="C20" s="10" t="inlineStr">
        <is>
          <t>資産</t>
        </is>
      </c>
      <c r="D20" s="10" t="inlineStr">
        <is>
          <t>借方</t>
        </is>
      </c>
      <c r="E20" s="8" t="inlineStr">
        <is>
          <t>未収収益</t>
        </is>
      </c>
      <c r="F20" s="21" t="n"/>
      <c r="G20" s="22" t="n"/>
      <c r="H20" s="23">
        <f>IF(B20="","",IF(E20="","表示科目が空",IF(COUNTIFS('表示の並び'!$AC$8:$AC$142,E20,'表示の並び'!$Z$8:$Z$142,IF(OR(C20="収益",C20="費用"),"PL","BS"),'表示の並び'!$AA$8:$AA$142,"科目*")&gt;0,"○",IF(COUNTIFS('表示の並び'!$AC$8:$AC$142,E20,'表示の並び'!$AA$8:$AA$142,"科目*")&gt;0,"区分と表示科目が合わない","並びに無い"))))</f>
        <v/>
      </c>
      <c r="I20" s="24">
        <f>IF(AND(B20&lt;&gt;"",OR(C20="収益",C20="費用")),COUNTIFS($B$6:B20,"&lt;&gt;",$C$6:C20,"収益")+COUNTIFS($B$6:B20,"&lt;&gt;",$C$6:C20,"費用"),"")</f>
        <v/>
      </c>
      <c r="J20" s="25">
        <f>IF(B20="",0,IF(D20="借方",N(F20),0))</f>
        <v/>
      </c>
      <c r="K20" s="25">
        <f>IF(B20="",0,IF(D20="貸方",N(F20),0))</f>
        <v/>
      </c>
      <c r="L20" s="26">
        <f>IF(B20="",IF(N(F20)&lt;&gt;0,"科目名が空なのに期首残高",""),IF(COUNTIF($B$6:$B$125,B20)&gt;1,"科目名が重複",IF(C20="","区分が空",IF(D20="","残高の向きが空",IF(AND(OR(C20="収益",C20="費用"),N(F20)&lt;&gt;0),"損益の科目に期首残高",IF(H20="○","",H20))))))</f>
        <v/>
      </c>
    </row>
    <row r="21">
      <c r="A21" s="9" t="n">
        <v>133</v>
      </c>
      <c r="B21" s="8" t="inlineStr">
        <is>
          <t>未収入金</t>
        </is>
      </c>
      <c r="C21" s="10" t="inlineStr">
        <is>
          <t>資産</t>
        </is>
      </c>
      <c r="D21" s="10" t="inlineStr">
        <is>
          <t>借方</t>
        </is>
      </c>
      <c r="E21" s="8" t="inlineStr">
        <is>
          <t>その他の流動資産</t>
        </is>
      </c>
      <c r="F21" s="21" t="n"/>
      <c r="G21" s="22" t="n"/>
      <c r="H21" s="23">
        <f>IF(B21="","",IF(E21="","表示科目が空",IF(COUNTIFS('表示の並び'!$AC$8:$AC$142,E21,'表示の並び'!$Z$8:$Z$142,IF(OR(C21="収益",C21="費用"),"PL","BS"),'表示の並び'!$AA$8:$AA$142,"科目*")&gt;0,"○",IF(COUNTIFS('表示の並び'!$AC$8:$AC$142,E21,'表示の並び'!$AA$8:$AA$142,"科目*")&gt;0,"区分と表示科目が合わない","並びに無い"))))</f>
        <v/>
      </c>
      <c r="I21" s="24">
        <f>IF(AND(B21&lt;&gt;"",OR(C21="収益",C21="費用")),COUNTIFS($B$6:B21,"&lt;&gt;",$C$6:C21,"収益")+COUNTIFS($B$6:B21,"&lt;&gt;",$C$6:C21,"費用"),"")</f>
        <v/>
      </c>
      <c r="J21" s="25">
        <f>IF(B21="",0,IF(D21="借方",N(F21),0))</f>
        <v/>
      </c>
      <c r="K21" s="25">
        <f>IF(B21="",0,IF(D21="貸方",N(F21),0))</f>
        <v/>
      </c>
      <c r="L21" s="26">
        <f>IF(B21="",IF(N(F21)&lt;&gt;0,"科目名が空なのに期首残高",""),IF(COUNTIF($B$6:$B$125,B21)&gt;1,"科目名が重複",IF(C21="","区分が空",IF(D21="","残高の向きが空",IF(AND(OR(C21="収益",C21="費用"),N(F21)&lt;&gt;0),"損益の科目に期首残高",IF(H21="○","",H21))))))</f>
        <v/>
      </c>
    </row>
    <row r="22">
      <c r="A22" s="9" t="n">
        <v>134</v>
      </c>
      <c r="B22" s="8" t="inlineStr">
        <is>
          <t>立替金</t>
        </is>
      </c>
      <c r="C22" s="10" t="inlineStr">
        <is>
          <t>資産</t>
        </is>
      </c>
      <c r="D22" s="10" t="inlineStr">
        <is>
          <t>借方</t>
        </is>
      </c>
      <c r="E22" s="8" t="inlineStr">
        <is>
          <t>その他の流動資産</t>
        </is>
      </c>
      <c r="F22" s="21" t="n"/>
      <c r="G22" s="22" t="n"/>
      <c r="H22" s="23">
        <f>IF(B22="","",IF(E22="","表示科目が空",IF(COUNTIFS('表示の並び'!$AC$8:$AC$142,E22,'表示の並び'!$Z$8:$Z$142,IF(OR(C22="収益",C22="費用"),"PL","BS"),'表示の並び'!$AA$8:$AA$142,"科目*")&gt;0,"○",IF(COUNTIFS('表示の並び'!$AC$8:$AC$142,E22,'表示の並び'!$AA$8:$AA$142,"科目*")&gt;0,"区分と表示科目が合わない","並びに無い"))))</f>
        <v/>
      </c>
      <c r="I22" s="24">
        <f>IF(AND(B22&lt;&gt;"",OR(C22="収益",C22="費用")),COUNTIFS($B$6:B22,"&lt;&gt;",$C$6:C22,"収益")+COUNTIFS($B$6:B22,"&lt;&gt;",$C$6:C22,"費用"),"")</f>
        <v/>
      </c>
      <c r="J22" s="25">
        <f>IF(B22="",0,IF(D22="借方",N(F22),0))</f>
        <v/>
      </c>
      <c r="K22" s="25">
        <f>IF(B22="",0,IF(D22="貸方",N(F22),0))</f>
        <v/>
      </c>
      <c r="L22" s="26">
        <f>IF(B22="",IF(N(F22)&lt;&gt;0,"科目名が空なのに期首残高",""),IF(COUNTIF($B$6:$B$125,B22)&gt;1,"科目名が重複",IF(C22="","区分が空",IF(D22="","残高の向きが空",IF(AND(OR(C22="収益",C22="費用"),N(F22)&lt;&gt;0),"損益の科目に期首残高",IF(H22="○","",H22))))))</f>
        <v/>
      </c>
    </row>
    <row r="23">
      <c r="A23" s="9" t="n">
        <v>135</v>
      </c>
      <c r="B23" s="8" t="inlineStr">
        <is>
          <t>仮払金</t>
        </is>
      </c>
      <c r="C23" s="10" t="inlineStr">
        <is>
          <t>資産</t>
        </is>
      </c>
      <c r="D23" s="10" t="inlineStr">
        <is>
          <t>借方</t>
        </is>
      </c>
      <c r="E23" s="8" t="inlineStr">
        <is>
          <t>その他の流動資産</t>
        </is>
      </c>
      <c r="F23" s="21" t="n"/>
      <c r="G23" s="22" t="n"/>
      <c r="H23" s="23">
        <f>IF(B23="","",IF(E23="","表示科目が空",IF(COUNTIFS('表示の並び'!$AC$8:$AC$142,E23,'表示の並び'!$Z$8:$Z$142,IF(OR(C23="収益",C23="費用"),"PL","BS"),'表示の並び'!$AA$8:$AA$142,"科目*")&gt;0,"○",IF(COUNTIFS('表示の並び'!$AC$8:$AC$142,E23,'表示の並び'!$AA$8:$AA$142,"科目*")&gt;0,"区分と表示科目が合わない","並びに無い"))))</f>
        <v/>
      </c>
      <c r="I23" s="24">
        <f>IF(AND(B23&lt;&gt;"",OR(C23="収益",C23="費用")),COUNTIFS($B$6:B23,"&lt;&gt;",$C$6:C23,"収益")+COUNTIFS($B$6:B23,"&lt;&gt;",$C$6:C23,"費用"),"")</f>
        <v/>
      </c>
      <c r="J23" s="25">
        <f>IF(B23="",0,IF(D23="借方",N(F23),0))</f>
        <v/>
      </c>
      <c r="K23" s="25">
        <f>IF(B23="",0,IF(D23="貸方",N(F23),0))</f>
        <v/>
      </c>
      <c r="L23" s="26">
        <f>IF(B23="",IF(N(F23)&lt;&gt;0,"科目名が空なのに期首残高",""),IF(COUNTIF($B$6:$B$125,B23)&gt;1,"科目名が重複",IF(C23="","区分が空",IF(D23="","残高の向きが空",IF(AND(OR(C23="収益",C23="費用"),N(F23)&lt;&gt;0),"損益の科目に期首残高",IF(H23="○","",H23))))))</f>
        <v/>
      </c>
    </row>
    <row r="24">
      <c r="A24" s="9" t="n">
        <v>136</v>
      </c>
      <c r="B24" s="8" t="inlineStr">
        <is>
          <t>仮払消費税等</t>
        </is>
      </c>
      <c r="C24" s="10" t="inlineStr">
        <is>
          <t>資産</t>
        </is>
      </c>
      <c r="D24" s="10" t="inlineStr">
        <is>
          <t>借方</t>
        </is>
      </c>
      <c r="E24" s="8" t="inlineStr">
        <is>
          <t>その他の流動資産</t>
        </is>
      </c>
      <c r="F24" s="21" t="n"/>
      <c r="G24" s="22" t="inlineStr">
        <is>
          <t>税抜経理のとき</t>
        </is>
      </c>
      <c r="H24" s="23">
        <f>IF(B24="","",IF(E24="","表示科目が空",IF(COUNTIFS('表示の並び'!$AC$8:$AC$142,E24,'表示の並び'!$Z$8:$Z$142,IF(OR(C24="収益",C24="費用"),"PL","BS"),'表示の並び'!$AA$8:$AA$142,"科目*")&gt;0,"○",IF(COUNTIFS('表示の並び'!$AC$8:$AC$142,E24,'表示の並び'!$AA$8:$AA$142,"科目*")&gt;0,"区分と表示科目が合わない","並びに無い"))))</f>
        <v/>
      </c>
      <c r="I24" s="24">
        <f>IF(AND(B24&lt;&gt;"",OR(C24="収益",C24="費用")),COUNTIFS($B$6:B24,"&lt;&gt;",$C$6:C24,"収益")+COUNTIFS($B$6:B24,"&lt;&gt;",$C$6:C24,"費用"),"")</f>
        <v/>
      </c>
      <c r="J24" s="25">
        <f>IF(B24="",0,IF(D24="借方",N(F24),0))</f>
        <v/>
      </c>
      <c r="K24" s="25">
        <f>IF(B24="",0,IF(D24="貸方",N(F24),0))</f>
        <v/>
      </c>
      <c r="L24" s="26">
        <f>IF(B24="",IF(N(F24)&lt;&gt;0,"科目名が空なのに期首残高",""),IF(COUNTIF($B$6:$B$125,B24)&gt;1,"科目名が重複",IF(C24="","区分が空",IF(D24="","残高の向きが空",IF(AND(OR(C24="収益",C24="費用"),N(F24)&lt;&gt;0),"損益の科目に期首残高",IF(H24="○","",H24))))))</f>
        <v/>
      </c>
    </row>
    <row r="25">
      <c r="A25" s="9" t="n">
        <v>139</v>
      </c>
      <c r="B25" s="8" t="inlineStr">
        <is>
          <t>貸倒引当金（流動）</t>
        </is>
      </c>
      <c r="C25" s="10" t="inlineStr">
        <is>
          <t>資産</t>
        </is>
      </c>
      <c r="D25" s="10" t="inlineStr">
        <is>
          <t>貸方</t>
        </is>
      </c>
      <c r="E25" s="8" t="inlineStr">
        <is>
          <t>貸倒引当金（流動）</t>
        </is>
      </c>
      <c r="F25" s="21" t="n"/>
      <c r="G25" s="22" t="inlineStr">
        <is>
          <t>資産から差し引く科目。向きは貸方</t>
        </is>
      </c>
      <c r="H25" s="23">
        <f>IF(B25="","",IF(E25="","表示科目が空",IF(COUNTIFS('表示の並び'!$AC$8:$AC$142,E25,'表示の並び'!$Z$8:$Z$142,IF(OR(C25="収益",C25="費用"),"PL","BS"),'表示の並び'!$AA$8:$AA$142,"科目*")&gt;0,"○",IF(COUNTIFS('表示の並び'!$AC$8:$AC$142,E25,'表示の並び'!$AA$8:$AA$142,"科目*")&gt;0,"区分と表示科目が合わない","並びに無い"))))</f>
        <v/>
      </c>
      <c r="I25" s="24">
        <f>IF(AND(B25&lt;&gt;"",OR(C25="収益",C25="費用")),COUNTIFS($B$6:B25,"&lt;&gt;",$C$6:C25,"収益")+COUNTIFS($B$6:B25,"&lt;&gt;",$C$6:C25,"費用"),"")</f>
        <v/>
      </c>
      <c r="J25" s="25">
        <f>IF(B25="",0,IF(D25="借方",N(F25),0))</f>
        <v/>
      </c>
      <c r="K25" s="25">
        <f>IF(B25="",0,IF(D25="貸方",N(F25),0))</f>
        <v/>
      </c>
      <c r="L25" s="26">
        <f>IF(B25="",IF(N(F25)&lt;&gt;0,"科目名が空なのに期首残高",""),IF(COUNTIF($B$6:$B$125,B25)&gt;1,"科目名が重複",IF(C25="","区分が空",IF(D25="","残高の向きが空",IF(AND(OR(C25="収益",C25="費用"),N(F25)&lt;&gt;0),"損益の科目に期首残高",IF(H25="○","",H25))))))</f>
        <v/>
      </c>
    </row>
    <row r="26">
      <c r="A26" s="9" t="n">
        <v>150</v>
      </c>
      <c r="B26" s="8" t="inlineStr">
        <is>
          <t>建物</t>
        </is>
      </c>
      <c r="C26" s="10" t="inlineStr">
        <is>
          <t>資産</t>
        </is>
      </c>
      <c r="D26" s="10" t="inlineStr">
        <is>
          <t>借方</t>
        </is>
      </c>
      <c r="E26" s="8" t="inlineStr">
        <is>
          <t>建物</t>
        </is>
      </c>
      <c r="F26" s="21" t="n"/>
      <c r="G26" s="22" t="n"/>
      <c r="H26" s="23">
        <f>IF(B26="","",IF(E26="","表示科目が空",IF(COUNTIFS('表示の並び'!$AC$8:$AC$142,E26,'表示の並び'!$Z$8:$Z$142,IF(OR(C26="収益",C26="費用"),"PL","BS"),'表示の並び'!$AA$8:$AA$142,"科目*")&gt;0,"○",IF(COUNTIFS('表示の並び'!$AC$8:$AC$142,E26,'表示の並び'!$AA$8:$AA$142,"科目*")&gt;0,"区分と表示科目が合わない","並びに無い"))))</f>
        <v/>
      </c>
      <c r="I26" s="24">
        <f>IF(AND(B26&lt;&gt;"",OR(C26="収益",C26="費用")),COUNTIFS($B$6:B26,"&lt;&gt;",$C$6:C26,"収益")+COUNTIFS($B$6:B26,"&lt;&gt;",$C$6:C26,"費用"),"")</f>
        <v/>
      </c>
      <c r="J26" s="25">
        <f>IF(B26="",0,IF(D26="借方",N(F26),0))</f>
        <v/>
      </c>
      <c r="K26" s="25">
        <f>IF(B26="",0,IF(D26="貸方",N(F26),0))</f>
        <v/>
      </c>
      <c r="L26" s="26">
        <f>IF(B26="",IF(N(F26)&lt;&gt;0,"科目名が空なのに期首残高",""),IF(COUNTIF($B$6:$B$125,B26)&gt;1,"科目名が重複",IF(C26="","区分が空",IF(D26="","残高の向きが空",IF(AND(OR(C26="収益",C26="費用"),N(F26)&lt;&gt;0),"損益の科目に期首残高",IF(H26="○","",H26))))))</f>
        <v/>
      </c>
    </row>
    <row r="27">
      <c r="A27" s="9" t="n">
        <v>151</v>
      </c>
      <c r="B27" s="8" t="inlineStr">
        <is>
          <t>建物附属設備</t>
        </is>
      </c>
      <c r="C27" s="10" t="inlineStr">
        <is>
          <t>資産</t>
        </is>
      </c>
      <c r="D27" s="10" t="inlineStr">
        <is>
          <t>借方</t>
        </is>
      </c>
      <c r="E27" s="8" t="inlineStr">
        <is>
          <t>その他の有形固定資産</t>
        </is>
      </c>
      <c r="F27" s="21" t="n"/>
      <c r="G27" s="22" t="n"/>
      <c r="H27" s="23">
        <f>IF(B27="","",IF(E27="","表示科目が空",IF(COUNTIFS('表示の並び'!$AC$8:$AC$142,E27,'表示の並び'!$Z$8:$Z$142,IF(OR(C27="収益",C27="費用"),"PL","BS"),'表示の並び'!$AA$8:$AA$142,"科目*")&gt;0,"○",IF(COUNTIFS('表示の並び'!$AC$8:$AC$142,E27,'表示の並び'!$AA$8:$AA$142,"科目*")&gt;0,"区分と表示科目が合わない","並びに無い"))))</f>
        <v/>
      </c>
      <c r="I27" s="24">
        <f>IF(AND(B27&lt;&gt;"",OR(C27="収益",C27="費用")),COUNTIFS($B$6:B27,"&lt;&gt;",$C$6:C27,"収益")+COUNTIFS($B$6:B27,"&lt;&gt;",$C$6:C27,"費用"),"")</f>
        <v/>
      </c>
      <c r="J27" s="25">
        <f>IF(B27="",0,IF(D27="借方",N(F27),0))</f>
        <v/>
      </c>
      <c r="K27" s="25">
        <f>IF(B27="",0,IF(D27="貸方",N(F27),0))</f>
        <v/>
      </c>
      <c r="L27" s="26">
        <f>IF(B27="",IF(N(F27)&lt;&gt;0,"科目名が空なのに期首残高",""),IF(COUNTIF($B$6:$B$125,B27)&gt;1,"科目名が重複",IF(C27="","区分が空",IF(D27="","残高の向きが空",IF(AND(OR(C27="収益",C27="費用"),N(F27)&lt;&gt;0),"損益の科目に期首残高",IF(H27="○","",H27))))))</f>
        <v/>
      </c>
    </row>
    <row r="28">
      <c r="A28" s="9" t="n">
        <v>152</v>
      </c>
      <c r="B28" s="8" t="inlineStr">
        <is>
          <t>構築物</t>
        </is>
      </c>
      <c r="C28" s="10" t="inlineStr">
        <is>
          <t>資産</t>
        </is>
      </c>
      <c r="D28" s="10" t="inlineStr">
        <is>
          <t>借方</t>
        </is>
      </c>
      <c r="E28" s="8" t="inlineStr">
        <is>
          <t>構築物</t>
        </is>
      </c>
      <c r="F28" s="21" t="n"/>
      <c r="G28" s="22" t="n"/>
      <c r="H28" s="23">
        <f>IF(B28="","",IF(E28="","表示科目が空",IF(COUNTIFS('表示の並び'!$AC$8:$AC$142,E28,'表示の並び'!$Z$8:$Z$142,IF(OR(C28="収益",C28="費用"),"PL","BS"),'表示の並び'!$AA$8:$AA$142,"科目*")&gt;0,"○",IF(COUNTIFS('表示の並び'!$AC$8:$AC$142,E28,'表示の並び'!$AA$8:$AA$142,"科目*")&gt;0,"区分と表示科目が合わない","並びに無い"))))</f>
        <v/>
      </c>
      <c r="I28" s="24">
        <f>IF(AND(B28&lt;&gt;"",OR(C28="収益",C28="費用")),COUNTIFS($B$6:B28,"&lt;&gt;",$C$6:C28,"収益")+COUNTIFS($B$6:B28,"&lt;&gt;",$C$6:C28,"費用"),"")</f>
        <v/>
      </c>
      <c r="J28" s="25">
        <f>IF(B28="",0,IF(D28="借方",N(F28),0))</f>
        <v/>
      </c>
      <c r="K28" s="25">
        <f>IF(B28="",0,IF(D28="貸方",N(F28),0))</f>
        <v/>
      </c>
      <c r="L28" s="26">
        <f>IF(B28="",IF(N(F28)&lt;&gt;0,"科目名が空なのに期首残高",""),IF(COUNTIF($B$6:$B$125,B28)&gt;1,"科目名が重複",IF(C28="","区分が空",IF(D28="","残高の向きが空",IF(AND(OR(C28="収益",C28="費用"),N(F28)&lt;&gt;0),"損益の科目に期首残高",IF(H28="○","",H28))))))</f>
        <v/>
      </c>
    </row>
    <row r="29">
      <c r="A29" s="9" t="n">
        <v>153</v>
      </c>
      <c r="B29" s="8" t="inlineStr">
        <is>
          <t>機械装置</t>
        </is>
      </c>
      <c r="C29" s="10" t="inlineStr">
        <is>
          <t>資産</t>
        </is>
      </c>
      <c r="D29" s="10" t="inlineStr">
        <is>
          <t>借方</t>
        </is>
      </c>
      <c r="E29" s="8" t="inlineStr">
        <is>
          <t>機械及び装置</t>
        </is>
      </c>
      <c r="F29" s="21" t="n"/>
      <c r="G29" s="22" t="n"/>
      <c r="H29" s="23">
        <f>IF(B29="","",IF(E29="","表示科目が空",IF(COUNTIFS('表示の並び'!$AC$8:$AC$142,E29,'表示の並び'!$Z$8:$Z$142,IF(OR(C29="収益",C29="費用"),"PL","BS"),'表示の並び'!$AA$8:$AA$142,"科目*")&gt;0,"○",IF(COUNTIFS('表示の並び'!$AC$8:$AC$142,E29,'表示の並び'!$AA$8:$AA$142,"科目*")&gt;0,"区分と表示科目が合わない","並びに無い"))))</f>
        <v/>
      </c>
      <c r="I29" s="24">
        <f>IF(AND(B29&lt;&gt;"",OR(C29="収益",C29="費用")),COUNTIFS($B$6:B29,"&lt;&gt;",$C$6:C29,"収益")+COUNTIFS($B$6:B29,"&lt;&gt;",$C$6:C29,"費用"),"")</f>
        <v/>
      </c>
      <c r="J29" s="25">
        <f>IF(B29="",0,IF(D29="借方",N(F29),0))</f>
        <v/>
      </c>
      <c r="K29" s="25">
        <f>IF(B29="",0,IF(D29="貸方",N(F29),0))</f>
        <v/>
      </c>
      <c r="L29" s="26">
        <f>IF(B29="",IF(N(F29)&lt;&gt;0,"科目名が空なのに期首残高",""),IF(COUNTIF($B$6:$B$125,B29)&gt;1,"科目名が重複",IF(C29="","区分が空",IF(D29="","残高の向きが空",IF(AND(OR(C29="収益",C29="費用"),N(F29)&lt;&gt;0),"損益の科目に期首残高",IF(H29="○","",H29))))))</f>
        <v/>
      </c>
    </row>
    <row r="30">
      <c r="A30" s="9" t="n">
        <v>154</v>
      </c>
      <c r="B30" s="8" t="inlineStr">
        <is>
          <t>車両運搬具</t>
        </is>
      </c>
      <c r="C30" s="10" t="inlineStr">
        <is>
          <t>資産</t>
        </is>
      </c>
      <c r="D30" s="10" t="inlineStr">
        <is>
          <t>借方</t>
        </is>
      </c>
      <c r="E30" s="8" t="inlineStr">
        <is>
          <t>その他の有形固定資産</t>
        </is>
      </c>
      <c r="F30" s="21" t="n"/>
      <c r="G30" s="22" t="n"/>
      <c r="H30" s="23">
        <f>IF(B30="","",IF(E30="","表示科目が空",IF(COUNTIFS('表示の並び'!$AC$8:$AC$142,E30,'表示の並び'!$Z$8:$Z$142,IF(OR(C30="収益",C30="費用"),"PL","BS"),'表示の並び'!$AA$8:$AA$142,"科目*")&gt;0,"○",IF(COUNTIFS('表示の並び'!$AC$8:$AC$142,E30,'表示の並び'!$AA$8:$AA$142,"科目*")&gt;0,"区分と表示科目が合わない","並びに無い"))))</f>
        <v/>
      </c>
      <c r="I30" s="24">
        <f>IF(AND(B30&lt;&gt;"",OR(C30="収益",C30="費用")),COUNTIFS($B$6:B30,"&lt;&gt;",$C$6:C30,"収益")+COUNTIFS($B$6:B30,"&lt;&gt;",$C$6:C30,"費用"),"")</f>
        <v/>
      </c>
      <c r="J30" s="25">
        <f>IF(B30="",0,IF(D30="借方",N(F30),0))</f>
        <v/>
      </c>
      <c r="K30" s="25">
        <f>IF(B30="",0,IF(D30="貸方",N(F30),0))</f>
        <v/>
      </c>
      <c r="L30" s="26">
        <f>IF(B30="",IF(N(F30)&lt;&gt;0,"科目名が空なのに期首残高",""),IF(COUNTIF($B$6:$B$125,B30)&gt;1,"科目名が重複",IF(C30="","区分が空",IF(D30="","残高の向きが空",IF(AND(OR(C30="収益",C30="費用"),N(F30)&lt;&gt;0),"損益の科目に期首残高",IF(H30="○","",H30))))))</f>
        <v/>
      </c>
    </row>
    <row r="31">
      <c r="A31" s="9" t="n">
        <v>155</v>
      </c>
      <c r="B31" s="8" t="inlineStr">
        <is>
          <t>工具器具備品</t>
        </is>
      </c>
      <c r="C31" s="10" t="inlineStr">
        <is>
          <t>資産</t>
        </is>
      </c>
      <c r="D31" s="10" t="inlineStr">
        <is>
          <t>借方</t>
        </is>
      </c>
      <c r="E31" s="8" t="inlineStr">
        <is>
          <t>工具、器具及び備品</t>
        </is>
      </c>
      <c r="F31" s="21" t="n"/>
      <c r="G31" s="22" t="n"/>
      <c r="H31" s="23">
        <f>IF(B31="","",IF(E31="","表示科目が空",IF(COUNTIFS('表示の並び'!$AC$8:$AC$142,E31,'表示の並び'!$Z$8:$Z$142,IF(OR(C31="収益",C31="費用"),"PL","BS"),'表示の並び'!$AA$8:$AA$142,"科目*")&gt;0,"○",IF(COUNTIFS('表示の並び'!$AC$8:$AC$142,E31,'表示の並び'!$AA$8:$AA$142,"科目*")&gt;0,"区分と表示科目が合わない","並びに無い"))))</f>
        <v/>
      </c>
      <c r="I31" s="24">
        <f>IF(AND(B31&lt;&gt;"",OR(C31="収益",C31="費用")),COUNTIFS($B$6:B31,"&lt;&gt;",$C$6:C31,"収益")+COUNTIFS($B$6:B31,"&lt;&gt;",$C$6:C31,"費用"),"")</f>
        <v/>
      </c>
      <c r="J31" s="25">
        <f>IF(B31="",0,IF(D31="借方",N(F31),0))</f>
        <v/>
      </c>
      <c r="K31" s="25">
        <f>IF(B31="",0,IF(D31="貸方",N(F31),0))</f>
        <v/>
      </c>
      <c r="L31" s="26">
        <f>IF(B31="",IF(N(F31)&lt;&gt;0,"科目名が空なのに期首残高",""),IF(COUNTIF($B$6:$B$125,B31)&gt;1,"科目名が重複",IF(C31="","区分が空",IF(D31="","残高の向きが空",IF(AND(OR(C31="収益",C31="費用"),N(F31)&lt;&gt;0),"損益の科目に期首残高",IF(H31="○","",H31))))))</f>
        <v/>
      </c>
    </row>
    <row r="32">
      <c r="A32" s="9" t="n">
        <v>156</v>
      </c>
      <c r="B32" s="8" t="inlineStr">
        <is>
          <t>土地</t>
        </is>
      </c>
      <c r="C32" s="10" t="inlineStr">
        <is>
          <t>資産</t>
        </is>
      </c>
      <c r="D32" s="10" t="inlineStr">
        <is>
          <t>借方</t>
        </is>
      </c>
      <c r="E32" s="8" t="inlineStr">
        <is>
          <t>土地</t>
        </is>
      </c>
      <c r="F32" s="21" t="n"/>
      <c r="G32" s="22" t="n"/>
      <c r="H32" s="23">
        <f>IF(B32="","",IF(E32="","表示科目が空",IF(COUNTIFS('表示の並び'!$AC$8:$AC$142,E32,'表示の並び'!$Z$8:$Z$142,IF(OR(C32="収益",C32="費用"),"PL","BS"),'表示の並び'!$AA$8:$AA$142,"科目*")&gt;0,"○",IF(COUNTIFS('表示の並び'!$AC$8:$AC$142,E32,'表示の並び'!$AA$8:$AA$142,"科目*")&gt;0,"区分と表示科目が合わない","並びに無い"))))</f>
        <v/>
      </c>
      <c r="I32" s="24">
        <f>IF(AND(B32&lt;&gt;"",OR(C32="収益",C32="費用")),COUNTIFS($B$6:B32,"&lt;&gt;",$C$6:C32,"収益")+COUNTIFS($B$6:B32,"&lt;&gt;",$C$6:C32,"費用"),"")</f>
        <v/>
      </c>
      <c r="J32" s="25">
        <f>IF(B32="",0,IF(D32="借方",N(F32),0))</f>
        <v/>
      </c>
      <c r="K32" s="25">
        <f>IF(B32="",0,IF(D32="貸方",N(F32),0))</f>
        <v/>
      </c>
      <c r="L32" s="26">
        <f>IF(B32="",IF(N(F32)&lt;&gt;0,"科目名が空なのに期首残高",""),IF(COUNTIF($B$6:$B$125,B32)&gt;1,"科目名が重複",IF(C32="","区分が空",IF(D32="","残高の向きが空",IF(AND(OR(C32="収益",C32="費用"),N(F32)&lt;&gt;0),"損益の科目に期首残高",IF(H32="○","",H32))))))</f>
        <v/>
      </c>
    </row>
    <row r="33">
      <c r="A33" s="9" t="n">
        <v>158</v>
      </c>
      <c r="B33" s="8" t="inlineStr">
        <is>
          <t>減価償却累計額</t>
        </is>
      </c>
      <c r="C33" s="10" t="inlineStr">
        <is>
          <t>資産</t>
        </is>
      </c>
      <c r="D33" s="10" t="inlineStr">
        <is>
          <t>貸方</t>
        </is>
      </c>
      <c r="E33" s="8" t="inlineStr">
        <is>
          <t>減価償却累計額</t>
        </is>
      </c>
      <c r="F33" s="21" t="n"/>
      <c r="G33" s="22" t="inlineStr">
        <is>
          <t>間接法のとき。資産から差し引く科目</t>
        </is>
      </c>
      <c r="H33" s="23">
        <f>IF(B33="","",IF(E33="","表示科目が空",IF(COUNTIFS('表示の並び'!$AC$8:$AC$142,E33,'表示の並び'!$Z$8:$Z$142,IF(OR(C33="収益",C33="費用"),"PL","BS"),'表示の並び'!$AA$8:$AA$142,"科目*")&gt;0,"○",IF(COUNTIFS('表示の並び'!$AC$8:$AC$142,E33,'表示の並び'!$AA$8:$AA$142,"科目*")&gt;0,"区分と表示科目が合わない","並びに無い"))))</f>
        <v/>
      </c>
      <c r="I33" s="24">
        <f>IF(AND(B33&lt;&gt;"",OR(C33="収益",C33="費用")),COUNTIFS($B$6:B33,"&lt;&gt;",$C$6:C33,"収益")+COUNTIFS($B$6:B33,"&lt;&gt;",$C$6:C33,"費用"),"")</f>
        <v/>
      </c>
      <c r="J33" s="25">
        <f>IF(B33="",0,IF(D33="借方",N(F33),0))</f>
        <v/>
      </c>
      <c r="K33" s="25">
        <f>IF(B33="",0,IF(D33="貸方",N(F33),0))</f>
        <v/>
      </c>
      <c r="L33" s="26">
        <f>IF(B33="",IF(N(F33)&lt;&gt;0,"科目名が空なのに期首残高",""),IF(COUNTIF($B$6:$B$125,B33)&gt;1,"科目名が重複",IF(C33="","区分が空",IF(D33="","残高の向きが空",IF(AND(OR(C33="収益",C33="費用"),N(F33)&lt;&gt;0),"損益の科目に期首残高",IF(H33="○","",H33))))))</f>
        <v/>
      </c>
    </row>
    <row r="34">
      <c r="A34" s="9" t="n">
        <v>160</v>
      </c>
      <c r="B34" s="8" t="inlineStr">
        <is>
          <t>ソフトウェア</t>
        </is>
      </c>
      <c r="C34" s="10" t="inlineStr">
        <is>
          <t>資産</t>
        </is>
      </c>
      <c r="D34" s="10" t="inlineStr">
        <is>
          <t>借方</t>
        </is>
      </c>
      <c r="E34" s="8" t="inlineStr">
        <is>
          <t>ソフトウェア</t>
        </is>
      </c>
      <c r="F34" s="21" t="n"/>
      <c r="G34" s="22" t="n"/>
      <c r="H34" s="23">
        <f>IF(B34="","",IF(E34="","表示科目が空",IF(COUNTIFS('表示の並び'!$AC$8:$AC$142,E34,'表示の並び'!$Z$8:$Z$142,IF(OR(C34="収益",C34="費用"),"PL","BS"),'表示の並び'!$AA$8:$AA$142,"科目*")&gt;0,"○",IF(COUNTIFS('表示の並び'!$AC$8:$AC$142,E34,'表示の並び'!$AA$8:$AA$142,"科目*")&gt;0,"区分と表示科目が合わない","並びに無い"))))</f>
        <v/>
      </c>
      <c r="I34" s="24">
        <f>IF(AND(B34&lt;&gt;"",OR(C34="収益",C34="費用")),COUNTIFS($B$6:B34,"&lt;&gt;",$C$6:C34,"収益")+COUNTIFS($B$6:B34,"&lt;&gt;",$C$6:C34,"費用"),"")</f>
        <v/>
      </c>
      <c r="J34" s="25">
        <f>IF(B34="",0,IF(D34="借方",N(F34),0))</f>
        <v/>
      </c>
      <c r="K34" s="25">
        <f>IF(B34="",0,IF(D34="貸方",N(F34),0))</f>
        <v/>
      </c>
      <c r="L34" s="26">
        <f>IF(B34="",IF(N(F34)&lt;&gt;0,"科目名が空なのに期首残高",""),IF(COUNTIF($B$6:$B$125,B34)&gt;1,"科目名が重複",IF(C34="","区分が空",IF(D34="","残高の向きが空",IF(AND(OR(C34="収益",C34="費用"),N(F34)&lt;&gt;0),"損益の科目に期首残高",IF(H34="○","",H34))))))</f>
        <v/>
      </c>
    </row>
    <row r="35">
      <c r="A35" s="9" t="n">
        <v>161</v>
      </c>
      <c r="B35" s="8" t="inlineStr">
        <is>
          <t>借地権</t>
        </is>
      </c>
      <c r="C35" s="10" t="inlineStr">
        <is>
          <t>資産</t>
        </is>
      </c>
      <c r="D35" s="10" t="inlineStr">
        <is>
          <t>借方</t>
        </is>
      </c>
      <c r="E35" s="8" t="inlineStr">
        <is>
          <t>借地権</t>
        </is>
      </c>
      <c r="F35" s="21" t="n"/>
      <c r="G35" s="22" t="n"/>
      <c r="H35" s="23">
        <f>IF(B35="","",IF(E35="","表示科目が空",IF(COUNTIFS('表示の並び'!$AC$8:$AC$142,E35,'表示の並び'!$Z$8:$Z$142,IF(OR(C35="収益",C35="費用"),"PL","BS"),'表示の並び'!$AA$8:$AA$142,"科目*")&gt;0,"○",IF(COUNTIFS('表示の並び'!$AC$8:$AC$142,E35,'表示の並び'!$AA$8:$AA$142,"科目*")&gt;0,"区分と表示科目が合わない","並びに無い"))))</f>
        <v/>
      </c>
      <c r="I35" s="24">
        <f>IF(AND(B35&lt;&gt;"",OR(C35="収益",C35="費用")),COUNTIFS($B$6:B35,"&lt;&gt;",$C$6:C35,"収益")+COUNTIFS($B$6:B35,"&lt;&gt;",$C$6:C35,"費用"),"")</f>
        <v/>
      </c>
      <c r="J35" s="25">
        <f>IF(B35="",0,IF(D35="借方",N(F35),0))</f>
        <v/>
      </c>
      <c r="K35" s="25">
        <f>IF(B35="",0,IF(D35="貸方",N(F35),0))</f>
        <v/>
      </c>
      <c r="L35" s="26">
        <f>IF(B35="",IF(N(F35)&lt;&gt;0,"科目名が空なのに期首残高",""),IF(COUNTIF($B$6:$B$125,B35)&gt;1,"科目名が重複",IF(C35="","区分が空",IF(D35="","残高の向きが空",IF(AND(OR(C35="収益",C35="費用"),N(F35)&lt;&gt;0),"損益の科目に期首残高",IF(H35="○","",H35))))))</f>
        <v/>
      </c>
    </row>
    <row r="36">
      <c r="A36" s="9" t="n">
        <v>162</v>
      </c>
      <c r="B36" s="8" t="inlineStr">
        <is>
          <t>電話加入権</t>
        </is>
      </c>
      <c r="C36" s="10" t="inlineStr">
        <is>
          <t>資産</t>
        </is>
      </c>
      <c r="D36" s="10" t="inlineStr">
        <is>
          <t>借方</t>
        </is>
      </c>
      <c r="E36" s="8" t="inlineStr">
        <is>
          <t>その他の無形固定資産</t>
        </is>
      </c>
      <c r="F36" s="21" t="n"/>
      <c r="G36" s="22" t="n"/>
      <c r="H36" s="23">
        <f>IF(B36="","",IF(E36="","表示科目が空",IF(COUNTIFS('表示の並び'!$AC$8:$AC$142,E36,'表示の並び'!$Z$8:$Z$142,IF(OR(C36="収益",C36="費用"),"PL","BS"),'表示の並び'!$AA$8:$AA$142,"科目*")&gt;0,"○",IF(COUNTIFS('表示の並び'!$AC$8:$AC$142,E36,'表示の並び'!$AA$8:$AA$142,"科目*")&gt;0,"区分と表示科目が合わない","並びに無い"))))</f>
        <v/>
      </c>
      <c r="I36" s="24">
        <f>IF(AND(B36&lt;&gt;"",OR(C36="収益",C36="費用")),COUNTIFS($B$6:B36,"&lt;&gt;",$C$6:C36,"収益")+COUNTIFS($B$6:B36,"&lt;&gt;",$C$6:C36,"費用"),"")</f>
        <v/>
      </c>
      <c r="J36" s="25">
        <f>IF(B36="",0,IF(D36="借方",N(F36),0))</f>
        <v/>
      </c>
      <c r="K36" s="25">
        <f>IF(B36="",0,IF(D36="貸方",N(F36),0))</f>
        <v/>
      </c>
      <c r="L36" s="26">
        <f>IF(B36="",IF(N(F36)&lt;&gt;0,"科目名が空なのに期首残高",""),IF(COUNTIF($B$6:$B$125,B36)&gt;1,"科目名が重複",IF(C36="","区分が空",IF(D36="","残高の向きが空",IF(AND(OR(C36="収益",C36="費用"),N(F36)&lt;&gt;0),"損益の科目に期首残高",IF(H36="○","",H36))))))</f>
        <v/>
      </c>
    </row>
    <row r="37">
      <c r="A37" s="9" t="n">
        <v>170</v>
      </c>
      <c r="B37" s="8" t="inlineStr">
        <is>
          <t>投資有価証券</t>
        </is>
      </c>
      <c r="C37" s="10" t="inlineStr">
        <is>
          <t>資産</t>
        </is>
      </c>
      <c r="D37" s="10" t="inlineStr">
        <is>
          <t>借方</t>
        </is>
      </c>
      <c r="E37" s="8" t="inlineStr">
        <is>
          <t>投資有価証券</t>
        </is>
      </c>
      <c r="F37" s="21" t="n"/>
      <c r="G37" s="22" t="n"/>
      <c r="H37" s="23">
        <f>IF(B37="","",IF(E37="","表示科目が空",IF(COUNTIFS('表示の並び'!$AC$8:$AC$142,E37,'表示の並び'!$Z$8:$Z$142,IF(OR(C37="収益",C37="費用"),"PL","BS"),'表示の並び'!$AA$8:$AA$142,"科目*")&gt;0,"○",IF(COUNTIFS('表示の並び'!$AC$8:$AC$142,E37,'表示の並び'!$AA$8:$AA$142,"科目*")&gt;0,"区分と表示科目が合わない","並びに無い"))))</f>
        <v/>
      </c>
      <c r="I37" s="24">
        <f>IF(AND(B37&lt;&gt;"",OR(C37="収益",C37="費用")),COUNTIFS($B$6:B37,"&lt;&gt;",$C$6:C37,"収益")+COUNTIFS($B$6:B37,"&lt;&gt;",$C$6:C37,"費用"),"")</f>
        <v/>
      </c>
      <c r="J37" s="25">
        <f>IF(B37="",0,IF(D37="借方",N(F37),0))</f>
        <v/>
      </c>
      <c r="K37" s="25">
        <f>IF(B37="",0,IF(D37="貸方",N(F37),0))</f>
        <v/>
      </c>
      <c r="L37" s="26">
        <f>IF(B37="",IF(N(F37)&lt;&gt;0,"科目名が空なのに期首残高",""),IF(COUNTIF($B$6:$B$125,B37)&gt;1,"科目名が重複",IF(C37="","区分が空",IF(D37="","残高の向きが空",IF(AND(OR(C37="収益",C37="費用"),N(F37)&lt;&gt;0),"損益の科目に期首残高",IF(H37="○","",H37))))))</f>
        <v/>
      </c>
    </row>
    <row r="38">
      <c r="A38" s="9" t="n">
        <v>171</v>
      </c>
      <c r="B38" s="8" t="inlineStr">
        <is>
          <t>関係会社株式</t>
        </is>
      </c>
      <c r="C38" s="10" t="inlineStr">
        <is>
          <t>資産</t>
        </is>
      </c>
      <c r="D38" s="10" t="inlineStr">
        <is>
          <t>借方</t>
        </is>
      </c>
      <c r="E38" s="8" t="inlineStr">
        <is>
          <t>関係会社株式</t>
        </is>
      </c>
      <c r="F38" s="21" t="n"/>
      <c r="G38" s="22" t="n"/>
      <c r="H38" s="23">
        <f>IF(B38="","",IF(E38="","表示科目が空",IF(COUNTIFS('表示の並び'!$AC$8:$AC$142,E38,'表示の並び'!$Z$8:$Z$142,IF(OR(C38="収益",C38="費用"),"PL","BS"),'表示の並び'!$AA$8:$AA$142,"科目*")&gt;0,"○",IF(COUNTIFS('表示の並び'!$AC$8:$AC$142,E38,'表示の並び'!$AA$8:$AA$142,"科目*")&gt;0,"区分と表示科目が合わない","並びに無い"))))</f>
        <v/>
      </c>
      <c r="I38" s="24">
        <f>IF(AND(B38&lt;&gt;"",OR(C38="収益",C38="費用")),COUNTIFS($B$6:B38,"&lt;&gt;",$C$6:C38,"収益")+COUNTIFS($B$6:B38,"&lt;&gt;",$C$6:C38,"費用"),"")</f>
        <v/>
      </c>
      <c r="J38" s="25">
        <f>IF(B38="",0,IF(D38="借方",N(F38),0))</f>
        <v/>
      </c>
      <c r="K38" s="25">
        <f>IF(B38="",0,IF(D38="貸方",N(F38),0))</f>
        <v/>
      </c>
      <c r="L38" s="26">
        <f>IF(B38="",IF(N(F38)&lt;&gt;0,"科目名が空なのに期首残高",""),IF(COUNTIF($B$6:$B$125,B38)&gt;1,"科目名が重複",IF(C38="","区分が空",IF(D38="","残高の向きが空",IF(AND(OR(C38="収益",C38="費用"),N(F38)&lt;&gt;0),"損益の科目に期首残高",IF(H38="○","",H38))))))</f>
        <v/>
      </c>
    </row>
    <row r="39">
      <c r="A39" s="9" t="n">
        <v>172</v>
      </c>
      <c r="B39" s="8" t="inlineStr">
        <is>
          <t>出資金</t>
        </is>
      </c>
      <c r="C39" s="10" t="inlineStr">
        <is>
          <t>資産</t>
        </is>
      </c>
      <c r="D39" s="10" t="inlineStr">
        <is>
          <t>借方</t>
        </is>
      </c>
      <c r="E39" s="8" t="inlineStr">
        <is>
          <t>出資金</t>
        </is>
      </c>
      <c r="F39" s="21" t="n"/>
      <c r="G39" s="22" t="n"/>
      <c r="H39" s="23">
        <f>IF(B39="","",IF(E39="","表示科目が空",IF(COUNTIFS('表示の並び'!$AC$8:$AC$142,E39,'表示の並び'!$Z$8:$Z$142,IF(OR(C39="収益",C39="費用"),"PL","BS"),'表示の並び'!$AA$8:$AA$142,"科目*")&gt;0,"○",IF(COUNTIFS('表示の並び'!$AC$8:$AC$142,E39,'表示の並び'!$AA$8:$AA$142,"科目*")&gt;0,"区分と表示科目が合わない","並びに無い"))))</f>
        <v/>
      </c>
      <c r="I39" s="24">
        <f>IF(AND(B39&lt;&gt;"",OR(C39="収益",C39="費用")),COUNTIFS($B$6:B39,"&lt;&gt;",$C$6:C39,"収益")+COUNTIFS($B$6:B39,"&lt;&gt;",$C$6:C39,"費用"),"")</f>
        <v/>
      </c>
      <c r="J39" s="25">
        <f>IF(B39="",0,IF(D39="借方",N(F39),0))</f>
        <v/>
      </c>
      <c r="K39" s="25">
        <f>IF(B39="",0,IF(D39="貸方",N(F39),0))</f>
        <v/>
      </c>
      <c r="L39" s="26">
        <f>IF(B39="",IF(N(F39)&lt;&gt;0,"科目名が空なのに期首残高",""),IF(COUNTIF($B$6:$B$125,B39)&gt;1,"科目名が重複",IF(C39="","区分が空",IF(D39="","残高の向きが空",IF(AND(OR(C39="収益",C39="費用"),N(F39)&lt;&gt;0),"損益の科目に期首残高",IF(H39="○","",H39))))))</f>
        <v/>
      </c>
    </row>
    <row r="40">
      <c r="A40" s="9" t="n">
        <v>173</v>
      </c>
      <c r="B40" s="8" t="inlineStr">
        <is>
          <t>長期貸付金</t>
        </is>
      </c>
      <c r="C40" s="10" t="inlineStr">
        <is>
          <t>資産</t>
        </is>
      </c>
      <c r="D40" s="10" t="inlineStr">
        <is>
          <t>借方</t>
        </is>
      </c>
      <c r="E40" s="8" t="inlineStr">
        <is>
          <t>長期貸付金</t>
        </is>
      </c>
      <c r="F40" s="21" t="n"/>
      <c r="G40" s="22" t="n"/>
      <c r="H40" s="23">
        <f>IF(B40="","",IF(E40="","表示科目が空",IF(COUNTIFS('表示の並び'!$AC$8:$AC$142,E40,'表示の並び'!$Z$8:$Z$142,IF(OR(C40="収益",C40="費用"),"PL","BS"),'表示の並び'!$AA$8:$AA$142,"科目*")&gt;0,"○",IF(COUNTIFS('表示の並び'!$AC$8:$AC$142,E40,'表示の並び'!$AA$8:$AA$142,"科目*")&gt;0,"区分と表示科目が合わない","並びに無い"))))</f>
        <v/>
      </c>
      <c r="I40" s="24">
        <f>IF(AND(B40&lt;&gt;"",OR(C40="収益",C40="費用")),COUNTIFS($B$6:B40,"&lt;&gt;",$C$6:C40,"収益")+COUNTIFS($B$6:B40,"&lt;&gt;",$C$6:C40,"費用"),"")</f>
        <v/>
      </c>
      <c r="J40" s="25">
        <f>IF(B40="",0,IF(D40="借方",N(F40),0))</f>
        <v/>
      </c>
      <c r="K40" s="25">
        <f>IF(B40="",0,IF(D40="貸方",N(F40),0))</f>
        <v/>
      </c>
      <c r="L40" s="26">
        <f>IF(B40="",IF(N(F40)&lt;&gt;0,"科目名が空なのに期首残高",""),IF(COUNTIF($B$6:$B$125,B40)&gt;1,"科目名が重複",IF(C40="","区分が空",IF(D40="","残高の向きが空",IF(AND(OR(C40="収益",C40="費用"),N(F40)&lt;&gt;0),"損益の科目に期首残高",IF(H40="○","",H40))))))</f>
        <v/>
      </c>
    </row>
    <row r="41">
      <c r="A41" s="9" t="n">
        <v>174</v>
      </c>
      <c r="B41" s="8" t="inlineStr">
        <is>
          <t>長期前払費用</t>
        </is>
      </c>
      <c r="C41" s="10" t="inlineStr">
        <is>
          <t>資産</t>
        </is>
      </c>
      <c r="D41" s="10" t="inlineStr">
        <is>
          <t>借方</t>
        </is>
      </c>
      <c r="E41" s="8" t="inlineStr">
        <is>
          <t>長期前払費用</t>
        </is>
      </c>
      <c r="F41" s="21" t="n"/>
      <c r="G41" s="22" t="n"/>
      <c r="H41" s="23">
        <f>IF(B41="","",IF(E41="","表示科目が空",IF(COUNTIFS('表示の並び'!$AC$8:$AC$142,E41,'表示の並び'!$Z$8:$Z$142,IF(OR(C41="収益",C41="費用"),"PL","BS"),'表示の並び'!$AA$8:$AA$142,"科目*")&gt;0,"○",IF(COUNTIFS('表示の並び'!$AC$8:$AC$142,E41,'表示の並び'!$AA$8:$AA$142,"科目*")&gt;0,"区分と表示科目が合わない","並びに無い"))))</f>
        <v/>
      </c>
      <c r="I41" s="24">
        <f>IF(AND(B41&lt;&gt;"",OR(C41="収益",C41="費用")),COUNTIFS($B$6:B41,"&lt;&gt;",$C$6:C41,"収益")+COUNTIFS($B$6:B41,"&lt;&gt;",$C$6:C41,"費用"),"")</f>
        <v/>
      </c>
      <c r="J41" s="25">
        <f>IF(B41="",0,IF(D41="借方",N(F41),0))</f>
        <v/>
      </c>
      <c r="K41" s="25">
        <f>IF(B41="",0,IF(D41="貸方",N(F41),0))</f>
        <v/>
      </c>
      <c r="L41" s="26">
        <f>IF(B41="",IF(N(F41)&lt;&gt;0,"科目名が空なのに期首残高",""),IF(COUNTIF($B$6:$B$125,B41)&gt;1,"科目名が重複",IF(C41="","区分が空",IF(D41="","残高の向きが空",IF(AND(OR(C41="収益",C41="費用"),N(F41)&lt;&gt;0),"損益の科目に期首残高",IF(H41="○","",H41))))))</f>
        <v/>
      </c>
    </row>
    <row r="42">
      <c r="A42" s="9" t="n">
        <v>175</v>
      </c>
      <c r="B42" s="8" t="inlineStr">
        <is>
          <t>差入保証金</t>
        </is>
      </c>
      <c r="C42" s="10" t="inlineStr">
        <is>
          <t>資産</t>
        </is>
      </c>
      <c r="D42" s="10" t="inlineStr">
        <is>
          <t>借方</t>
        </is>
      </c>
      <c r="E42" s="8" t="inlineStr">
        <is>
          <t>その他の投資その他の資産</t>
        </is>
      </c>
      <c r="F42" s="21" t="n"/>
      <c r="G42" s="22" t="inlineStr">
        <is>
          <t>敷金など</t>
        </is>
      </c>
      <c r="H42" s="23">
        <f>IF(B42="","",IF(E42="","表示科目が空",IF(COUNTIFS('表示の並び'!$AC$8:$AC$142,E42,'表示の並び'!$Z$8:$Z$142,IF(OR(C42="収益",C42="費用"),"PL","BS"),'表示の並び'!$AA$8:$AA$142,"科目*")&gt;0,"○",IF(COUNTIFS('表示の並び'!$AC$8:$AC$142,E42,'表示の並び'!$AA$8:$AA$142,"科目*")&gt;0,"区分と表示科目が合わない","並びに無い"))))</f>
        <v/>
      </c>
      <c r="I42" s="24">
        <f>IF(AND(B42&lt;&gt;"",OR(C42="収益",C42="費用")),COUNTIFS($B$6:B42,"&lt;&gt;",$C$6:C42,"収益")+COUNTIFS($B$6:B42,"&lt;&gt;",$C$6:C42,"費用"),"")</f>
        <v/>
      </c>
      <c r="J42" s="25">
        <f>IF(B42="",0,IF(D42="借方",N(F42),0))</f>
        <v/>
      </c>
      <c r="K42" s="25">
        <f>IF(B42="",0,IF(D42="貸方",N(F42),0))</f>
        <v/>
      </c>
      <c r="L42" s="26">
        <f>IF(B42="",IF(N(F42)&lt;&gt;0,"科目名が空なのに期首残高",""),IF(COUNTIF($B$6:$B$125,B42)&gt;1,"科目名が重複",IF(C42="","区分が空",IF(D42="","残高の向きが空",IF(AND(OR(C42="収益",C42="費用"),N(F42)&lt;&gt;0),"損益の科目に期首残高",IF(H42="○","",H42))))))</f>
        <v/>
      </c>
    </row>
    <row r="43">
      <c r="A43" s="9" t="n">
        <v>179</v>
      </c>
      <c r="B43" s="8" t="inlineStr">
        <is>
          <t>貸倒引当金（投資）</t>
        </is>
      </c>
      <c r="C43" s="10" t="inlineStr">
        <is>
          <t>資産</t>
        </is>
      </c>
      <c r="D43" s="10" t="inlineStr">
        <is>
          <t>貸方</t>
        </is>
      </c>
      <c r="E43" s="8" t="inlineStr">
        <is>
          <t>貸倒引当金（投資）</t>
        </is>
      </c>
      <c r="F43" s="21" t="n"/>
      <c r="G43" s="22" t="inlineStr">
        <is>
          <t>資産から差し引く科目。向きは貸方</t>
        </is>
      </c>
      <c r="H43" s="23">
        <f>IF(B43="","",IF(E43="","表示科目が空",IF(COUNTIFS('表示の並び'!$AC$8:$AC$142,E43,'表示の並び'!$Z$8:$Z$142,IF(OR(C43="収益",C43="費用"),"PL","BS"),'表示の並び'!$AA$8:$AA$142,"科目*")&gt;0,"○",IF(COUNTIFS('表示の並び'!$AC$8:$AC$142,E43,'表示の並び'!$AA$8:$AA$142,"科目*")&gt;0,"区分と表示科目が合わない","並びに無い"))))</f>
        <v/>
      </c>
      <c r="I43" s="24">
        <f>IF(AND(B43&lt;&gt;"",OR(C43="収益",C43="費用")),COUNTIFS($B$6:B43,"&lt;&gt;",$C$6:C43,"収益")+COUNTIFS($B$6:B43,"&lt;&gt;",$C$6:C43,"費用"),"")</f>
        <v/>
      </c>
      <c r="J43" s="25">
        <f>IF(B43="",0,IF(D43="借方",N(F43),0))</f>
        <v/>
      </c>
      <c r="K43" s="25">
        <f>IF(B43="",0,IF(D43="貸方",N(F43),0))</f>
        <v/>
      </c>
      <c r="L43" s="26">
        <f>IF(B43="",IF(N(F43)&lt;&gt;0,"科目名が空なのに期首残高",""),IF(COUNTIF($B$6:$B$125,B43)&gt;1,"科目名が重複",IF(C43="","区分が空",IF(D43="","残高の向きが空",IF(AND(OR(C43="収益",C43="費用"),N(F43)&lt;&gt;0),"損益の科目に期首残高",IF(H43="○","",H43))))))</f>
        <v/>
      </c>
    </row>
    <row r="44">
      <c r="A44" s="9" t="n">
        <v>180</v>
      </c>
      <c r="B44" s="8" t="inlineStr">
        <is>
          <t>開発費</t>
        </is>
      </c>
      <c r="C44" s="10" t="inlineStr">
        <is>
          <t>資産</t>
        </is>
      </c>
      <c r="D44" s="10" t="inlineStr">
        <is>
          <t>借方</t>
        </is>
      </c>
      <c r="E44" s="8" t="inlineStr">
        <is>
          <t>開発費</t>
        </is>
      </c>
      <c r="F44" s="21" t="n"/>
      <c r="G44" s="22" t="inlineStr">
        <is>
          <t>繰延資産</t>
        </is>
      </c>
      <c r="H44" s="23">
        <f>IF(B44="","",IF(E44="","表示科目が空",IF(COUNTIFS('表示の並び'!$AC$8:$AC$142,E44,'表示の並び'!$Z$8:$Z$142,IF(OR(C44="収益",C44="費用"),"PL","BS"),'表示の並び'!$AA$8:$AA$142,"科目*")&gt;0,"○",IF(COUNTIFS('表示の並び'!$AC$8:$AC$142,E44,'表示の並び'!$AA$8:$AA$142,"科目*")&gt;0,"区分と表示科目が合わない","並びに無い"))))</f>
        <v/>
      </c>
      <c r="I44" s="24">
        <f>IF(AND(B44&lt;&gt;"",OR(C44="収益",C44="費用")),COUNTIFS($B$6:B44,"&lt;&gt;",$C$6:C44,"収益")+COUNTIFS($B$6:B44,"&lt;&gt;",$C$6:C44,"費用"),"")</f>
        <v/>
      </c>
      <c r="J44" s="25">
        <f>IF(B44="",0,IF(D44="借方",N(F44),0))</f>
        <v/>
      </c>
      <c r="K44" s="25">
        <f>IF(B44="",0,IF(D44="貸方",N(F44),0))</f>
        <v/>
      </c>
      <c r="L44" s="26">
        <f>IF(B44="",IF(N(F44)&lt;&gt;0,"科目名が空なのに期首残高",""),IF(COUNTIF($B$6:$B$125,B44)&gt;1,"科目名が重複",IF(C44="","区分が空",IF(D44="","残高の向きが空",IF(AND(OR(C44="収益",C44="費用"),N(F44)&lt;&gt;0),"損益の科目に期首残高",IF(H44="○","",H44))))))</f>
        <v/>
      </c>
    </row>
    <row r="45">
      <c r="A45" s="9" t="n">
        <v>201</v>
      </c>
      <c r="B45" s="8" t="inlineStr">
        <is>
          <t>支払手形</t>
        </is>
      </c>
      <c r="C45" s="10" t="inlineStr">
        <is>
          <t>負債</t>
        </is>
      </c>
      <c r="D45" s="10" t="inlineStr">
        <is>
          <t>貸方</t>
        </is>
      </c>
      <c r="E45" s="8" t="inlineStr">
        <is>
          <t>支払手形</t>
        </is>
      </c>
      <c r="F45" s="21" t="n"/>
      <c r="G45" s="22" t="n"/>
      <c r="H45" s="23">
        <f>IF(B45="","",IF(E45="","表示科目が空",IF(COUNTIFS('表示の並び'!$AC$8:$AC$142,E45,'表示の並び'!$Z$8:$Z$142,IF(OR(C45="収益",C45="費用"),"PL","BS"),'表示の並び'!$AA$8:$AA$142,"科目*")&gt;0,"○",IF(COUNTIFS('表示の並び'!$AC$8:$AC$142,E45,'表示の並び'!$AA$8:$AA$142,"科目*")&gt;0,"区分と表示科目が合わない","並びに無い"))))</f>
        <v/>
      </c>
      <c r="I45" s="24">
        <f>IF(AND(B45&lt;&gt;"",OR(C45="収益",C45="費用")),COUNTIFS($B$6:B45,"&lt;&gt;",$C$6:C45,"収益")+COUNTIFS($B$6:B45,"&lt;&gt;",$C$6:C45,"費用"),"")</f>
        <v/>
      </c>
      <c r="J45" s="25">
        <f>IF(B45="",0,IF(D45="借方",N(F45),0))</f>
        <v/>
      </c>
      <c r="K45" s="25">
        <f>IF(B45="",0,IF(D45="貸方",N(F45),0))</f>
        <v/>
      </c>
      <c r="L45" s="26">
        <f>IF(B45="",IF(N(F45)&lt;&gt;0,"科目名が空なのに期首残高",""),IF(COUNTIF($B$6:$B$125,B45)&gt;1,"科目名が重複",IF(C45="","区分が空",IF(D45="","残高の向きが空",IF(AND(OR(C45="収益",C45="費用"),N(F45)&lt;&gt;0),"損益の科目に期首残高",IF(H45="○","",H45))))))</f>
        <v/>
      </c>
    </row>
    <row r="46">
      <c r="A46" s="9" t="n">
        <v>202</v>
      </c>
      <c r="B46" s="8" t="inlineStr">
        <is>
          <t>買掛金</t>
        </is>
      </c>
      <c r="C46" s="10" t="inlineStr">
        <is>
          <t>負債</t>
        </is>
      </c>
      <c r="D46" s="10" t="inlineStr">
        <is>
          <t>貸方</t>
        </is>
      </c>
      <c r="E46" s="8" t="inlineStr">
        <is>
          <t>買掛金</t>
        </is>
      </c>
      <c r="F46" s="21" t="n"/>
      <c r="G46" s="22" t="n"/>
      <c r="H46" s="23">
        <f>IF(B46="","",IF(E46="","表示科目が空",IF(COUNTIFS('表示の並び'!$AC$8:$AC$142,E46,'表示の並び'!$Z$8:$Z$142,IF(OR(C46="収益",C46="費用"),"PL","BS"),'表示の並び'!$AA$8:$AA$142,"科目*")&gt;0,"○",IF(COUNTIFS('表示の並び'!$AC$8:$AC$142,E46,'表示の並び'!$AA$8:$AA$142,"科目*")&gt;0,"区分と表示科目が合わない","並びに無い"))))</f>
        <v/>
      </c>
      <c r="I46" s="24">
        <f>IF(AND(B46&lt;&gt;"",OR(C46="収益",C46="費用")),COUNTIFS($B$6:B46,"&lt;&gt;",$C$6:C46,"収益")+COUNTIFS($B$6:B46,"&lt;&gt;",$C$6:C46,"費用"),"")</f>
        <v/>
      </c>
      <c r="J46" s="25">
        <f>IF(B46="",0,IF(D46="借方",N(F46),0))</f>
        <v/>
      </c>
      <c r="K46" s="25">
        <f>IF(B46="",0,IF(D46="貸方",N(F46),0))</f>
        <v/>
      </c>
      <c r="L46" s="26">
        <f>IF(B46="",IF(N(F46)&lt;&gt;0,"科目名が空なのに期首残高",""),IF(COUNTIF($B$6:$B$125,B46)&gt;1,"科目名が重複",IF(C46="","区分が空",IF(D46="","残高の向きが空",IF(AND(OR(C46="収益",C46="費用"),N(F46)&lt;&gt;0),"損益の科目に期首残高",IF(H46="○","",H46))))))</f>
        <v/>
      </c>
    </row>
    <row r="47">
      <c r="A47" s="9" t="n">
        <v>203</v>
      </c>
      <c r="B47" s="8" t="inlineStr">
        <is>
          <t>短期借入金</t>
        </is>
      </c>
      <c r="C47" s="10" t="inlineStr">
        <is>
          <t>負債</t>
        </is>
      </c>
      <c r="D47" s="10" t="inlineStr">
        <is>
          <t>貸方</t>
        </is>
      </c>
      <c r="E47" s="8" t="inlineStr">
        <is>
          <t>短期借入金</t>
        </is>
      </c>
      <c r="F47" s="21" t="n"/>
      <c r="G47" s="22" t="n"/>
      <c r="H47" s="23">
        <f>IF(B47="","",IF(E47="","表示科目が空",IF(COUNTIFS('表示の並び'!$AC$8:$AC$142,E47,'表示の並び'!$Z$8:$Z$142,IF(OR(C47="収益",C47="費用"),"PL","BS"),'表示の並び'!$AA$8:$AA$142,"科目*")&gt;0,"○",IF(COUNTIFS('表示の並び'!$AC$8:$AC$142,E47,'表示の並び'!$AA$8:$AA$142,"科目*")&gt;0,"区分と表示科目が合わない","並びに無い"))))</f>
        <v/>
      </c>
      <c r="I47" s="24">
        <f>IF(AND(B47&lt;&gt;"",OR(C47="収益",C47="費用")),COUNTIFS($B$6:B47,"&lt;&gt;",$C$6:C47,"収益")+COUNTIFS($B$6:B47,"&lt;&gt;",$C$6:C47,"費用"),"")</f>
        <v/>
      </c>
      <c r="J47" s="25">
        <f>IF(B47="",0,IF(D47="借方",N(F47),0))</f>
        <v/>
      </c>
      <c r="K47" s="25">
        <f>IF(B47="",0,IF(D47="貸方",N(F47),0))</f>
        <v/>
      </c>
      <c r="L47" s="26">
        <f>IF(B47="",IF(N(F47)&lt;&gt;0,"科目名が空なのに期首残高",""),IF(COUNTIF($B$6:$B$125,B47)&gt;1,"科目名が重複",IF(C47="","区分が空",IF(D47="","残高の向きが空",IF(AND(OR(C47="収益",C47="費用"),N(F47)&lt;&gt;0),"損益の科目に期首残高",IF(H47="○","",H47))))))</f>
        <v/>
      </c>
    </row>
    <row r="48">
      <c r="A48" s="9" t="n">
        <v>204</v>
      </c>
      <c r="B48" s="8" t="inlineStr">
        <is>
          <t>未払金</t>
        </is>
      </c>
      <c r="C48" s="10" t="inlineStr">
        <is>
          <t>負債</t>
        </is>
      </c>
      <c r="D48" s="10" t="inlineStr">
        <is>
          <t>貸方</t>
        </is>
      </c>
      <c r="E48" s="8" t="inlineStr">
        <is>
          <t>未払金</t>
        </is>
      </c>
      <c r="F48" s="21" t="n"/>
      <c r="G48" s="22" t="n"/>
      <c r="H48" s="23">
        <f>IF(B48="","",IF(E48="","表示科目が空",IF(COUNTIFS('表示の並び'!$AC$8:$AC$142,E48,'表示の並び'!$Z$8:$Z$142,IF(OR(C48="収益",C48="費用"),"PL","BS"),'表示の並び'!$AA$8:$AA$142,"科目*")&gt;0,"○",IF(COUNTIFS('表示の並び'!$AC$8:$AC$142,E48,'表示の並び'!$AA$8:$AA$142,"科目*")&gt;0,"区分と表示科目が合わない","並びに無い"))))</f>
        <v/>
      </c>
      <c r="I48" s="24">
        <f>IF(AND(B48&lt;&gt;"",OR(C48="収益",C48="費用")),COUNTIFS($B$6:B48,"&lt;&gt;",$C$6:C48,"収益")+COUNTIFS($B$6:B48,"&lt;&gt;",$C$6:C48,"費用"),"")</f>
        <v/>
      </c>
      <c r="J48" s="25">
        <f>IF(B48="",0,IF(D48="借方",N(F48),0))</f>
        <v/>
      </c>
      <c r="K48" s="25">
        <f>IF(B48="",0,IF(D48="貸方",N(F48),0))</f>
        <v/>
      </c>
      <c r="L48" s="26">
        <f>IF(B48="",IF(N(F48)&lt;&gt;0,"科目名が空なのに期首残高",""),IF(COUNTIF($B$6:$B$125,B48)&gt;1,"科目名が重複",IF(C48="","区分が空",IF(D48="","残高の向きが空",IF(AND(OR(C48="収益",C48="費用"),N(F48)&lt;&gt;0),"損益の科目に期首残高",IF(H48="○","",H48))))))</f>
        <v/>
      </c>
    </row>
    <row r="49">
      <c r="A49" s="9" t="n">
        <v>205</v>
      </c>
      <c r="B49" s="8" t="inlineStr">
        <is>
          <t>未払費用</t>
        </is>
      </c>
      <c r="C49" s="10" t="inlineStr">
        <is>
          <t>負債</t>
        </is>
      </c>
      <c r="D49" s="10" t="inlineStr">
        <is>
          <t>貸方</t>
        </is>
      </c>
      <c r="E49" s="8" t="inlineStr">
        <is>
          <t>未払費用</t>
        </is>
      </c>
      <c r="F49" s="21" t="n"/>
      <c r="G49" s="22" t="n"/>
      <c r="H49" s="23">
        <f>IF(B49="","",IF(E49="","表示科目が空",IF(COUNTIFS('表示の並び'!$AC$8:$AC$142,E49,'表示の並び'!$Z$8:$Z$142,IF(OR(C49="収益",C49="費用"),"PL","BS"),'表示の並び'!$AA$8:$AA$142,"科目*")&gt;0,"○",IF(COUNTIFS('表示の並び'!$AC$8:$AC$142,E49,'表示の並び'!$AA$8:$AA$142,"科目*")&gt;0,"区分と表示科目が合わない","並びに無い"))))</f>
        <v/>
      </c>
      <c r="I49" s="24">
        <f>IF(AND(B49&lt;&gt;"",OR(C49="収益",C49="費用")),COUNTIFS($B$6:B49,"&lt;&gt;",$C$6:C49,"収益")+COUNTIFS($B$6:B49,"&lt;&gt;",$C$6:C49,"費用"),"")</f>
        <v/>
      </c>
      <c r="J49" s="25">
        <f>IF(B49="",0,IF(D49="借方",N(F49),0))</f>
        <v/>
      </c>
      <c r="K49" s="25">
        <f>IF(B49="",0,IF(D49="貸方",N(F49),0))</f>
        <v/>
      </c>
      <c r="L49" s="26">
        <f>IF(B49="",IF(N(F49)&lt;&gt;0,"科目名が空なのに期首残高",""),IF(COUNTIF($B$6:$B$125,B49)&gt;1,"科目名が重複",IF(C49="","区分が空",IF(D49="","残高の向きが空",IF(AND(OR(C49="収益",C49="費用"),N(F49)&lt;&gt;0),"損益の科目に期首残高",IF(H49="○","",H49))))))</f>
        <v/>
      </c>
    </row>
    <row r="50">
      <c r="A50" s="9" t="n">
        <v>206</v>
      </c>
      <c r="B50" s="8" t="inlineStr">
        <is>
          <t>未払法人税等</t>
        </is>
      </c>
      <c r="C50" s="10" t="inlineStr">
        <is>
          <t>負債</t>
        </is>
      </c>
      <c r="D50" s="10" t="inlineStr">
        <is>
          <t>貸方</t>
        </is>
      </c>
      <c r="E50" s="8" t="inlineStr">
        <is>
          <t>未払法人税等</t>
        </is>
      </c>
      <c r="F50" s="21" t="n"/>
      <c r="G50" s="22" t="n"/>
      <c r="H50" s="23">
        <f>IF(B50="","",IF(E50="","表示科目が空",IF(COUNTIFS('表示の並び'!$AC$8:$AC$142,E50,'表示の並び'!$Z$8:$Z$142,IF(OR(C50="収益",C50="費用"),"PL","BS"),'表示の並び'!$AA$8:$AA$142,"科目*")&gt;0,"○",IF(COUNTIFS('表示の並び'!$AC$8:$AC$142,E50,'表示の並び'!$AA$8:$AA$142,"科目*")&gt;0,"区分と表示科目が合わない","並びに無い"))))</f>
        <v/>
      </c>
      <c r="I50" s="24">
        <f>IF(AND(B50&lt;&gt;"",OR(C50="収益",C50="費用")),COUNTIFS($B$6:B50,"&lt;&gt;",$C$6:C50,"収益")+COUNTIFS($B$6:B50,"&lt;&gt;",$C$6:C50,"費用"),"")</f>
        <v/>
      </c>
      <c r="J50" s="25">
        <f>IF(B50="",0,IF(D50="借方",N(F50),0))</f>
        <v/>
      </c>
      <c r="K50" s="25">
        <f>IF(B50="",0,IF(D50="貸方",N(F50),0))</f>
        <v/>
      </c>
      <c r="L50" s="26">
        <f>IF(B50="",IF(N(F50)&lt;&gt;0,"科目名が空なのに期首残高",""),IF(COUNTIF($B$6:$B$125,B50)&gt;1,"科目名が重複",IF(C50="","区分が空",IF(D50="","残高の向きが空",IF(AND(OR(C50="収益",C50="費用"),N(F50)&lt;&gt;0),"損益の科目に期首残高",IF(H50="○","",H50))))))</f>
        <v/>
      </c>
    </row>
    <row r="51">
      <c r="A51" s="9" t="n">
        <v>207</v>
      </c>
      <c r="B51" s="8" t="inlineStr">
        <is>
          <t>未払消費税等</t>
        </is>
      </c>
      <c r="C51" s="10" t="inlineStr">
        <is>
          <t>負債</t>
        </is>
      </c>
      <c r="D51" s="10" t="inlineStr">
        <is>
          <t>貸方</t>
        </is>
      </c>
      <c r="E51" s="8" t="inlineStr">
        <is>
          <t>その他の流動負債</t>
        </is>
      </c>
      <c r="F51" s="21" t="n"/>
      <c r="G51" s="22" t="n"/>
      <c r="H51" s="23">
        <f>IF(B51="","",IF(E51="","表示科目が空",IF(COUNTIFS('表示の並び'!$AC$8:$AC$142,E51,'表示の並び'!$Z$8:$Z$142,IF(OR(C51="収益",C51="費用"),"PL","BS"),'表示の並び'!$AA$8:$AA$142,"科目*")&gt;0,"○",IF(COUNTIFS('表示の並び'!$AC$8:$AC$142,E51,'表示の並び'!$AA$8:$AA$142,"科目*")&gt;0,"区分と表示科目が合わない","並びに無い"))))</f>
        <v/>
      </c>
      <c r="I51" s="24">
        <f>IF(AND(B51&lt;&gt;"",OR(C51="収益",C51="費用")),COUNTIFS($B$6:B51,"&lt;&gt;",$C$6:C51,"収益")+COUNTIFS($B$6:B51,"&lt;&gt;",$C$6:C51,"費用"),"")</f>
        <v/>
      </c>
      <c r="J51" s="25">
        <f>IF(B51="",0,IF(D51="借方",N(F51),0))</f>
        <v/>
      </c>
      <c r="K51" s="25">
        <f>IF(B51="",0,IF(D51="貸方",N(F51),0))</f>
        <v/>
      </c>
      <c r="L51" s="26">
        <f>IF(B51="",IF(N(F51)&lt;&gt;0,"科目名が空なのに期首残高",""),IF(COUNTIF($B$6:$B$125,B51)&gt;1,"科目名が重複",IF(C51="","区分が空",IF(D51="","残高の向きが空",IF(AND(OR(C51="収益",C51="費用"),N(F51)&lt;&gt;0),"損益の科目に期首残高",IF(H51="○","",H51))))))</f>
        <v/>
      </c>
    </row>
    <row r="52">
      <c r="A52" s="9" t="n">
        <v>208</v>
      </c>
      <c r="B52" s="8" t="inlineStr">
        <is>
          <t>預り金</t>
        </is>
      </c>
      <c r="C52" s="10" t="inlineStr">
        <is>
          <t>負債</t>
        </is>
      </c>
      <c r="D52" s="10" t="inlineStr">
        <is>
          <t>貸方</t>
        </is>
      </c>
      <c r="E52" s="8" t="inlineStr">
        <is>
          <t>預り金</t>
        </is>
      </c>
      <c r="F52" s="21" t="n"/>
      <c r="G52" s="22" t="inlineStr">
        <is>
          <t>源泉所得税・住民税・社会保険料の本人負担分</t>
        </is>
      </c>
      <c r="H52" s="23">
        <f>IF(B52="","",IF(E52="","表示科目が空",IF(COUNTIFS('表示の並び'!$AC$8:$AC$142,E52,'表示の並び'!$Z$8:$Z$142,IF(OR(C52="収益",C52="費用"),"PL","BS"),'表示の並び'!$AA$8:$AA$142,"科目*")&gt;0,"○",IF(COUNTIFS('表示の並び'!$AC$8:$AC$142,E52,'表示の並び'!$AA$8:$AA$142,"科目*")&gt;0,"区分と表示科目が合わない","並びに無い"))))</f>
        <v/>
      </c>
      <c r="I52" s="24">
        <f>IF(AND(B52&lt;&gt;"",OR(C52="収益",C52="費用")),COUNTIFS($B$6:B52,"&lt;&gt;",$C$6:C52,"収益")+COUNTIFS($B$6:B52,"&lt;&gt;",$C$6:C52,"費用"),"")</f>
        <v/>
      </c>
      <c r="J52" s="25">
        <f>IF(B52="",0,IF(D52="借方",N(F52),0))</f>
        <v/>
      </c>
      <c r="K52" s="25">
        <f>IF(B52="",0,IF(D52="貸方",N(F52),0))</f>
        <v/>
      </c>
      <c r="L52" s="26">
        <f>IF(B52="",IF(N(F52)&lt;&gt;0,"科目名が空なのに期首残高",""),IF(COUNTIF($B$6:$B$125,B52)&gt;1,"科目名が重複",IF(C52="","区分が空",IF(D52="","残高の向きが空",IF(AND(OR(C52="収益",C52="費用"),N(F52)&lt;&gt;0),"損益の科目に期首残高",IF(H52="○","",H52))))))</f>
        <v/>
      </c>
    </row>
    <row r="53">
      <c r="A53" s="9" t="n">
        <v>209</v>
      </c>
      <c r="B53" s="8" t="inlineStr">
        <is>
          <t>前受金</t>
        </is>
      </c>
      <c r="C53" s="10" t="inlineStr">
        <is>
          <t>負債</t>
        </is>
      </c>
      <c r="D53" s="10" t="inlineStr">
        <is>
          <t>貸方</t>
        </is>
      </c>
      <c r="E53" s="8" t="inlineStr">
        <is>
          <t>その他の流動負債</t>
        </is>
      </c>
      <c r="F53" s="21" t="n"/>
      <c r="G53" s="22" t="n"/>
      <c r="H53" s="23">
        <f>IF(B53="","",IF(E53="","表示科目が空",IF(COUNTIFS('表示の並び'!$AC$8:$AC$142,E53,'表示の並び'!$Z$8:$Z$142,IF(OR(C53="収益",C53="費用"),"PL","BS"),'表示の並び'!$AA$8:$AA$142,"科目*")&gt;0,"○",IF(COUNTIFS('表示の並び'!$AC$8:$AC$142,E53,'表示の並び'!$AA$8:$AA$142,"科目*")&gt;0,"区分と表示科目が合わない","並びに無い"))))</f>
        <v/>
      </c>
      <c r="I53" s="24">
        <f>IF(AND(B53&lt;&gt;"",OR(C53="収益",C53="費用")),COUNTIFS($B$6:B53,"&lt;&gt;",$C$6:C53,"収益")+COUNTIFS($B$6:B53,"&lt;&gt;",$C$6:C53,"費用"),"")</f>
        <v/>
      </c>
      <c r="J53" s="25">
        <f>IF(B53="",0,IF(D53="借方",N(F53),0))</f>
        <v/>
      </c>
      <c r="K53" s="25">
        <f>IF(B53="",0,IF(D53="貸方",N(F53),0))</f>
        <v/>
      </c>
      <c r="L53" s="26">
        <f>IF(B53="",IF(N(F53)&lt;&gt;0,"科目名が空なのに期首残高",""),IF(COUNTIF($B$6:$B$125,B53)&gt;1,"科目名が重複",IF(C53="","区分が空",IF(D53="","残高の向きが空",IF(AND(OR(C53="収益",C53="費用"),N(F53)&lt;&gt;0),"損益の科目に期首残高",IF(H53="○","",H53))))))</f>
        <v/>
      </c>
    </row>
    <row r="54">
      <c r="A54" s="9" t="n">
        <v>210</v>
      </c>
      <c r="B54" s="8" t="inlineStr">
        <is>
          <t>前受収益</t>
        </is>
      </c>
      <c r="C54" s="10" t="inlineStr">
        <is>
          <t>負債</t>
        </is>
      </c>
      <c r="D54" s="10" t="inlineStr">
        <is>
          <t>貸方</t>
        </is>
      </c>
      <c r="E54" s="8" t="inlineStr">
        <is>
          <t>前受収益</t>
        </is>
      </c>
      <c r="F54" s="21" t="n"/>
      <c r="G54" s="22" t="n"/>
      <c r="H54" s="23">
        <f>IF(B54="","",IF(E54="","表示科目が空",IF(COUNTIFS('表示の並び'!$AC$8:$AC$142,E54,'表示の並び'!$Z$8:$Z$142,IF(OR(C54="収益",C54="費用"),"PL","BS"),'表示の並び'!$AA$8:$AA$142,"科目*")&gt;0,"○",IF(COUNTIFS('表示の並び'!$AC$8:$AC$142,E54,'表示の並び'!$AA$8:$AA$142,"科目*")&gt;0,"区分と表示科目が合わない","並びに無い"))))</f>
        <v/>
      </c>
      <c r="I54" s="24">
        <f>IF(AND(B54&lt;&gt;"",OR(C54="収益",C54="費用")),COUNTIFS($B$6:B54,"&lt;&gt;",$C$6:C54,"収益")+COUNTIFS($B$6:B54,"&lt;&gt;",$C$6:C54,"費用"),"")</f>
        <v/>
      </c>
      <c r="J54" s="25">
        <f>IF(B54="",0,IF(D54="借方",N(F54),0))</f>
        <v/>
      </c>
      <c r="K54" s="25">
        <f>IF(B54="",0,IF(D54="貸方",N(F54),0))</f>
        <v/>
      </c>
      <c r="L54" s="26">
        <f>IF(B54="",IF(N(F54)&lt;&gt;0,"科目名が空なのに期首残高",""),IF(COUNTIF($B$6:$B$125,B54)&gt;1,"科目名が重複",IF(C54="","区分が空",IF(D54="","残高の向きが空",IF(AND(OR(C54="収益",C54="費用"),N(F54)&lt;&gt;0),"損益の科目に期首残高",IF(H54="○","",H54))))))</f>
        <v/>
      </c>
    </row>
    <row r="55">
      <c r="A55" s="9" t="n">
        <v>211</v>
      </c>
      <c r="B55" s="8" t="inlineStr">
        <is>
          <t>仮受消費税等</t>
        </is>
      </c>
      <c r="C55" s="10" t="inlineStr">
        <is>
          <t>負債</t>
        </is>
      </c>
      <c r="D55" s="10" t="inlineStr">
        <is>
          <t>貸方</t>
        </is>
      </c>
      <c r="E55" s="8" t="inlineStr">
        <is>
          <t>その他の流動負債</t>
        </is>
      </c>
      <c r="F55" s="21" t="n"/>
      <c r="G55" s="22" t="inlineStr">
        <is>
          <t>税抜経理のとき</t>
        </is>
      </c>
      <c r="H55" s="23">
        <f>IF(B55="","",IF(E55="","表示科目が空",IF(COUNTIFS('表示の並び'!$AC$8:$AC$142,E55,'表示の並び'!$Z$8:$Z$142,IF(OR(C55="収益",C55="費用"),"PL","BS"),'表示の並び'!$AA$8:$AA$142,"科目*")&gt;0,"○",IF(COUNTIFS('表示の並び'!$AC$8:$AC$142,E55,'表示の並び'!$AA$8:$AA$142,"科目*")&gt;0,"区分と表示科目が合わない","並びに無い"))))</f>
        <v/>
      </c>
      <c r="I55" s="24">
        <f>IF(AND(B55&lt;&gt;"",OR(C55="収益",C55="費用")),COUNTIFS($B$6:B55,"&lt;&gt;",$C$6:C55,"収益")+COUNTIFS($B$6:B55,"&lt;&gt;",$C$6:C55,"費用"),"")</f>
        <v/>
      </c>
      <c r="J55" s="25">
        <f>IF(B55="",0,IF(D55="借方",N(F55),0))</f>
        <v/>
      </c>
      <c r="K55" s="25">
        <f>IF(B55="",0,IF(D55="貸方",N(F55),0))</f>
        <v/>
      </c>
      <c r="L55" s="26">
        <f>IF(B55="",IF(N(F55)&lt;&gt;0,"科目名が空なのに期首残高",""),IF(COUNTIF($B$6:$B$125,B55)&gt;1,"科目名が重複",IF(C55="","区分が空",IF(D55="","残高の向きが空",IF(AND(OR(C55="収益",C55="費用"),N(F55)&lt;&gt;0),"損益の科目に期首残高",IF(H55="○","",H55))))))</f>
        <v/>
      </c>
    </row>
    <row r="56">
      <c r="A56" s="9" t="n">
        <v>212</v>
      </c>
      <c r="B56" s="8" t="inlineStr">
        <is>
          <t>賞与引当金</t>
        </is>
      </c>
      <c r="C56" s="10" t="inlineStr">
        <is>
          <t>負債</t>
        </is>
      </c>
      <c r="D56" s="10" t="inlineStr">
        <is>
          <t>貸方</t>
        </is>
      </c>
      <c r="E56" s="8" t="inlineStr">
        <is>
          <t>賞与引当金</t>
        </is>
      </c>
      <c r="F56" s="21" t="n"/>
      <c r="G56" s="22" t="n"/>
      <c r="H56" s="23">
        <f>IF(B56="","",IF(E56="","表示科目が空",IF(COUNTIFS('表示の並び'!$AC$8:$AC$142,E56,'表示の並び'!$Z$8:$Z$142,IF(OR(C56="収益",C56="費用"),"PL","BS"),'表示の並び'!$AA$8:$AA$142,"科目*")&gt;0,"○",IF(COUNTIFS('表示の並び'!$AC$8:$AC$142,E56,'表示の並び'!$AA$8:$AA$142,"科目*")&gt;0,"区分と表示科目が合わない","並びに無い"))))</f>
        <v/>
      </c>
      <c r="I56" s="24">
        <f>IF(AND(B56&lt;&gt;"",OR(C56="収益",C56="費用")),COUNTIFS($B$6:B56,"&lt;&gt;",$C$6:C56,"収益")+COUNTIFS($B$6:B56,"&lt;&gt;",$C$6:C56,"費用"),"")</f>
        <v/>
      </c>
      <c r="J56" s="25">
        <f>IF(B56="",0,IF(D56="借方",N(F56),0))</f>
        <v/>
      </c>
      <c r="K56" s="25">
        <f>IF(B56="",0,IF(D56="貸方",N(F56),0))</f>
        <v/>
      </c>
      <c r="L56" s="26">
        <f>IF(B56="",IF(N(F56)&lt;&gt;0,"科目名が空なのに期首残高",""),IF(COUNTIF($B$6:$B$125,B56)&gt;1,"科目名が重複",IF(C56="","区分が空",IF(D56="","残高の向きが空",IF(AND(OR(C56="収益",C56="費用"),N(F56)&lt;&gt;0),"損益の科目に期首残高",IF(H56="○","",H56))))))</f>
        <v/>
      </c>
    </row>
    <row r="57">
      <c r="A57" s="9" t="n">
        <v>220</v>
      </c>
      <c r="B57" s="8" t="inlineStr">
        <is>
          <t>社債</t>
        </is>
      </c>
      <c r="C57" s="10" t="inlineStr">
        <is>
          <t>負債</t>
        </is>
      </c>
      <c r="D57" s="10" t="inlineStr">
        <is>
          <t>貸方</t>
        </is>
      </c>
      <c r="E57" s="8" t="inlineStr">
        <is>
          <t>社債</t>
        </is>
      </c>
      <c r="F57" s="21" t="n"/>
      <c r="G57" s="22" t="n"/>
      <c r="H57" s="23">
        <f>IF(B57="","",IF(E57="","表示科目が空",IF(COUNTIFS('表示の並び'!$AC$8:$AC$142,E57,'表示の並び'!$Z$8:$Z$142,IF(OR(C57="収益",C57="費用"),"PL","BS"),'表示の並び'!$AA$8:$AA$142,"科目*")&gt;0,"○",IF(COUNTIFS('表示の並び'!$AC$8:$AC$142,E57,'表示の並び'!$AA$8:$AA$142,"科目*")&gt;0,"区分と表示科目が合わない","並びに無い"))))</f>
        <v/>
      </c>
      <c r="I57" s="24">
        <f>IF(AND(B57&lt;&gt;"",OR(C57="収益",C57="費用")),COUNTIFS($B$6:B57,"&lt;&gt;",$C$6:C57,"収益")+COUNTIFS($B$6:B57,"&lt;&gt;",$C$6:C57,"費用"),"")</f>
        <v/>
      </c>
      <c r="J57" s="25">
        <f>IF(B57="",0,IF(D57="借方",N(F57),0))</f>
        <v/>
      </c>
      <c r="K57" s="25">
        <f>IF(B57="",0,IF(D57="貸方",N(F57),0))</f>
        <v/>
      </c>
      <c r="L57" s="26">
        <f>IF(B57="",IF(N(F57)&lt;&gt;0,"科目名が空なのに期首残高",""),IF(COUNTIF($B$6:$B$125,B57)&gt;1,"科目名が重複",IF(C57="","区分が空",IF(D57="","残高の向きが空",IF(AND(OR(C57="収益",C57="費用"),N(F57)&lt;&gt;0),"損益の科目に期首残高",IF(H57="○","",H57))))))</f>
        <v/>
      </c>
    </row>
    <row r="58">
      <c r="A58" s="9" t="n">
        <v>221</v>
      </c>
      <c r="B58" s="8" t="inlineStr">
        <is>
          <t>長期借入金</t>
        </is>
      </c>
      <c r="C58" s="10" t="inlineStr">
        <is>
          <t>負債</t>
        </is>
      </c>
      <c r="D58" s="10" t="inlineStr">
        <is>
          <t>貸方</t>
        </is>
      </c>
      <c r="E58" s="8" t="inlineStr">
        <is>
          <t>長期借入金</t>
        </is>
      </c>
      <c r="F58" s="21" t="n"/>
      <c r="G58" s="22" t="n"/>
      <c r="H58" s="23">
        <f>IF(B58="","",IF(E58="","表示科目が空",IF(COUNTIFS('表示の並び'!$AC$8:$AC$142,E58,'表示の並び'!$Z$8:$Z$142,IF(OR(C58="収益",C58="費用"),"PL","BS"),'表示の並び'!$AA$8:$AA$142,"科目*")&gt;0,"○",IF(COUNTIFS('表示の並び'!$AC$8:$AC$142,E58,'表示の並び'!$AA$8:$AA$142,"科目*")&gt;0,"区分と表示科目が合わない","並びに無い"))))</f>
        <v/>
      </c>
      <c r="I58" s="24">
        <f>IF(AND(B58&lt;&gt;"",OR(C58="収益",C58="費用")),COUNTIFS($B$6:B58,"&lt;&gt;",$C$6:C58,"収益")+COUNTIFS($B$6:B58,"&lt;&gt;",$C$6:C58,"費用"),"")</f>
        <v/>
      </c>
      <c r="J58" s="25">
        <f>IF(B58="",0,IF(D58="借方",N(F58),0))</f>
        <v/>
      </c>
      <c r="K58" s="25">
        <f>IF(B58="",0,IF(D58="貸方",N(F58),0))</f>
        <v/>
      </c>
      <c r="L58" s="26">
        <f>IF(B58="",IF(N(F58)&lt;&gt;0,"科目名が空なのに期首残高",""),IF(COUNTIF($B$6:$B$125,B58)&gt;1,"科目名が重複",IF(C58="","区分が空",IF(D58="","残高の向きが空",IF(AND(OR(C58="収益",C58="費用"),N(F58)&lt;&gt;0),"損益の科目に期首残高",IF(H58="○","",H58))))))</f>
        <v/>
      </c>
    </row>
    <row r="59">
      <c r="A59" s="9" t="n">
        <v>222</v>
      </c>
      <c r="B59" s="8" t="inlineStr">
        <is>
          <t>退職給付引当金</t>
        </is>
      </c>
      <c r="C59" s="10" t="inlineStr">
        <is>
          <t>負債</t>
        </is>
      </c>
      <c r="D59" s="10" t="inlineStr">
        <is>
          <t>貸方</t>
        </is>
      </c>
      <c r="E59" s="8" t="inlineStr">
        <is>
          <t>退職給付引当金</t>
        </is>
      </c>
      <c r="F59" s="21" t="n"/>
      <c r="G59" s="22" t="n"/>
      <c r="H59" s="23">
        <f>IF(B59="","",IF(E59="","表示科目が空",IF(COUNTIFS('表示の並び'!$AC$8:$AC$142,E59,'表示の並び'!$Z$8:$Z$142,IF(OR(C59="収益",C59="費用"),"PL","BS"),'表示の並び'!$AA$8:$AA$142,"科目*")&gt;0,"○",IF(COUNTIFS('表示の並び'!$AC$8:$AC$142,E59,'表示の並び'!$AA$8:$AA$142,"科目*")&gt;0,"区分と表示科目が合わない","並びに無い"))))</f>
        <v/>
      </c>
      <c r="I59" s="24">
        <f>IF(AND(B59&lt;&gt;"",OR(C59="収益",C59="費用")),COUNTIFS($B$6:B59,"&lt;&gt;",$C$6:C59,"収益")+COUNTIFS($B$6:B59,"&lt;&gt;",$C$6:C59,"費用"),"")</f>
        <v/>
      </c>
      <c r="J59" s="25">
        <f>IF(B59="",0,IF(D59="借方",N(F59),0))</f>
        <v/>
      </c>
      <c r="K59" s="25">
        <f>IF(B59="",0,IF(D59="貸方",N(F59),0))</f>
        <v/>
      </c>
      <c r="L59" s="26">
        <f>IF(B59="",IF(N(F59)&lt;&gt;0,"科目名が空なのに期首残高",""),IF(COUNTIF($B$6:$B$125,B59)&gt;1,"科目名が重複",IF(C59="","区分が空",IF(D59="","残高の向きが空",IF(AND(OR(C59="収益",C59="費用"),N(F59)&lt;&gt;0),"損益の科目に期首残高",IF(H59="○","",H59))))))</f>
        <v/>
      </c>
    </row>
    <row r="60">
      <c r="A60" s="9" t="n">
        <v>223</v>
      </c>
      <c r="B60" s="8" t="inlineStr">
        <is>
          <t>長期未払金</t>
        </is>
      </c>
      <c r="C60" s="10" t="inlineStr">
        <is>
          <t>負債</t>
        </is>
      </c>
      <c r="D60" s="10" t="inlineStr">
        <is>
          <t>貸方</t>
        </is>
      </c>
      <c r="E60" s="8" t="inlineStr">
        <is>
          <t>その他の固定負債</t>
        </is>
      </c>
      <c r="F60" s="21" t="n"/>
      <c r="G60" s="22" t="n"/>
      <c r="H60" s="23">
        <f>IF(B60="","",IF(E60="","表示科目が空",IF(COUNTIFS('表示の並び'!$AC$8:$AC$142,E60,'表示の並び'!$Z$8:$Z$142,IF(OR(C60="収益",C60="費用"),"PL","BS"),'表示の並び'!$AA$8:$AA$142,"科目*")&gt;0,"○",IF(COUNTIFS('表示の並び'!$AC$8:$AC$142,E60,'表示の並び'!$AA$8:$AA$142,"科目*")&gt;0,"区分と表示科目が合わない","並びに無い"))))</f>
        <v/>
      </c>
      <c r="I60" s="24">
        <f>IF(AND(B60&lt;&gt;"",OR(C60="収益",C60="費用")),COUNTIFS($B$6:B60,"&lt;&gt;",$C$6:C60,"収益")+COUNTIFS($B$6:B60,"&lt;&gt;",$C$6:C60,"費用"),"")</f>
        <v/>
      </c>
      <c r="J60" s="25">
        <f>IF(B60="",0,IF(D60="借方",N(F60),0))</f>
        <v/>
      </c>
      <c r="K60" s="25">
        <f>IF(B60="",0,IF(D60="貸方",N(F60),0))</f>
        <v/>
      </c>
      <c r="L60" s="26">
        <f>IF(B60="",IF(N(F60)&lt;&gt;0,"科目名が空なのに期首残高",""),IF(COUNTIF($B$6:$B$125,B60)&gt;1,"科目名が重複",IF(C60="","区分が空",IF(D60="","残高の向きが空",IF(AND(OR(C60="収益",C60="費用"),N(F60)&lt;&gt;0),"損益の科目に期首残高",IF(H60="○","",H60))))))</f>
        <v/>
      </c>
    </row>
    <row r="61">
      <c r="A61" s="9" t="n">
        <v>301</v>
      </c>
      <c r="B61" s="8" t="inlineStr">
        <is>
          <t>資本金</t>
        </is>
      </c>
      <c r="C61" s="10" t="inlineStr">
        <is>
          <t>純資産</t>
        </is>
      </c>
      <c r="D61" s="10" t="inlineStr">
        <is>
          <t>貸方</t>
        </is>
      </c>
      <c r="E61" s="8" t="inlineStr">
        <is>
          <t>資本金</t>
        </is>
      </c>
      <c r="F61" s="21" t="n"/>
      <c r="G61" s="22" t="n"/>
      <c r="H61" s="23">
        <f>IF(B61="","",IF(E61="","表示科目が空",IF(COUNTIFS('表示の並び'!$AC$8:$AC$142,E61,'表示の並び'!$Z$8:$Z$142,IF(OR(C61="収益",C61="費用"),"PL","BS"),'表示の並び'!$AA$8:$AA$142,"科目*")&gt;0,"○",IF(COUNTIFS('表示の並び'!$AC$8:$AC$142,E61,'表示の並び'!$AA$8:$AA$142,"科目*")&gt;0,"区分と表示科目が合わない","並びに無い"))))</f>
        <v/>
      </c>
      <c r="I61" s="24">
        <f>IF(AND(B61&lt;&gt;"",OR(C61="収益",C61="費用")),COUNTIFS($B$6:B61,"&lt;&gt;",$C$6:C61,"収益")+COUNTIFS($B$6:B61,"&lt;&gt;",$C$6:C61,"費用"),"")</f>
        <v/>
      </c>
      <c r="J61" s="25">
        <f>IF(B61="",0,IF(D61="借方",N(F61),0))</f>
        <v/>
      </c>
      <c r="K61" s="25">
        <f>IF(B61="",0,IF(D61="貸方",N(F61),0))</f>
        <v/>
      </c>
      <c r="L61" s="26">
        <f>IF(B61="",IF(N(F61)&lt;&gt;0,"科目名が空なのに期首残高",""),IF(COUNTIF($B$6:$B$125,B61)&gt;1,"科目名が重複",IF(C61="","区分が空",IF(D61="","残高の向きが空",IF(AND(OR(C61="収益",C61="費用"),N(F61)&lt;&gt;0),"損益の科目に期首残高",IF(H61="○","",H61))))))</f>
        <v/>
      </c>
    </row>
    <row r="62">
      <c r="A62" s="9" t="n">
        <v>302</v>
      </c>
      <c r="B62" s="8" t="inlineStr">
        <is>
          <t>資本準備金</t>
        </is>
      </c>
      <c r="C62" s="10" t="inlineStr">
        <is>
          <t>純資産</t>
        </is>
      </c>
      <c r="D62" s="10" t="inlineStr">
        <is>
          <t>貸方</t>
        </is>
      </c>
      <c r="E62" s="8" t="inlineStr">
        <is>
          <t>資本準備金</t>
        </is>
      </c>
      <c r="F62" s="21" t="n"/>
      <c r="G62" s="22" t="n"/>
      <c r="H62" s="23">
        <f>IF(B62="","",IF(E62="","表示科目が空",IF(COUNTIFS('表示の並び'!$AC$8:$AC$142,E62,'表示の並び'!$Z$8:$Z$142,IF(OR(C62="収益",C62="費用"),"PL","BS"),'表示の並び'!$AA$8:$AA$142,"科目*")&gt;0,"○",IF(COUNTIFS('表示の並び'!$AC$8:$AC$142,E62,'表示の並び'!$AA$8:$AA$142,"科目*")&gt;0,"区分と表示科目が合わない","並びに無い"))))</f>
        <v/>
      </c>
      <c r="I62" s="24">
        <f>IF(AND(B62&lt;&gt;"",OR(C62="収益",C62="費用")),COUNTIFS($B$6:B62,"&lt;&gt;",$C$6:C62,"収益")+COUNTIFS($B$6:B62,"&lt;&gt;",$C$6:C62,"費用"),"")</f>
        <v/>
      </c>
      <c r="J62" s="25">
        <f>IF(B62="",0,IF(D62="借方",N(F62),0))</f>
        <v/>
      </c>
      <c r="K62" s="25">
        <f>IF(B62="",0,IF(D62="貸方",N(F62),0))</f>
        <v/>
      </c>
      <c r="L62" s="26">
        <f>IF(B62="",IF(N(F62)&lt;&gt;0,"科目名が空なのに期首残高",""),IF(COUNTIF($B$6:$B$125,B62)&gt;1,"科目名が重複",IF(C62="","区分が空",IF(D62="","残高の向きが空",IF(AND(OR(C62="収益",C62="費用"),N(F62)&lt;&gt;0),"損益の科目に期首残高",IF(H62="○","",H62))))))</f>
        <v/>
      </c>
    </row>
    <row r="63">
      <c r="A63" s="9" t="n">
        <v>303</v>
      </c>
      <c r="B63" s="8" t="inlineStr">
        <is>
          <t>その他資本剰余金</t>
        </is>
      </c>
      <c r="C63" s="10" t="inlineStr">
        <is>
          <t>純資産</t>
        </is>
      </c>
      <c r="D63" s="10" t="inlineStr">
        <is>
          <t>貸方</t>
        </is>
      </c>
      <c r="E63" s="8" t="inlineStr">
        <is>
          <t>その他資本剰余金</t>
        </is>
      </c>
      <c r="F63" s="21" t="n"/>
      <c r="G63" s="22" t="n"/>
      <c r="H63" s="23">
        <f>IF(B63="","",IF(E63="","表示科目が空",IF(COUNTIFS('表示の並び'!$AC$8:$AC$142,E63,'表示の並び'!$Z$8:$Z$142,IF(OR(C63="収益",C63="費用"),"PL","BS"),'表示の並び'!$AA$8:$AA$142,"科目*")&gt;0,"○",IF(COUNTIFS('表示の並び'!$AC$8:$AC$142,E63,'表示の並び'!$AA$8:$AA$142,"科目*")&gt;0,"区分と表示科目が合わない","並びに無い"))))</f>
        <v/>
      </c>
      <c r="I63" s="24">
        <f>IF(AND(B63&lt;&gt;"",OR(C63="収益",C63="費用")),COUNTIFS($B$6:B63,"&lt;&gt;",$C$6:C63,"収益")+COUNTIFS($B$6:B63,"&lt;&gt;",$C$6:C63,"費用"),"")</f>
        <v/>
      </c>
      <c r="J63" s="25">
        <f>IF(B63="",0,IF(D63="借方",N(F63),0))</f>
        <v/>
      </c>
      <c r="K63" s="25">
        <f>IF(B63="",0,IF(D63="貸方",N(F63),0))</f>
        <v/>
      </c>
      <c r="L63" s="26">
        <f>IF(B63="",IF(N(F63)&lt;&gt;0,"科目名が空なのに期首残高",""),IF(COUNTIF($B$6:$B$125,B63)&gt;1,"科目名が重複",IF(C63="","区分が空",IF(D63="","残高の向きが空",IF(AND(OR(C63="収益",C63="費用"),N(F63)&lt;&gt;0),"損益の科目に期首残高",IF(H63="○","",H63))))))</f>
        <v/>
      </c>
    </row>
    <row r="64">
      <c r="A64" s="9" t="n">
        <v>304</v>
      </c>
      <c r="B64" s="8" t="inlineStr">
        <is>
          <t>利益準備金</t>
        </is>
      </c>
      <c r="C64" s="10" t="inlineStr">
        <is>
          <t>純資産</t>
        </is>
      </c>
      <c r="D64" s="10" t="inlineStr">
        <is>
          <t>貸方</t>
        </is>
      </c>
      <c r="E64" s="8" t="inlineStr">
        <is>
          <t>利益準備金</t>
        </is>
      </c>
      <c r="F64" s="21" t="n"/>
      <c r="G64" s="22" t="n"/>
      <c r="H64" s="23">
        <f>IF(B64="","",IF(E64="","表示科目が空",IF(COUNTIFS('表示の並び'!$AC$8:$AC$142,E64,'表示の並び'!$Z$8:$Z$142,IF(OR(C64="収益",C64="費用"),"PL","BS"),'表示の並び'!$AA$8:$AA$142,"科目*")&gt;0,"○",IF(COUNTIFS('表示の並び'!$AC$8:$AC$142,E64,'表示の並び'!$AA$8:$AA$142,"科目*")&gt;0,"区分と表示科目が合わない","並びに無い"))))</f>
        <v/>
      </c>
      <c r="I64" s="24">
        <f>IF(AND(B64&lt;&gt;"",OR(C64="収益",C64="費用")),COUNTIFS($B$6:B64,"&lt;&gt;",$C$6:C64,"収益")+COUNTIFS($B$6:B64,"&lt;&gt;",$C$6:C64,"費用"),"")</f>
        <v/>
      </c>
      <c r="J64" s="25">
        <f>IF(B64="",0,IF(D64="借方",N(F64),0))</f>
        <v/>
      </c>
      <c r="K64" s="25">
        <f>IF(B64="",0,IF(D64="貸方",N(F64),0))</f>
        <v/>
      </c>
      <c r="L64" s="26">
        <f>IF(B64="",IF(N(F64)&lt;&gt;0,"科目名が空なのに期首残高",""),IF(COUNTIF($B$6:$B$125,B64)&gt;1,"科目名が重複",IF(C64="","区分が空",IF(D64="","残高の向きが空",IF(AND(OR(C64="収益",C64="費用"),N(F64)&lt;&gt;0),"損益の科目に期首残高",IF(H64="○","",H64))))))</f>
        <v/>
      </c>
    </row>
    <row r="65">
      <c r="A65" s="9" t="n">
        <v>305</v>
      </c>
      <c r="B65" s="8" t="inlineStr">
        <is>
          <t>別途積立金</t>
        </is>
      </c>
      <c r="C65" s="10" t="inlineStr">
        <is>
          <t>純資産</t>
        </is>
      </c>
      <c r="D65" s="10" t="inlineStr">
        <is>
          <t>貸方</t>
        </is>
      </c>
      <c r="E65" s="8" t="inlineStr">
        <is>
          <t>××積立金</t>
        </is>
      </c>
      <c r="F65" s="21" t="n"/>
      <c r="G65" s="22" t="inlineStr">
        <is>
          <t>決算書の「××積立金」の行</t>
        </is>
      </c>
      <c r="H65" s="23">
        <f>IF(B65="","",IF(E65="","表示科目が空",IF(COUNTIFS('表示の並び'!$AC$8:$AC$142,E65,'表示の並び'!$Z$8:$Z$142,IF(OR(C65="収益",C65="費用"),"PL","BS"),'表示の並び'!$AA$8:$AA$142,"科目*")&gt;0,"○",IF(COUNTIFS('表示の並び'!$AC$8:$AC$142,E65,'表示の並び'!$AA$8:$AA$142,"科目*")&gt;0,"区分と表示科目が合わない","並びに無い"))))</f>
        <v/>
      </c>
      <c r="I65" s="24">
        <f>IF(AND(B65&lt;&gt;"",OR(C65="収益",C65="費用")),COUNTIFS($B$6:B65,"&lt;&gt;",$C$6:C65,"収益")+COUNTIFS($B$6:B65,"&lt;&gt;",$C$6:C65,"費用"),"")</f>
        <v/>
      </c>
      <c r="J65" s="25">
        <f>IF(B65="",0,IF(D65="借方",N(F65),0))</f>
        <v/>
      </c>
      <c r="K65" s="25">
        <f>IF(B65="",0,IF(D65="貸方",N(F65),0))</f>
        <v/>
      </c>
      <c r="L65" s="26">
        <f>IF(B65="",IF(N(F65)&lt;&gt;0,"科目名が空なのに期首残高",""),IF(COUNTIF($B$6:$B$125,B65)&gt;1,"科目名が重複",IF(C65="","区分が空",IF(D65="","残高の向きが空",IF(AND(OR(C65="収益",C65="費用"),N(F65)&lt;&gt;0),"損益の科目に期首残高",IF(H65="○","",H65))))))</f>
        <v/>
      </c>
    </row>
    <row r="66">
      <c r="A66" s="9" t="n">
        <v>306</v>
      </c>
      <c r="B66" s="8" t="inlineStr">
        <is>
          <t>繰越利益剰余金</t>
        </is>
      </c>
      <c r="C66" s="10" t="inlineStr">
        <is>
          <t>純資産</t>
        </is>
      </c>
      <c r="D66" s="10" t="inlineStr">
        <is>
          <t>貸方</t>
        </is>
      </c>
      <c r="E66" s="8" t="inlineStr">
        <is>
          <t>繰越利益剰余金</t>
        </is>
      </c>
      <c r="F66" s="21" t="n"/>
      <c r="G66" s="22" t="inlineStr">
        <is>
          <t>期首の残高を入れる。期中の利益は決算書の側で足す</t>
        </is>
      </c>
      <c r="H66" s="23">
        <f>IF(B66="","",IF(E66="","表示科目が空",IF(COUNTIFS('表示の並び'!$AC$8:$AC$142,E66,'表示の並び'!$Z$8:$Z$142,IF(OR(C66="収益",C66="費用"),"PL","BS"),'表示の並び'!$AA$8:$AA$142,"科目*")&gt;0,"○",IF(COUNTIFS('表示の並び'!$AC$8:$AC$142,E66,'表示の並び'!$AA$8:$AA$142,"科目*")&gt;0,"区分と表示科目が合わない","並びに無い"))))</f>
        <v/>
      </c>
      <c r="I66" s="24">
        <f>IF(AND(B66&lt;&gt;"",OR(C66="収益",C66="費用")),COUNTIFS($B$6:B66,"&lt;&gt;",$C$6:C66,"収益")+COUNTIFS($B$6:B66,"&lt;&gt;",$C$6:C66,"費用"),"")</f>
        <v/>
      </c>
      <c r="J66" s="25">
        <f>IF(B66="",0,IF(D66="借方",N(F66),0))</f>
        <v/>
      </c>
      <c r="K66" s="25">
        <f>IF(B66="",0,IF(D66="貸方",N(F66),0))</f>
        <v/>
      </c>
      <c r="L66" s="26">
        <f>IF(B66="",IF(N(F66)&lt;&gt;0,"科目名が空なのに期首残高",""),IF(COUNTIF($B$6:$B$125,B66)&gt;1,"科目名が重複",IF(C66="","区分が空",IF(D66="","残高の向きが空",IF(AND(OR(C66="収益",C66="費用"),N(F66)&lt;&gt;0),"損益の科目に期首残高",IF(H66="○","",H66))))))</f>
        <v/>
      </c>
    </row>
    <row r="67">
      <c r="A67" s="9" t="n">
        <v>307</v>
      </c>
      <c r="B67" s="8" t="inlineStr">
        <is>
          <t>自己株式</t>
        </is>
      </c>
      <c r="C67" s="10" t="inlineStr">
        <is>
          <t>純資産</t>
        </is>
      </c>
      <c r="D67" s="10" t="inlineStr">
        <is>
          <t>借方</t>
        </is>
      </c>
      <c r="E67" s="8" t="inlineStr">
        <is>
          <t>自己株式</t>
        </is>
      </c>
      <c r="F67" s="21" t="n"/>
      <c r="G67" s="22" t="inlineStr">
        <is>
          <t>純資産から差し引く科目。向きは借方</t>
        </is>
      </c>
      <c r="H67" s="23">
        <f>IF(B67="","",IF(E67="","表示科目が空",IF(COUNTIFS('表示の並び'!$AC$8:$AC$142,E67,'表示の並び'!$Z$8:$Z$142,IF(OR(C67="収益",C67="費用"),"PL","BS"),'表示の並び'!$AA$8:$AA$142,"科目*")&gt;0,"○",IF(COUNTIFS('表示の並び'!$AC$8:$AC$142,E67,'表示の並び'!$AA$8:$AA$142,"科目*")&gt;0,"区分と表示科目が合わない","並びに無い"))))</f>
        <v/>
      </c>
      <c r="I67" s="24">
        <f>IF(AND(B67&lt;&gt;"",OR(C67="収益",C67="費用")),COUNTIFS($B$6:B67,"&lt;&gt;",$C$6:C67,"収益")+COUNTIFS($B$6:B67,"&lt;&gt;",$C$6:C67,"費用"),"")</f>
        <v/>
      </c>
      <c r="J67" s="25">
        <f>IF(B67="",0,IF(D67="借方",N(F67),0))</f>
        <v/>
      </c>
      <c r="K67" s="25">
        <f>IF(B67="",0,IF(D67="貸方",N(F67),0))</f>
        <v/>
      </c>
      <c r="L67" s="26">
        <f>IF(B67="",IF(N(F67)&lt;&gt;0,"科目名が空なのに期首残高",""),IF(COUNTIF($B$6:$B$125,B67)&gt;1,"科目名が重複",IF(C67="","区分が空",IF(D67="","残高の向きが空",IF(AND(OR(C67="収益",C67="費用"),N(F67)&lt;&gt;0),"損益の科目に期首残高",IF(H67="○","",H67))))))</f>
        <v/>
      </c>
    </row>
    <row r="68">
      <c r="A68" s="9" t="n">
        <v>401</v>
      </c>
      <c r="B68" s="8" t="inlineStr">
        <is>
          <t>売上高</t>
        </is>
      </c>
      <c r="C68" s="10" t="inlineStr">
        <is>
          <t>収益</t>
        </is>
      </c>
      <c r="D68" s="10" t="inlineStr">
        <is>
          <t>貸方</t>
        </is>
      </c>
      <c r="E68" s="8" t="inlineStr">
        <is>
          <t>売上高</t>
        </is>
      </c>
      <c r="F68" s="21" t="n"/>
      <c r="G68" s="22" t="n"/>
      <c r="H68" s="23">
        <f>IF(B68="","",IF(E68="","表示科目が空",IF(COUNTIFS('表示の並び'!$AC$8:$AC$142,E68,'表示の並び'!$Z$8:$Z$142,IF(OR(C68="収益",C68="費用"),"PL","BS"),'表示の並び'!$AA$8:$AA$142,"科目*")&gt;0,"○",IF(COUNTIFS('表示の並び'!$AC$8:$AC$142,E68,'表示の並び'!$AA$8:$AA$142,"科目*")&gt;0,"区分と表示科目が合わない","並びに無い"))))</f>
        <v/>
      </c>
      <c r="I68" s="24">
        <f>IF(AND(B68&lt;&gt;"",OR(C68="収益",C68="費用")),COUNTIFS($B$6:B68,"&lt;&gt;",$C$6:C68,"収益")+COUNTIFS($B$6:B68,"&lt;&gt;",$C$6:C68,"費用"),"")</f>
        <v/>
      </c>
      <c r="J68" s="25">
        <f>IF(B68="",0,IF(D68="借方",N(F68),0))</f>
        <v/>
      </c>
      <c r="K68" s="25">
        <f>IF(B68="",0,IF(D68="貸方",N(F68),0))</f>
        <v/>
      </c>
      <c r="L68" s="26">
        <f>IF(B68="",IF(N(F68)&lt;&gt;0,"科目名が空なのに期首残高",""),IF(COUNTIF($B$6:$B$125,B68)&gt;1,"科目名が重複",IF(C68="","区分が空",IF(D68="","残高の向きが空",IF(AND(OR(C68="収益",C68="費用"),N(F68)&lt;&gt;0),"損益の科目に期首残高",IF(H68="○","",H68))))))</f>
        <v/>
      </c>
    </row>
    <row r="69">
      <c r="A69" s="9" t="n">
        <v>410</v>
      </c>
      <c r="B69" s="8" t="inlineStr">
        <is>
          <t>受取利息</t>
        </is>
      </c>
      <c r="C69" s="10" t="inlineStr">
        <is>
          <t>収益</t>
        </is>
      </c>
      <c r="D69" s="10" t="inlineStr">
        <is>
          <t>貸方</t>
        </is>
      </c>
      <c r="E69" s="8" t="inlineStr">
        <is>
          <t>受取利息</t>
        </is>
      </c>
      <c r="F69" s="21" t="n"/>
      <c r="G69" s="22" t="n"/>
      <c r="H69" s="23">
        <f>IF(B69="","",IF(E69="","表示科目が空",IF(COUNTIFS('表示の並び'!$AC$8:$AC$142,E69,'表示の並び'!$Z$8:$Z$142,IF(OR(C69="収益",C69="費用"),"PL","BS"),'表示の並び'!$AA$8:$AA$142,"科目*")&gt;0,"○",IF(COUNTIFS('表示の並び'!$AC$8:$AC$142,E69,'表示の並び'!$AA$8:$AA$142,"科目*")&gt;0,"区分と表示科目が合わない","並びに無い"))))</f>
        <v/>
      </c>
      <c r="I69" s="24">
        <f>IF(AND(B69&lt;&gt;"",OR(C69="収益",C69="費用")),COUNTIFS($B$6:B69,"&lt;&gt;",$C$6:C69,"収益")+COUNTIFS($B$6:B69,"&lt;&gt;",$C$6:C69,"費用"),"")</f>
        <v/>
      </c>
      <c r="J69" s="25">
        <f>IF(B69="",0,IF(D69="借方",N(F69),0))</f>
        <v/>
      </c>
      <c r="K69" s="25">
        <f>IF(B69="",0,IF(D69="貸方",N(F69),0))</f>
        <v/>
      </c>
      <c r="L69" s="26">
        <f>IF(B69="",IF(N(F69)&lt;&gt;0,"科目名が空なのに期首残高",""),IF(COUNTIF($B$6:$B$125,B69)&gt;1,"科目名が重複",IF(C69="","区分が空",IF(D69="","残高の向きが空",IF(AND(OR(C69="収益",C69="費用"),N(F69)&lt;&gt;0),"損益の科目に期首残高",IF(H69="○","",H69))))))</f>
        <v/>
      </c>
    </row>
    <row r="70">
      <c r="A70" s="9" t="n">
        <v>411</v>
      </c>
      <c r="B70" s="8" t="inlineStr">
        <is>
          <t>受取配当金</t>
        </is>
      </c>
      <c r="C70" s="10" t="inlineStr">
        <is>
          <t>収益</t>
        </is>
      </c>
      <c r="D70" s="10" t="inlineStr">
        <is>
          <t>貸方</t>
        </is>
      </c>
      <c r="E70" s="8" t="inlineStr">
        <is>
          <t>受取配当金</t>
        </is>
      </c>
      <c r="F70" s="21" t="n"/>
      <c r="G70" s="22" t="n"/>
      <c r="H70" s="23">
        <f>IF(B70="","",IF(E70="","表示科目が空",IF(COUNTIFS('表示の並び'!$AC$8:$AC$142,E70,'表示の並び'!$Z$8:$Z$142,IF(OR(C70="収益",C70="費用"),"PL","BS"),'表示の並び'!$AA$8:$AA$142,"科目*")&gt;0,"○",IF(COUNTIFS('表示の並び'!$AC$8:$AC$142,E70,'表示の並び'!$AA$8:$AA$142,"科目*")&gt;0,"区分と表示科目が合わない","並びに無い"))))</f>
        <v/>
      </c>
      <c r="I70" s="24">
        <f>IF(AND(B70&lt;&gt;"",OR(C70="収益",C70="費用")),COUNTIFS($B$6:B70,"&lt;&gt;",$C$6:C70,"収益")+COUNTIFS($B$6:B70,"&lt;&gt;",$C$6:C70,"費用"),"")</f>
        <v/>
      </c>
      <c r="J70" s="25">
        <f>IF(B70="",0,IF(D70="借方",N(F70),0))</f>
        <v/>
      </c>
      <c r="K70" s="25">
        <f>IF(B70="",0,IF(D70="貸方",N(F70),0))</f>
        <v/>
      </c>
      <c r="L70" s="26">
        <f>IF(B70="",IF(N(F70)&lt;&gt;0,"科目名が空なのに期首残高",""),IF(COUNTIF($B$6:$B$125,B70)&gt;1,"科目名が重複",IF(C70="","区分が空",IF(D70="","残高の向きが空",IF(AND(OR(C70="収益",C70="費用"),N(F70)&lt;&gt;0),"損益の科目に期首残高",IF(H70="○","",H70))))))</f>
        <v/>
      </c>
    </row>
    <row r="71">
      <c r="A71" s="9" t="n">
        <v>412</v>
      </c>
      <c r="B71" s="8" t="inlineStr">
        <is>
          <t>雑収入</t>
        </is>
      </c>
      <c r="C71" s="10" t="inlineStr">
        <is>
          <t>収益</t>
        </is>
      </c>
      <c r="D71" s="10" t="inlineStr">
        <is>
          <t>貸方</t>
        </is>
      </c>
      <c r="E71" s="8" t="inlineStr">
        <is>
          <t>雑収入</t>
        </is>
      </c>
      <c r="F71" s="21" t="n"/>
      <c r="G71" s="22" t="n"/>
      <c r="H71" s="23">
        <f>IF(B71="","",IF(E71="","表示科目が空",IF(COUNTIFS('表示の並び'!$AC$8:$AC$142,E71,'表示の並び'!$Z$8:$Z$142,IF(OR(C71="収益",C71="費用"),"PL","BS"),'表示の並び'!$AA$8:$AA$142,"科目*")&gt;0,"○",IF(COUNTIFS('表示の並び'!$AC$8:$AC$142,E71,'表示の並び'!$AA$8:$AA$142,"科目*")&gt;0,"区分と表示科目が合わない","並びに無い"))))</f>
        <v/>
      </c>
      <c r="I71" s="24">
        <f>IF(AND(B71&lt;&gt;"",OR(C71="収益",C71="費用")),COUNTIFS($B$6:B71,"&lt;&gt;",$C$6:C71,"収益")+COUNTIFS($B$6:B71,"&lt;&gt;",$C$6:C71,"費用"),"")</f>
        <v/>
      </c>
      <c r="J71" s="25">
        <f>IF(B71="",0,IF(D71="借方",N(F71),0))</f>
        <v/>
      </c>
      <c r="K71" s="25">
        <f>IF(B71="",0,IF(D71="貸方",N(F71),0))</f>
        <v/>
      </c>
      <c r="L71" s="26">
        <f>IF(B71="",IF(N(F71)&lt;&gt;0,"科目名が空なのに期首残高",""),IF(COUNTIF($B$6:$B$125,B71)&gt;1,"科目名が重複",IF(C71="","区分が空",IF(D71="","残高の向きが空",IF(AND(OR(C71="収益",C71="費用"),N(F71)&lt;&gt;0),"損益の科目に期首残高",IF(H71="○","",H71))))))</f>
        <v/>
      </c>
    </row>
    <row r="72">
      <c r="A72" s="9" t="n">
        <v>420</v>
      </c>
      <c r="B72" s="8" t="inlineStr">
        <is>
          <t>固定資産売却益</t>
        </is>
      </c>
      <c r="C72" s="10" t="inlineStr">
        <is>
          <t>収益</t>
        </is>
      </c>
      <c r="D72" s="10" t="inlineStr">
        <is>
          <t>貸方</t>
        </is>
      </c>
      <c r="E72" s="8" t="inlineStr">
        <is>
          <t>固定資産売却益</t>
        </is>
      </c>
      <c r="F72" s="21" t="n"/>
      <c r="G72" s="22" t="n"/>
      <c r="H72" s="23">
        <f>IF(B72="","",IF(E72="","表示科目が空",IF(COUNTIFS('表示の並び'!$AC$8:$AC$142,E72,'表示の並び'!$Z$8:$Z$142,IF(OR(C72="収益",C72="費用"),"PL","BS"),'表示の並び'!$AA$8:$AA$142,"科目*")&gt;0,"○",IF(COUNTIFS('表示の並び'!$AC$8:$AC$142,E72,'表示の並び'!$AA$8:$AA$142,"科目*")&gt;0,"区分と表示科目が合わない","並びに無い"))))</f>
        <v/>
      </c>
      <c r="I72" s="24">
        <f>IF(AND(B72&lt;&gt;"",OR(C72="収益",C72="費用")),COUNTIFS($B$6:B72,"&lt;&gt;",$C$6:C72,"収益")+COUNTIFS($B$6:B72,"&lt;&gt;",$C$6:C72,"費用"),"")</f>
        <v/>
      </c>
      <c r="J72" s="25">
        <f>IF(B72="",0,IF(D72="借方",N(F72),0))</f>
        <v/>
      </c>
      <c r="K72" s="25">
        <f>IF(B72="",0,IF(D72="貸方",N(F72),0))</f>
        <v/>
      </c>
      <c r="L72" s="26">
        <f>IF(B72="",IF(N(F72)&lt;&gt;0,"科目名が空なのに期首残高",""),IF(COUNTIF($B$6:$B$125,B72)&gt;1,"科目名が重複",IF(C72="","区分が空",IF(D72="","残高の向きが空",IF(AND(OR(C72="収益",C72="費用"),N(F72)&lt;&gt;0),"損益の科目に期首残高",IF(H72="○","",H72))))))</f>
        <v/>
      </c>
    </row>
    <row r="73">
      <c r="A73" s="9" t="n">
        <v>421</v>
      </c>
      <c r="B73" s="8" t="inlineStr">
        <is>
          <t>投資有価証券売却益</t>
        </is>
      </c>
      <c r="C73" s="10" t="inlineStr">
        <is>
          <t>収益</t>
        </is>
      </c>
      <c r="D73" s="10" t="inlineStr">
        <is>
          <t>貸方</t>
        </is>
      </c>
      <c r="E73" s="8" t="inlineStr">
        <is>
          <t>投資有価証券売却益</t>
        </is>
      </c>
      <c r="F73" s="21" t="n"/>
      <c r="G73" s="22" t="n"/>
      <c r="H73" s="23">
        <f>IF(B73="","",IF(E73="","表示科目が空",IF(COUNTIFS('表示の並び'!$AC$8:$AC$142,E73,'表示の並び'!$Z$8:$Z$142,IF(OR(C73="収益",C73="費用"),"PL","BS"),'表示の並び'!$AA$8:$AA$142,"科目*")&gt;0,"○",IF(COUNTIFS('表示の並び'!$AC$8:$AC$142,E73,'表示の並び'!$AA$8:$AA$142,"科目*")&gt;0,"区分と表示科目が合わない","並びに無い"))))</f>
        <v/>
      </c>
      <c r="I73" s="24">
        <f>IF(AND(B73&lt;&gt;"",OR(C73="収益",C73="費用")),COUNTIFS($B$6:B73,"&lt;&gt;",$C$6:C73,"収益")+COUNTIFS($B$6:B73,"&lt;&gt;",$C$6:C73,"費用"),"")</f>
        <v/>
      </c>
      <c r="J73" s="25">
        <f>IF(B73="",0,IF(D73="借方",N(F73),0))</f>
        <v/>
      </c>
      <c r="K73" s="25">
        <f>IF(B73="",0,IF(D73="貸方",N(F73),0))</f>
        <v/>
      </c>
      <c r="L73" s="26">
        <f>IF(B73="",IF(N(F73)&lt;&gt;0,"科目名が空なのに期首残高",""),IF(COUNTIF($B$6:$B$125,B73)&gt;1,"科目名が重複",IF(C73="","区分が空",IF(D73="","残高の向きが空",IF(AND(OR(C73="収益",C73="費用"),N(F73)&lt;&gt;0),"損益の科目に期首残高",IF(H73="○","",H73))))))</f>
        <v/>
      </c>
    </row>
    <row r="74">
      <c r="A74" s="9" t="n">
        <v>422</v>
      </c>
      <c r="B74" s="8" t="inlineStr">
        <is>
          <t>前期損益修正益</t>
        </is>
      </c>
      <c r="C74" s="10" t="inlineStr">
        <is>
          <t>収益</t>
        </is>
      </c>
      <c r="D74" s="10" t="inlineStr">
        <is>
          <t>貸方</t>
        </is>
      </c>
      <c r="E74" s="8" t="inlineStr">
        <is>
          <t>前期損益修正益</t>
        </is>
      </c>
      <c r="F74" s="21" t="n"/>
      <c r="G74" s="22" t="n"/>
      <c r="H74" s="23">
        <f>IF(B74="","",IF(E74="","表示科目が空",IF(COUNTIFS('表示の並び'!$AC$8:$AC$142,E74,'表示の並び'!$Z$8:$Z$142,IF(OR(C74="収益",C74="費用"),"PL","BS"),'表示の並び'!$AA$8:$AA$142,"科目*")&gt;0,"○",IF(COUNTIFS('表示の並び'!$AC$8:$AC$142,E74,'表示の並び'!$AA$8:$AA$142,"科目*")&gt;0,"区分と表示科目が合わない","並びに無い"))))</f>
        <v/>
      </c>
      <c r="I74" s="24">
        <f>IF(AND(B74&lt;&gt;"",OR(C74="収益",C74="費用")),COUNTIFS($B$6:B74,"&lt;&gt;",$C$6:C74,"収益")+COUNTIFS($B$6:B74,"&lt;&gt;",$C$6:C74,"費用"),"")</f>
        <v/>
      </c>
      <c r="J74" s="25">
        <f>IF(B74="",0,IF(D74="借方",N(F74),0))</f>
        <v/>
      </c>
      <c r="K74" s="25">
        <f>IF(B74="",0,IF(D74="貸方",N(F74),0))</f>
        <v/>
      </c>
      <c r="L74" s="26">
        <f>IF(B74="",IF(N(F74)&lt;&gt;0,"科目名が空なのに期首残高",""),IF(COUNTIF($B$6:$B$125,B74)&gt;1,"科目名が重複",IF(C74="","区分が空",IF(D74="","残高の向きが空",IF(AND(OR(C74="収益",C74="費用"),N(F74)&lt;&gt;0),"損益の科目に期首残高",IF(H74="○","",H74))))))</f>
        <v/>
      </c>
    </row>
    <row r="75">
      <c r="A75" s="9" t="n">
        <v>501</v>
      </c>
      <c r="B75" s="8" t="inlineStr">
        <is>
          <t>仕入高</t>
        </is>
      </c>
      <c r="C75" s="10" t="inlineStr">
        <is>
          <t>費用</t>
        </is>
      </c>
      <c r="D75" s="10" t="inlineStr">
        <is>
          <t>借方</t>
        </is>
      </c>
      <c r="E75" s="8" t="inlineStr">
        <is>
          <t>売上原価</t>
        </is>
      </c>
      <c r="F75" s="21" t="n"/>
      <c r="G75" s="22" t="n"/>
      <c r="H75" s="23">
        <f>IF(B75="","",IF(E75="","表示科目が空",IF(COUNTIFS('表示の並び'!$AC$8:$AC$142,E75,'表示の並び'!$Z$8:$Z$142,IF(OR(C75="収益",C75="費用"),"PL","BS"),'表示の並び'!$AA$8:$AA$142,"科目*")&gt;0,"○",IF(COUNTIFS('表示の並び'!$AC$8:$AC$142,E75,'表示の並び'!$AA$8:$AA$142,"科目*")&gt;0,"区分と表示科目が合わない","並びに無い"))))</f>
        <v/>
      </c>
      <c r="I75" s="24">
        <f>IF(AND(B75&lt;&gt;"",OR(C75="収益",C75="費用")),COUNTIFS($B$6:B75,"&lt;&gt;",$C$6:C75,"収益")+COUNTIFS($B$6:B75,"&lt;&gt;",$C$6:C75,"費用"),"")</f>
        <v/>
      </c>
      <c r="J75" s="25">
        <f>IF(B75="",0,IF(D75="借方",N(F75),0))</f>
        <v/>
      </c>
      <c r="K75" s="25">
        <f>IF(B75="",0,IF(D75="貸方",N(F75),0))</f>
        <v/>
      </c>
      <c r="L75" s="26">
        <f>IF(B75="",IF(N(F75)&lt;&gt;0,"科目名が空なのに期首残高",""),IF(COUNTIF($B$6:$B$125,B75)&gt;1,"科目名が重複",IF(C75="","区分が空",IF(D75="","残高の向きが空",IF(AND(OR(C75="収益",C75="費用"),N(F75)&lt;&gt;0),"損益の科目に期首残高",IF(H75="○","",H75))))))</f>
        <v/>
      </c>
    </row>
    <row r="76">
      <c r="A76" s="9" t="n">
        <v>502</v>
      </c>
      <c r="B76" s="8" t="inlineStr">
        <is>
          <t>期首商品棚卸高</t>
        </is>
      </c>
      <c r="C76" s="10" t="inlineStr">
        <is>
          <t>費用</t>
        </is>
      </c>
      <c r="D76" s="10" t="inlineStr">
        <is>
          <t>借方</t>
        </is>
      </c>
      <c r="E76" s="8" t="inlineStr">
        <is>
          <t>売上原価</t>
        </is>
      </c>
      <c r="F76" s="21" t="n"/>
      <c r="G76" s="22" t="inlineStr">
        <is>
          <t>月次で棚卸をするとき</t>
        </is>
      </c>
      <c r="H76" s="23">
        <f>IF(B76="","",IF(E76="","表示科目が空",IF(COUNTIFS('表示の並び'!$AC$8:$AC$142,E76,'表示の並び'!$Z$8:$Z$142,IF(OR(C76="収益",C76="費用"),"PL","BS"),'表示の並び'!$AA$8:$AA$142,"科目*")&gt;0,"○",IF(COUNTIFS('表示の並び'!$AC$8:$AC$142,E76,'表示の並び'!$AA$8:$AA$142,"科目*")&gt;0,"区分と表示科目が合わない","並びに無い"))))</f>
        <v/>
      </c>
      <c r="I76" s="24">
        <f>IF(AND(B76&lt;&gt;"",OR(C76="収益",C76="費用")),COUNTIFS($B$6:B76,"&lt;&gt;",$C$6:C76,"収益")+COUNTIFS($B$6:B76,"&lt;&gt;",$C$6:C76,"費用"),"")</f>
        <v/>
      </c>
      <c r="J76" s="25">
        <f>IF(B76="",0,IF(D76="借方",N(F76),0))</f>
        <v/>
      </c>
      <c r="K76" s="25">
        <f>IF(B76="",0,IF(D76="貸方",N(F76),0))</f>
        <v/>
      </c>
      <c r="L76" s="26">
        <f>IF(B76="",IF(N(F76)&lt;&gt;0,"科目名が空なのに期首残高",""),IF(COUNTIF($B$6:$B$125,B76)&gt;1,"科目名が重複",IF(C76="","区分が空",IF(D76="","残高の向きが空",IF(AND(OR(C76="収益",C76="費用"),N(F76)&lt;&gt;0),"損益の科目に期首残高",IF(H76="○","",H76))))))</f>
        <v/>
      </c>
    </row>
    <row r="77">
      <c r="A77" s="9" t="n">
        <v>503</v>
      </c>
      <c r="B77" s="8" t="inlineStr">
        <is>
          <t>期末商品棚卸高</t>
        </is>
      </c>
      <c r="C77" s="10" t="inlineStr">
        <is>
          <t>費用</t>
        </is>
      </c>
      <c r="D77" s="10" t="inlineStr">
        <is>
          <t>貸方</t>
        </is>
      </c>
      <c r="E77" s="8" t="inlineStr">
        <is>
          <t>売上原価</t>
        </is>
      </c>
      <c r="F77" s="21" t="n"/>
      <c r="G77" s="22" t="inlineStr">
        <is>
          <t>売上原価から差し引く科目。向きは貸方</t>
        </is>
      </c>
      <c r="H77" s="23">
        <f>IF(B77="","",IF(E77="","表示科目が空",IF(COUNTIFS('表示の並び'!$AC$8:$AC$142,E77,'表示の並び'!$Z$8:$Z$142,IF(OR(C77="収益",C77="費用"),"PL","BS"),'表示の並び'!$AA$8:$AA$142,"科目*")&gt;0,"○",IF(COUNTIFS('表示の並び'!$AC$8:$AC$142,E77,'表示の並び'!$AA$8:$AA$142,"科目*")&gt;0,"区分と表示科目が合わない","並びに無い"))))</f>
        <v/>
      </c>
      <c r="I77" s="24">
        <f>IF(AND(B77&lt;&gt;"",OR(C77="収益",C77="費用")),COUNTIFS($B$6:B77,"&lt;&gt;",$C$6:C77,"収益")+COUNTIFS($B$6:B77,"&lt;&gt;",$C$6:C77,"費用"),"")</f>
        <v/>
      </c>
      <c r="J77" s="25">
        <f>IF(B77="",0,IF(D77="借方",N(F77),0))</f>
        <v/>
      </c>
      <c r="K77" s="25">
        <f>IF(B77="",0,IF(D77="貸方",N(F77),0))</f>
        <v/>
      </c>
      <c r="L77" s="26">
        <f>IF(B77="",IF(N(F77)&lt;&gt;0,"科目名が空なのに期首残高",""),IF(COUNTIF($B$6:$B$125,B77)&gt;1,"科目名が重複",IF(C77="","区分が空",IF(D77="","残高の向きが空",IF(AND(OR(C77="収益",C77="費用"),N(F77)&lt;&gt;0),"損益の科目に期首残高",IF(H77="○","",H77))))))</f>
        <v/>
      </c>
    </row>
    <row r="78">
      <c r="A78" s="9" t="n">
        <v>601</v>
      </c>
      <c r="B78" s="8" t="inlineStr">
        <is>
          <t>役員報酬</t>
        </is>
      </c>
      <c r="C78" s="10" t="inlineStr">
        <is>
          <t>費用</t>
        </is>
      </c>
      <c r="D78" s="10" t="inlineStr">
        <is>
          <t>借方</t>
        </is>
      </c>
      <c r="E78" s="8" t="inlineStr">
        <is>
          <t>販売費及び一般管理費</t>
        </is>
      </c>
      <c r="F78" s="21" t="n"/>
      <c r="G78" s="22" t="n"/>
      <c r="H78" s="23">
        <f>IF(B78="","",IF(E78="","表示科目が空",IF(COUNTIFS('表示の並び'!$AC$8:$AC$142,E78,'表示の並び'!$Z$8:$Z$142,IF(OR(C78="収益",C78="費用"),"PL","BS"),'表示の並び'!$AA$8:$AA$142,"科目*")&gt;0,"○",IF(COUNTIFS('表示の並び'!$AC$8:$AC$142,E78,'表示の並び'!$AA$8:$AA$142,"科目*")&gt;0,"区分と表示科目が合わない","並びに無い"))))</f>
        <v/>
      </c>
      <c r="I78" s="24">
        <f>IF(AND(B78&lt;&gt;"",OR(C78="収益",C78="費用")),COUNTIFS($B$6:B78,"&lt;&gt;",$C$6:C78,"収益")+COUNTIFS($B$6:B78,"&lt;&gt;",$C$6:C78,"費用"),"")</f>
        <v/>
      </c>
      <c r="J78" s="25">
        <f>IF(B78="",0,IF(D78="借方",N(F78),0))</f>
        <v/>
      </c>
      <c r="K78" s="25">
        <f>IF(B78="",0,IF(D78="貸方",N(F78),0))</f>
        <v/>
      </c>
      <c r="L78" s="26">
        <f>IF(B78="",IF(N(F78)&lt;&gt;0,"科目名が空なのに期首残高",""),IF(COUNTIF($B$6:$B$125,B78)&gt;1,"科目名が重複",IF(C78="","区分が空",IF(D78="","残高の向きが空",IF(AND(OR(C78="収益",C78="費用"),N(F78)&lt;&gt;0),"損益の科目に期首残高",IF(H78="○","",H78))))))</f>
        <v/>
      </c>
    </row>
    <row r="79">
      <c r="A79" s="9" t="n">
        <v>602</v>
      </c>
      <c r="B79" s="8" t="inlineStr">
        <is>
          <t>給料手当</t>
        </is>
      </c>
      <c r="C79" s="10" t="inlineStr">
        <is>
          <t>費用</t>
        </is>
      </c>
      <c r="D79" s="10" t="inlineStr">
        <is>
          <t>借方</t>
        </is>
      </c>
      <c r="E79" s="8" t="inlineStr">
        <is>
          <t>販売費及び一般管理費</t>
        </is>
      </c>
      <c r="F79" s="21" t="n"/>
      <c r="G79" s="22" t="n"/>
      <c r="H79" s="23">
        <f>IF(B79="","",IF(E79="","表示科目が空",IF(COUNTIFS('表示の並び'!$AC$8:$AC$142,E79,'表示の並び'!$Z$8:$Z$142,IF(OR(C79="収益",C79="費用"),"PL","BS"),'表示の並び'!$AA$8:$AA$142,"科目*")&gt;0,"○",IF(COUNTIFS('表示の並び'!$AC$8:$AC$142,E79,'表示の並び'!$AA$8:$AA$142,"科目*")&gt;0,"区分と表示科目が合わない","並びに無い"))))</f>
        <v/>
      </c>
      <c r="I79" s="24">
        <f>IF(AND(B79&lt;&gt;"",OR(C79="収益",C79="費用")),COUNTIFS($B$6:B79,"&lt;&gt;",$C$6:C79,"収益")+COUNTIFS($B$6:B79,"&lt;&gt;",$C$6:C79,"費用"),"")</f>
        <v/>
      </c>
      <c r="J79" s="25">
        <f>IF(B79="",0,IF(D79="借方",N(F79),0))</f>
        <v/>
      </c>
      <c r="K79" s="25">
        <f>IF(B79="",0,IF(D79="貸方",N(F79),0))</f>
        <v/>
      </c>
      <c r="L79" s="26">
        <f>IF(B79="",IF(N(F79)&lt;&gt;0,"科目名が空なのに期首残高",""),IF(COUNTIF($B$6:$B$125,B79)&gt;1,"科目名が重複",IF(C79="","区分が空",IF(D79="","残高の向きが空",IF(AND(OR(C79="収益",C79="費用"),N(F79)&lt;&gt;0),"損益の科目に期首残高",IF(H79="○","",H79))))))</f>
        <v/>
      </c>
    </row>
    <row r="80">
      <c r="A80" s="9" t="n">
        <v>603</v>
      </c>
      <c r="B80" s="8" t="inlineStr">
        <is>
          <t>賞与</t>
        </is>
      </c>
      <c r="C80" s="10" t="inlineStr">
        <is>
          <t>費用</t>
        </is>
      </c>
      <c r="D80" s="10" t="inlineStr">
        <is>
          <t>借方</t>
        </is>
      </c>
      <c r="E80" s="8" t="inlineStr">
        <is>
          <t>販売費及び一般管理費</t>
        </is>
      </c>
      <c r="F80" s="21" t="n"/>
      <c r="G80" s="22" t="n"/>
      <c r="H80" s="23">
        <f>IF(B80="","",IF(E80="","表示科目が空",IF(COUNTIFS('表示の並び'!$AC$8:$AC$142,E80,'表示の並び'!$Z$8:$Z$142,IF(OR(C80="収益",C80="費用"),"PL","BS"),'表示の並び'!$AA$8:$AA$142,"科目*")&gt;0,"○",IF(COUNTIFS('表示の並び'!$AC$8:$AC$142,E80,'表示の並び'!$AA$8:$AA$142,"科目*")&gt;0,"区分と表示科目が合わない","並びに無い"))))</f>
        <v/>
      </c>
      <c r="I80" s="24">
        <f>IF(AND(B80&lt;&gt;"",OR(C80="収益",C80="費用")),COUNTIFS($B$6:B80,"&lt;&gt;",$C$6:C80,"収益")+COUNTIFS($B$6:B80,"&lt;&gt;",$C$6:C80,"費用"),"")</f>
        <v/>
      </c>
      <c r="J80" s="25">
        <f>IF(B80="",0,IF(D80="借方",N(F80),0))</f>
        <v/>
      </c>
      <c r="K80" s="25">
        <f>IF(B80="",0,IF(D80="貸方",N(F80),0))</f>
        <v/>
      </c>
      <c r="L80" s="26">
        <f>IF(B80="",IF(N(F80)&lt;&gt;0,"科目名が空なのに期首残高",""),IF(COUNTIF($B$6:$B$125,B80)&gt;1,"科目名が重複",IF(C80="","区分が空",IF(D80="","残高の向きが空",IF(AND(OR(C80="収益",C80="費用"),N(F80)&lt;&gt;0),"損益の科目に期首残高",IF(H80="○","",H80))))))</f>
        <v/>
      </c>
    </row>
    <row r="81">
      <c r="A81" s="9" t="n">
        <v>604</v>
      </c>
      <c r="B81" s="8" t="inlineStr">
        <is>
          <t>法定福利費</t>
        </is>
      </c>
      <c r="C81" s="10" t="inlineStr">
        <is>
          <t>費用</t>
        </is>
      </c>
      <c r="D81" s="10" t="inlineStr">
        <is>
          <t>借方</t>
        </is>
      </c>
      <c r="E81" s="8" t="inlineStr">
        <is>
          <t>販売費及び一般管理費</t>
        </is>
      </c>
      <c r="F81" s="21" t="n"/>
      <c r="G81" s="22" t="n"/>
      <c r="H81" s="23">
        <f>IF(B81="","",IF(E81="","表示科目が空",IF(COUNTIFS('表示の並び'!$AC$8:$AC$142,E81,'表示の並び'!$Z$8:$Z$142,IF(OR(C81="収益",C81="費用"),"PL","BS"),'表示の並び'!$AA$8:$AA$142,"科目*")&gt;0,"○",IF(COUNTIFS('表示の並び'!$AC$8:$AC$142,E81,'表示の並び'!$AA$8:$AA$142,"科目*")&gt;0,"区分と表示科目が合わない","並びに無い"))))</f>
        <v/>
      </c>
      <c r="I81" s="24">
        <f>IF(AND(B81&lt;&gt;"",OR(C81="収益",C81="費用")),COUNTIFS($B$6:B81,"&lt;&gt;",$C$6:C81,"収益")+COUNTIFS($B$6:B81,"&lt;&gt;",$C$6:C81,"費用"),"")</f>
        <v/>
      </c>
      <c r="J81" s="25">
        <f>IF(B81="",0,IF(D81="借方",N(F81),0))</f>
        <v/>
      </c>
      <c r="K81" s="25">
        <f>IF(B81="",0,IF(D81="貸方",N(F81),0))</f>
        <v/>
      </c>
      <c r="L81" s="26">
        <f>IF(B81="",IF(N(F81)&lt;&gt;0,"科目名が空なのに期首残高",""),IF(COUNTIF($B$6:$B$125,B81)&gt;1,"科目名が重複",IF(C81="","区分が空",IF(D81="","残高の向きが空",IF(AND(OR(C81="収益",C81="費用"),N(F81)&lt;&gt;0),"損益の科目に期首残高",IF(H81="○","",H81))))))</f>
        <v/>
      </c>
    </row>
    <row r="82">
      <c r="A82" s="9" t="n">
        <v>605</v>
      </c>
      <c r="B82" s="8" t="inlineStr">
        <is>
          <t>福利厚生費</t>
        </is>
      </c>
      <c r="C82" s="10" t="inlineStr">
        <is>
          <t>費用</t>
        </is>
      </c>
      <c r="D82" s="10" t="inlineStr">
        <is>
          <t>借方</t>
        </is>
      </c>
      <c r="E82" s="8" t="inlineStr">
        <is>
          <t>販売費及び一般管理費</t>
        </is>
      </c>
      <c r="F82" s="21" t="n"/>
      <c r="G82" s="22" t="n"/>
      <c r="H82" s="23">
        <f>IF(B82="","",IF(E82="","表示科目が空",IF(COUNTIFS('表示の並び'!$AC$8:$AC$142,E82,'表示の並び'!$Z$8:$Z$142,IF(OR(C82="収益",C82="費用"),"PL","BS"),'表示の並び'!$AA$8:$AA$142,"科目*")&gt;0,"○",IF(COUNTIFS('表示の並び'!$AC$8:$AC$142,E82,'表示の並び'!$AA$8:$AA$142,"科目*")&gt;0,"区分と表示科目が合わない","並びに無い"))))</f>
        <v/>
      </c>
      <c r="I82" s="24">
        <f>IF(AND(B82&lt;&gt;"",OR(C82="収益",C82="費用")),COUNTIFS($B$6:B82,"&lt;&gt;",$C$6:C82,"収益")+COUNTIFS($B$6:B82,"&lt;&gt;",$C$6:C82,"費用"),"")</f>
        <v/>
      </c>
      <c r="J82" s="25">
        <f>IF(B82="",0,IF(D82="借方",N(F82),0))</f>
        <v/>
      </c>
      <c r="K82" s="25">
        <f>IF(B82="",0,IF(D82="貸方",N(F82),0))</f>
        <v/>
      </c>
      <c r="L82" s="26">
        <f>IF(B82="",IF(N(F82)&lt;&gt;0,"科目名が空なのに期首残高",""),IF(COUNTIF($B$6:$B$125,B82)&gt;1,"科目名が重複",IF(C82="","区分が空",IF(D82="","残高の向きが空",IF(AND(OR(C82="収益",C82="費用"),N(F82)&lt;&gt;0),"損益の科目に期首残高",IF(H82="○","",H82))))))</f>
        <v/>
      </c>
    </row>
    <row r="83">
      <c r="A83" s="9" t="n">
        <v>606</v>
      </c>
      <c r="B83" s="8" t="inlineStr">
        <is>
          <t>荷造運賃</t>
        </is>
      </c>
      <c r="C83" s="10" t="inlineStr">
        <is>
          <t>費用</t>
        </is>
      </c>
      <c r="D83" s="10" t="inlineStr">
        <is>
          <t>借方</t>
        </is>
      </c>
      <c r="E83" s="8" t="inlineStr">
        <is>
          <t>販売費及び一般管理費</t>
        </is>
      </c>
      <c r="F83" s="21" t="n"/>
      <c r="G83" s="22" t="n"/>
      <c r="H83" s="23">
        <f>IF(B83="","",IF(E83="","表示科目が空",IF(COUNTIFS('表示の並び'!$AC$8:$AC$142,E83,'表示の並び'!$Z$8:$Z$142,IF(OR(C83="収益",C83="費用"),"PL","BS"),'表示の並び'!$AA$8:$AA$142,"科目*")&gt;0,"○",IF(COUNTIFS('表示の並び'!$AC$8:$AC$142,E83,'表示の並び'!$AA$8:$AA$142,"科目*")&gt;0,"区分と表示科目が合わない","並びに無い"))))</f>
        <v/>
      </c>
      <c r="I83" s="24">
        <f>IF(AND(B83&lt;&gt;"",OR(C83="収益",C83="費用")),COUNTIFS($B$6:B83,"&lt;&gt;",$C$6:C83,"収益")+COUNTIFS($B$6:B83,"&lt;&gt;",$C$6:C83,"費用"),"")</f>
        <v/>
      </c>
      <c r="J83" s="25">
        <f>IF(B83="",0,IF(D83="借方",N(F83),0))</f>
        <v/>
      </c>
      <c r="K83" s="25">
        <f>IF(B83="",0,IF(D83="貸方",N(F83),0))</f>
        <v/>
      </c>
      <c r="L83" s="26">
        <f>IF(B83="",IF(N(F83)&lt;&gt;0,"科目名が空なのに期首残高",""),IF(COUNTIF($B$6:$B$125,B83)&gt;1,"科目名が重複",IF(C83="","区分が空",IF(D83="","残高の向きが空",IF(AND(OR(C83="収益",C83="費用"),N(F83)&lt;&gt;0),"損益の科目に期首残高",IF(H83="○","",H83))))))</f>
        <v/>
      </c>
    </row>
    <row r="84">
      <c r="A84" s="9" t="n">
        <v>607</v>
      </c>
      <c r="B84" s="8" t="inlineStr">
        <is>
          <t>広告宣伝費</t>
        </is>
      </c>
      <c r="C84" s="10" t="inlineStr">
        <is>
          <t>費用</t>
        </is>
      </c>
      <c r="D84" s="10" t="inlineStr">
        <is>
          <t>借方</t>
        </is>
      </c>
      <c r="E84" s="8" t="inlineStr">
        <is>
          <t>販売費及び一般管理費</t>
        </is>
      </c>
      <c r="F84" s="21" t="n"/>
      <c r="G84" s="22" t="n"/>
      <c r="H84" s="23">
        <f>IF(B84="","",IF(E84="","表示科目が空",IF(COUNTIFS('表示の並び'!$AC$8:$AC$142,E84,'表示の並び'!$Z$8:$Z$142,IF(OR(C84="収益",C84="費用"),"PL","BS"),'表示の並び'!$AA$8:$AA$142,"科目*")&gt;0,"○",IF(COUNTIFS('表示の並び'!$AC$8:$AC$142,E84,'表示の並び'!$AA$8:$AA$142,"科目*")&gt;0,"区分と表示科目が合わない","並びに無い"))))</f>
        <v/>
      </c>
      <c r="I84" s="24">
        <f>IF(AND(B84&lt;&gt;"",OR(C84="収益",C84="費用")),COUNTIFS($B$6:B84,"&lt;&gt;",$C$6:C84,"収益")+COUNTIFS($B$6:B84,"&lt;&gt;",$C$6:C84,"費用"),"")</f>
        <v/>
      </c>
      <c r="J84" s="25">
        <f>IF(B84="",0,IF(D84="借方",N(F84),0))</f>
        <v/>
      </c>
      <c r="K84" s="25">
        <f>IF(B84="",0,IF(D84="貸方",N(F84),0))</f>
        <v/>
      </c>
      <c r="L84" s="26">
        <f>IF(B84="",IF(N(F84)&lt;&gt;0,"科目名が空なのに期首残高",""),IF(COUNTIF($B$6:$B$125,B84)&gt;1,"科目名が重複",IF(C84="","区分が空",IF(D84="","残高の向きが空",IF(AND(OR(C84="収益",C84="費用"),N(F84)&lt;&gt;0),"損益の科目に期首残高",IF(H84="○","",H84))))))</f>
        <v/>
      </c>
    </row>
    <row r="85">
      <c r="A85" s="9" t="n">
        <v>608</v>
      </c>
      <c r="B85" s="8" t="inlineStr">
        <is>
          <t>交際費</t>
        </is>
      </c>
      <c r="C85" s="10" t="inlineStr">
        <is>
          <t>費用</t>
        </is>
      </c>
      <c r="D85" s="10" t="inlineStr">
        <is>
          <t>借方</t>
        </is>
      </c>
      <c r="E85" s="8" t="inlineStr">
        <is>
          <t>販売費及び一般管理費</t>
        </is>
      </c>
      <c r="F85" s="21" t="n"/>
      <c r="G85" s="22" t="n"/>
      <c r="H85" s="23">
        <f>IF(B85="","",IF(E85="","表示科目が空",IF(COUNTIFS('表示の並び'!$AC$8:$AC$142,E85,'表示の並び'!$Z$8:$Z$142,IF(OR(C85="収益",C85="費用"),"PL","BS"),'表示の並び'!$AA$8:$AA$142,"科目*")&gt;0,"○",IF(COUNTIFS('表示の並び'!$AC$8:$AC$142,E85,'表示の並び'!$AA$8:$AA$142,"科目*")&gt;0,"区分と表示科目が合わない","並びに無い"))))</f>
        <v/>
      </c>
      <c r="I85" s="24">
        <f>IF(AND(B85&lt;&gt;"",OR(C85="収益",C85="費用")),COUNTIFS($B$6:B85,"&lt;&gt;",$C$6:C85,"収益")+COUNTIFS($B$6:B85,"&lt;&gt;",$C$6:C85,"費用"),"")</f>
        <v/>
      </c>
      <c r="J85" s="25">
        <f>IF(B85="",0,IF(D85="借方",N(F85),0))</f>
        <v/>
      </c>
      <c r="K85" s="25">
        <f>IF(B85="",0,IF(D85="貸方",N(F85),0))</f>
        <v/>
      </c>
      <c r="L85" s="26">
        <f>IF(B85="",IF(N(F85)&lt;&gt;0,"科目名が空なのに期首残高",""),IF(COUNTIF($B$6:$B$125,B85)&gt;1,"科目名が重複",IF(C85="","区分が空",IF(D85="","残高の向きが空",IF(AND(OR(C85="収益",C85="費用"),N(F85)&lt;&gt;0),"損益の科目に期首残高",IF(H85="○","",H85))))))</f>
        <v/>
      </c>
    </row>
    <row r="86">
      <c r="A86" s="9" t="n">
        <v>609</v>
      </c>
      <c r="B86" s="8" t="inlineStr">
        <is>
          <t>旅費交通費</t>
        </is>
      </c>
      <c r="C86" s="10" t="inlineStr">
        <is>
          <t>費用</t>
        </is>
      </c>
      <c r="D86" s="10" t="inlineStr">
        <is>
          <t>借方</t>
        </is>
      </c>
      <c r="E86" s="8" t="inlineStr">
        <is>
          <t>販売費及び一般管理費</t>
        </is>
      </c>
      <c r="F86" s="21" t="n"/>
      <c r="G86" s="22" t="n"/>
      <c r="H86" s="23">
        <f>IF(B86="","",IF(E86="","表示科目が空",IF(COUNTIFS('表示の並び'!$AC$8:$AC$142,E86,'表示の並び'!$Z$8:$Z$142,IF(OR(C86="収益",C86="費用"),"PL","BS"),'表示の並び'!$AA$8:$AA$142,"科目*")&gt;0,"○",IF(COUNTIFS('表示の並び'!$AC$8:$AC$142,E86,'表示の並び'!$AA$8:$AA$142,"科目*")&gt;0,"区分と表示科目が合わない","並びに無い"))))</f>
        <v/>
      </c>
      <c r="I86" s="24">
        <f>IF(AND(B86&lt;&gt;"",OR(C86="収益",C86="費用")),COUNTIFS($B$6:B86,"&lt;&gt;",$C$6:C86,"収益")+COUNTIFS($B$6:B86,"&lt;&gt;",$C$6:C86,"費用"),"")</f>
        <v/>
      </c>
      <c r="J86" s="25">
        <f>IF(B86="",0,IF(D86="借方",N(F86),0))</f>
        <v/>
      </c>
      <c r="K86" s="25">
        <f>IF(B86="",0,IF(D86="貸方",N(F86),0))</f>
        <v/>
      </c>
      <c r="L86" s="26">
        <f>IF(B86="",IF(N(F86)&lt;&gt;0,"科目名が空なのに期首残高",""),IF(COUNTIF($B$6:$B$125,B86)&gt;1,"科目名が重複",IF(C86="","区分が空",IF(D86="","残高の向きが空",IF(AND(OR(C86="収益",C86="費用"),N(F86)&lt;&gt;0),"損益の科目に期首残高",IF(H86="○","",H86))))))</f>
        <v/>
      </c>
    </row>
    <row r="87">
      <c r="A87" s="9" t="n">
        <v>610</v>
      </c>
      <c r="B87" s="8" t="inlineStr">
        <is>
          <t>通信費</t>
        </is>
      </c>
      <c r="C87" s="10" t="inlineStr">
        <is>
          <t>費用</t>
        </is>
      </c>
      <c r="D87" s="10" t="inlineStr">
        <is>
          <t>借方</t>
        </is>
      </c>
      <c r="E87" s="8" t="inlineStr">
        <is>
          <t>販売費及び一般管理費</t>
        </is>
      </c>
      <c r="F87" s="21" t="n"/>
      <c r="G87" s="22" t="n"/>
      <c r="H87" s="23">
        <f>IF(B87="","",IF(E87="","表示科目が空",IF(COUNTIFS('表示の並び'!$AC$8:$AC$142,E87,'表示の並び'!$Z$8:$Z$142,IF(OR(C87="収益",C87="費用"),"PL","BS"),'表示の並び'!$AA$8:$AA$142,"科目*")&gt;0,"○",IF(COUNTIFS('表示の並び'!$AC$8:$AC$142,E87,'表示の並び'!$AA$8:$AA$142,"科目*")&gt;0,"区分と表示科目が合わない","並びに無い"))))</f>
        <v/>
      </c>
      <c r="I87" s="24">
        <f>IF(AND(B87&lt;&gt;"",OR(C87="収益",C87="費用")),COUNTIFS($B$6:B87,"&lt;&gt;",$C$6:C87,"収益")+COUNTIFS($B$6:B87,"&lt;&gt;",$C$6:C87,"費用"),"")</f>
        <v/>
      </c>
      <c r="J87" s="25">
        <f>IF(B87="",0,IF(D87="借方",N(F87),0))</f>
        <v/>
      </c>
      <c r="K87" s="25">
        <f>IF(B87="",0,IF(D87="貸方",N(F87),0))</f>
        <v/>
      </c>
      <c r="L87" s="26">
        <f>IF(B87="",IF(N(F87)&lt;&gt;0,"科目名が空なのに期首残高",""),IF(COUNTIF($B$6:$B$125,B87)&gt;1,"科目名が重複",IF(C87="","区分が空",IF(D87="","残高の向きが空",IF(AND(OR(C87="収益",C87="費用"),N(F87)&lt;&gt;0),"損益の科目に期首残高",IF(H87="○","",H87))))))</f>
        <v/>
      </c>
    </row>
    <row r="88">
      <c r="A88" s="9" t="n">
        <v>611</v>
      </c>
      <c r="B88" s="8" t="inlineStr">
        <is>
          <t>水道光熱費</t>
        </is>
      </c>
      <c r="C88" s="10" t="inlineStr">
        <is>
          <t>費用</t>
        </is>
      </c>
      <c r="D88" s="10" t="inlineStr">
        <is>
          <t>借方</t>
        </is>
      </c>
      <c r="E88" s="8" t="inlineStr">
        <is>
          <t>販売費及び一般管理費</t>
        </is>
      </c>
      <c r="F88" s="21" t="n"/>
      <c r="G88" s="22" t="n"/>
      <c r="H88" s="23">
        <f>IF(B88="","",IF(E88="","表示科目が空",IF(COUNTIFS('表示の並び'!$AC$8:$AC$142,E88,'表示の並び'!$Z$8:$Z$142,IF(OR(C88="収益",C88="費用"),"PL","BS"),'表示の並び'!$AA$8:$AA$142,"科目*")&gt;0,"○",IF(COUNTIFS('表示の並び'!$AC$8:$AC$142,E88,'表示の並び'!$AA$8:$AA$142,"科目*")&gt;0,"区分と表示科目が合わない","並びに無い"))))</f>
        <v/>
      </c>
      <c r="I88" s="24">
        <f>IF(AND(B88&lt;&gt;"",OR(C88="収益",C88="費用")),COUNTIFS($B$6:B88,"&lt;&gt;",$C$6:C88,"収益")+COUNTIFS($B$6:B88,"&lt;&gt;",$C$6:C88,"費用"),"")</f>
        <v/>
      </c>
      <c r="J88" s="25">
        <f>IF(B88="",0,IF(D88="借方",N(F88),0))</f>
        <v/>
      </c>
      <c r="K88" s="25">
        <f>IF(B88="",0,IF(D88="貸方",N(F88),0))</f>
        <v/>
      </c>
      <c r="L88" s="26">
        <f>IF(B88="",IF(N(F88)&lt;&gt;0,"科目名が空なのに期首残高",""),IF(COUNTIF($B$6:$B$125,B88)&gt;1,"科目名が重複",IF(C88="","区分が空",IF(D88="","残高の向きが空",IF(AND(OR(C88="収益",C88="費用"),N(F88)&lt;&gt;0),"損益の科目に期首残高",IF(H88="○","",H88))))))</f>
        <v/>
      </c>
    </row>
    <row r="89">
      <c r="A89" s="9" t="n">
        <v>612</v>
      </c>
      <c r="B89" s="8" t="inlineStr">
        <is>
          <t>消耗品費</t>
        </is>
      </c>
      <c r="C89" s="10" t="inlineStr">
        <is>
          <t>費用</t>
        </is>
      </c>
      <c r="D89" s="10" t="inlineStr">
        <is>
          <t>借方</t>
        </is>
      </c>
      <c r="E89" s="8" t="inlineStr">
        <is>
          <t>販売費及び一般管理費</t>
        </is>
      </c>
      <c r="F89" s="21" t="n"/>
      <c r="G89" s="22" t="n"/>
      <c r="H89" s="23">
        <f>IF(B89="","",IF(E89="","表示科目が空",IF(COUNTIFS('表示の並び'!$AC$8:$AC$142,E89,'表示の並び'!$Z$8:$Z$142,IF(OR(C89="収益",C89="費用"),"PL","BS"),'表示の並び'!$AA$8:$AA$142,"科目*")&gt;0,"○",IF(COUNTIFS('表示の並び'!$AC$8:$AC$142,E89,'表示の並び'!$AA$8:$AA$142,"科目*")&gt;0,"区分と表示科目が合わない","並びに無い"))))</f>
        <v/>
      </c>
      <c r="I89" s="24">
        <f>IF(AND(B89&lt;&gt;"",OR(C89="収益",C89="費用")),COUNTIFS($B$6:B89,"&lt;&gt;",$C$6:C89,"収益")+COUNTIFS($B$6:B89,"&lt;&gt;",$C$6:C89,"費用"),"")</f>
        <v/>
      </c>
      <c r="J89" s="25">
        <f>IF(B89="",0,IF(D89="借方",N(F89),0))</f>
        <v/>
      </c>
      <c r="K89" s="25">
        <f>IF(B89="",0,IF(D89="貸方",N(F89),0))</f>
        <v/>
      </c>
      <c r="L89" s="26">
        <f>IF(B89="",IF(N(F89)&lt;&gt;0,"科目名が空なのに期首残高",""),IF(COUNTIF($B$6:$B$125,B89)&gt;1,"科目名が重複",IF(C89="","区分が空",IF(D89="","残高の向きが空",IF(AND(OR(C89="収益",C89="費用"),N(F89)&lt;&gt;0),"損益の科目に期首残高",IF(H89="○","",H89))))))</f>
        <v/>
      </c>
    </row>
    <row r="90">
      <c r="A90" s="9" t="n">
        <v>613</v>
      </c>
      <c r="B90" s="8" t="inlineStr">
        <is>
          <t>修繕費</t>
        </is>
      </c>
      <c r="C90" s="10" t="inlineStr">
        <is>
          <t>費用</t>
        </is>
      </c>
      <c r="D90" s="10" t="inlineStr">
        <is>
          <t>借方</t>
        </is>
      </c>
      <c r="E90" s="8" t="inlineStr">
        <is>
          <t>販売費及び一般管理費</t>
        </is>
      </c>
      <c r="F90" s="21" t="n"/>
      <c r="G90" s="22" t="n"/>
      <c r="H90" s="23">
        <f>IF(B90="","",IF(E90="","表示科目が空",IF(COUNTIFS('表示の並び'!$AC$8:$AC$142,E90,'表示の並び'!$Z$8:$Z$142,IF(OR(C90="収益",C90="費用"),"PL","BS"),'表示の並び'!$AA$8:$AA$142,"科目*")&gt;0,"○",IF(COUNTIFS('表示の並び'!$AC$8:$AC$142,E90,'表示の並び'!$AA$8:$AA$142,"科目*")&gt;0,"区分と表示科目が合わない","並びに無い"))))</f>
        <v/>
      </c>
      <c r="I90" s="24">
        <f>IF(AND(B90&lt;&gt;"",OR(C90="収益",C90="費用")),COUNTIFS($B$6:B90,"&lt;&gt;",$C$6:C90,"収益")+COUNTIFS($B$6:B90,"&lt;&gt;",$C$6:C90,"費用"),"")</f>
        <v/>
      </c>
      <c r="J90" s="25">
        <f>IF(B90="",0,IF(D90="借方",N(F90),0))</f>
        <v/>
      </c>
      <c r="K90" s="25">
        <f>IF(B90="",0,IF(D90="貸方",N(F90),0))</f>
        <v/>
      </c>
      <c r="L90" s="26">
        <f>IF(B90="",IF(N(F90)&lt;&gt;0,"科目名が空なのに期首残高",""),IF(COUNTIF($B$6:$B$125,B90)&gt;1,"科目名が重複",IF(C90="","区分が空",IF(D90="","残高の向きが空",IF(AND(OR(C90="収益",C90="費用"),N(F90)&lt;&gt;0),"損益の科目に期首残高",IF(H90="○","",H90))))))</f>
        <v/>
      </c>
    </row>
    <row r="91">
      <c r="A91" s="9" t="n">
        <v>614</v>
      </c>
      <c r="B91" s="8" t="inlineStr">
        <is>
          <t>地代家賃</t>
        </is>
      </c>
      <c r="C91" s="10" t="inlineStr">
        <is>
          <t>費用</t>
        </is>
      </c>
      <c r="D91" s="10" t="inlineStr">
        <is>
          <t>借方</t>
        </is>
      </c>
      <c r="E91" s="8" t="inlineStr">
        <is>
          <t>販売費及び一般管理費</t>
        </is>
      </c>
      <c r="F91" s="21" t="n"/>
      <c r="G91" s="22" t="n"/>
      <c r="H91" s="23">
        <f>IF(B91="","",IF(E91="","表示科目が空",IF(COUNTIFS('表示の並び'!$AC$8:$AC$142,E91,'表示の並び'!$Z$8:$Z$142,IF(OR(C91="収益",C91="費用"),"PL","BS"),'表示の並び'!$AA$8:$AA$142,"科目*")&gt;0,"○",IF(COUNTIFS('表示の並び'!$AC$8:$AC$142,E91,'表示の並び'!$AA$8:$AA$142,"科目*")&gt;0,"区分と表示科目が合わない","並びに無い"))))</f>
        <v/>
      </c>
      <c r="I91" s="24">
        <f>IF(AND(B91&lt;&gt;"",OR(C91="収益",C91="費用")),COUNTIFS($B$6:B91,"&lt;&gt;",$C$6:C91,"収益")+COUNTIFS($B$6:B91,"&lt;&gt;",$C$6:C91,"費用"),"")</f>
        <v/>
      </c>
      <c r="J91" s="25">
        <f>IF(B91="",0,IF(D91="借方",N(F91),0))</f>
        <v/>
      </c>
      <c r="K91" s="25">
        <f>IF(B91="",0,IF(D91="貸方",N(F91),0))</f>
        <v/>
      </c>
      <c r="L91" s="26">
        <f>IF(B91="",IF(N(F91)&lt;&gt;0,"科目名が空なのに期首残高",""),IF(COUNTIF($B$6:$B$125,B91)&gt;1,"科目名が重複",IF(C91="","区分が空",IF(D91="","残高の向きが空",IF(AND(OR(C91="収益",C91="費用"),N(F91)&lt;&gt;0),"損益の科目に期首残高",IF(H91="○","",H91))))))</f>
        <v/>
      </c>
    </row>
    <row r="92">
      <c r="A92" s="9" t="n">
        <v>615</v>
      </c>
      <c r="B92" s="8" t="inlineStr">
        <is>
          <t>保険料</t>
        </is>
      </c>
      <c r="C92" s="10" t="inlineStr">
        <is>
          <t>費用</t>
        </is>
      </c>
      <c r="D92" s="10" t="inlineStr">
        <is>
          <t>借方</t>
        </is>
      </c>
      <c r="E92" s="8" t="inlineStr">
        <is>
          <t>販売費及び一般管理費</t>
        </is>
      </c>
      <c r="F92" s="21" t="n"/>
      <c r="G92" s="22" t="n"/>
      <c r="H92" s="23">
        <f>IF(B92="","",IF(E92="","表示科目が空",IF(COUNTIFS('表示の並び'!$AC$8:$AC$142,E92,'表示の並び'!$Z$8:$Z$142,IF(OR(C92="収益",C92="費用"),"PL","BS"),'表示の並び'!$AA$8:$AA$142,"科目*")&gt;0,"○",IF(COUNTIFS('表示の並び'!$AC$8:$AC$142,E92,'表示の並び'!$AA$8:$AA$142,"科目*")&gt;0,"区分と表示科目が合わない","並びに無い"))))</f>
        <v/>
      </c>
      <c r="I92" s="24">
        <f>IF(AND(B92&lt;&gt;"",OR(C92="収益",C92="費用")),COUNTIFS($B$6:B92,"&lt;&gt;",$C$6:C92,"収益")+COUNTIFS($B$6:B92,"&lt;&gt;",$C$6:C92,"費用"),"")</f>
        <v/>
      </c>
      <c r="J92" s="25">
        <f>IF(B92="",0,IF(D92="借方",N(F92),0))</f>
        <v/>
      </c>
      <c r="K92" s="25">
        <f>IF(B92="",0,IF(D92="貸方",N(F92),0))</f>
        <v/>
      </c>
      <c r="L92" s="26">
        <f>IF(B92="",IF(N(F92)&lt;&gt;0,"科目名が空なのに期首残高",""),IF(COUNTIF($B$6:$B$125,B92)&gt;1,"科目名が重複",IF(C92="","区分が空",IF(D92="","残高の向きが空",IF(AND(OR(C92="収益",C92="費用"),N(F92)&lt;&gt;0),"損益の科目に期首残高",IF(H92="○","",H92))))))</f>
        <v/>
      </c>
    </row>
    <row r="93">
      <c r="A93" s="9" t="n">
        <v>616</v>
      </c>
      <c r="B93" s="8" t="inlineStr">
        <is>
          <t>租税公課</t>
        </is>
      </c>
      <c r="C93" s="10" t="inlineStr">
        <is>
          <t>費用</t>
        </is>
      </c>
      <c r="D93" s="10" t="inlineStr">
        <is>
          <t>借方</t>
        </is>
      </c>
      <c r="E93" s="8" t="inlineStr">
        <is>
          <t>販売費及び一般管理費</t>
        </is>
      </c>
      <c r="F93" s="21" t="n"/>
      <c r="G93" s="22" t="n"/>
      <c r="H93" s="23">
        <f>IF(B93="","",IF(E93="","表示科目が空",IF(COUNTIFS('表示の並び'!$AC$8:$AC$142,E93,'表示の並び'!$Z$8:$Z$142,IF(OR(C93="収益",C93="費用"),"PL","BS"),'表示の並び'!$AA$8:$AA$142,"科目*")&gt;0,"○",IF(COUNTIFS('表示の並び'!$AC$8:$AC$142,E93,'表示の並び'!$AA$8:$AA$142,"科目*")&gt;0,"区分と表示科目が合わない","並びに無い"))))</f>
        <v/>
      </c>
      <c r="I93" s="24">
        <f>IF(AND(B93&lt;&gt;"",OR(C93="収益",C93="費用")),COUNTIFS($B$6:B93,"&lt;&gt;",$C$6:C93,"収益")+COUNTIFS($B$6:B93,"&lt;&gt;",$C$6:C93,"費用"),"")</f>
        <v/>
      </c>
      <c r="J93" s="25">
        <f>IF(B93="",0,IF(D93="借方",N(F93),0))</f>
        <v/>
      </c>
      <c r="K93" s="25">
        <f>IF(B93="",0,IF(D93="貸方",N(F93),0))</f>
        <v/>
      </c>
      <c r="L93" s="26">
        <f>IF(B93="",IF(N(F93)&lt;&gt;0,"科目名が空なのに期首残高",""),IF(COUNTIF($B$6:$B$125,B93)&gt;1,"科目名が重複",IF(C93="","区分が空",IF(D93="","残高の向きが空",IF(AND(OR(C93="収益",C93="費用"),N(F93)&lt;&gt;0),"損益の科目に期首残高",IF(H93="○","",H93))))))</f>
        <v/>
      </c>
    </row>
    <row r="94">
      <c r="A94" s="9" t="n">
        <v>617</v>
      </c>
      <c r="B94" s="8" t="inlineStr">
        <is>
          <t>支払手数料</t>
        </is>
      </c>
      <c r="C94" s="10" t="inlineStr">
        <is>
          <t>費用</t>
        </is>
      </c>
      <c r="D94" s="10" t="inlineStr">
        <is>
          <t>借方</t>
        </is>
      </c>
      <c r="E94" s="8" t="inlineStr">
        <is>
          <t>販売費及び一般管理費</t>
        </is>
      </c>
      <c r="F94" s="21" t="n"/>
      <c r="G94" s="22" t="n"/>
      <c r="H94" s="23">
        <f>IF(B94="","",IF(E94="","表示科目が空",IF(COUNTIFS('表示の並び'!$AC$8:$AC$142,E94,'表示の並び'!$Z$8:$Z$142,IF(OR(C94="収益",C94="費用"),"PL","BS"),'表示の並び'!$AA$8:$AA$142,"科目*")&gt;0,"○",IF(COUNTIFS('表示の並び'!$AC$8:$AC$142,E94,'表示の並び'!$AA$8:$AA$142,"科目*")&gt;0,"区分と表示科目が合わない","並びに無い"))))</f>
        <v/>
      </c>
      <c r="I94" s="24">
        <f>IF(AND(B94&lt;&gt;"",OR(C94="収益",C94="費用")),COUNTIFS($B$6:B94,"&lt;&gt;",$C$6:C94,"収益")+COUNTIFS($B$6:B94,"&lt;&gt;",$C$6:C94,"費用"),"")</f>
        <v/>
      </c>
      <c r="J94" s="25">
        <f>IF(B94="",0,IF(D94="借方",N(F94),0))</f>
        <v/>
      </c>
      <c r="K94" s="25">
        <f>IF(B94="",0,IF(D94="貸方",N(F94),0))</f>
        <v/>
      </c>
      <c r="L94" s="26">
        <f>IF(B94="",IF(N(F94)&lt;&gt;0,"科目名が空なのに期首残高",""),IF(COUNTIF($B$6:$B$125,B94)&gt;1,"科目名が重複",IF(C94="","区分が空",IF(D94="","残高の向きが空",IF(AND(OR(C94="収益",C94="費用"),N(F94)&lt;&gt;0),"損益の科目に期首残高",IF(H94="○","",H94))))))</f>
        <v/>
      </c>
    </row>
    <row r="95">
      <c r="A95" s="9" t="n">
        <v>618</v>
      </c>
      <c r="B95" s="8" t="inlineStr">
        <is>
          <t>減価償却費</t>
        </is>
      </c>
      <c r="C95" s="10" t="inlineStr">
        <is>
          <t>費用</t>
        </is>
      </c>
      <c r="D95" s="10" t="inlineStr">
        <is>
          <t>借方</t>
        </is>
      </c>
      <c r="E95" s="8" t="inlineStr">
        <is>
          <t>販売費及び一般管理費</t>
        </is>
      </c>
      <c r="F95" s="21" t="n"/>
      <c r="G95" s="22" t="n"/>
      <c r="H95" s="23">
        <f>IF(B95="","",IF(E95="","表示科目が空",IF(COUNTIFS('表示の並び'!$AC$8:$AC$142,E95,'表示の並び'!$Z$8:$Z$142,IF(OR(C95="収益",C95="費用"),"PL","BS"),'表示の並び'!$AA$8:$AA$142,"科目*")&gt;0,"○",IF(COUNTIFS('表示の並び'!$AC$8:$AC$142,E95,'表示の並び'!$AA$8:$AA$142,"科目*")&gt;0,"区分と表示科目が合わない","並びに無い"))))</f>
        <v/>
      </c>
      <c r="I95" s="24">
        <f>IF(AND(B95&lt;&gt;"",OR(C95="収益",C95="費用")),COUNTIFS($B$6:B95,"&lt;&gt;",$C$6:C95,"収益")+COUNTIFS($B$6:B95,"&lt;&gt;",$C$6:C95,"費用"),"")</f>
        <v/>
      </c>
      <c r="J95" s="25">
        <f>IF(B95="",0,IF(D95="借方",N(F95),0))</f>
        <v/>
      </c>
      <c r="K95" s="25">
        <f>IF(B95="",0,IF(D95="貸方",N(F95),0))</f>
        <v/>
      </c>
      <c r="L95" s="26">
        <f>IF(B95="",IF(N(F95)&lt;&gt;0,"科目名が空なのに期首残高",""),IF(COUNTIF($B$6:$B$125,B95)&gt;1,"科目名が重複",IF(C95="","区分が空",IF(D95="","残高の向きが空",IF(AND(OR(C95="収益",C95="費用"),N(F95)&lt;&gt;0),"損益の科目に期首残高",IF(H95="○","",H95))))))</f>
        <v/>
      </c>
    </row>
    <row r="96">
      <c r="A96" s="9" t="n">
        <v>619</v>
      </c>
      <c r="B96" s="8" t="inlineStr">
        <is>
          <t>貸倒引当金繰入額</t>
        </is>
      </c>
      <c r="C96" s="10" t="inlineStr">
        <is>
          <t>費用</t>
        </is>
      </c>
      <c r="D96" s="10" t="inlineStr">
        <is>
          <t>借方</t>
        </is>
      </c>
      <c r="E96" s="8" t="inlineStr">
        <is>
          <t>販売費及び一般管理費</t>
        </is>
      </c>
      <c r="F96" s="21" t="n"/>
      <c r="G96" s="22" t="n"/>
      <c r="H96" s="23">
        <f>IF(B96="","",IF(E96="","表示科目が空",IF(COUNTIFS('表示の並び'!$AC$8:$AC$142,E96,'表示の並び'!$Z$8:$Z$142,IF(OR(C96="収益",C96="費用"),"PL","BS"),'表示の並び'!$AA$8:$AA$142,"科目*")&gt;0,"○",IF(COUNTIFS('表示の並び'!$AC$8:$AC$142,E96,'表示の並び'!$AA$8:$AA$142,"科目*")&gt;0,"区分と表示科目が合わない","並びに無い"))))</f>
        <v/>
      </c>
      <c r="I96" s="24">
        <f>IF(AND(B96&lt;&gt;"",OR(C96="収益",C96="費用")),COUNTIFS($B$6:B96,"&lt;&gt;",$C$6:C96,"収益")+COUNTIFS($B$6:B96,"&lt;&gt;",$C$6:C96,"費用"),"")</f>
        <v/>
      </c>
      <c r="J96" s="25">
        <f>IF(B96="",0,IF(D96="借方",N(F96),0))</f>
        <v/>
      </c>
      <c r="K96" s="25">
        <f>IF(B96="",0,IF(D96="貸方",N(F96),0))</f>
        <v/>
      </c>
      <c r="L96" s="26">
        <f>IF(B96="",IF(N(F96)&lt;&gt;0,"科目名が空なのに期首残高",""),IF(COUNTIF($B$6:$B$125,B96)&gt;1,"科目名が重複",IF(C96="","区分が空",IF(D96="","残高の向きが空",IF(AND(OR(C96="収益",C96="費用"),N(F96)&lt;&gt;0),"損益の科目に期首残高",IF(H96="○","",H96))))))</f>
        <v/>
      </c>
    </row>
    <row r="97">
      <c r="A97" s="9" t="n">
        <v>620</v>
      </c>
      <c r="B97" s="8" t="inlineStr">
        <is>
          <t>雑費</t>
        </is>
      </c>
      <c r="C97" s="10" t="inlineStr">
        <is>
          <t>費用</t>
        </is>
      </c>
      <c r="D97" s="10" t="inlineStr">
        <is>
          <t>借方</t>
        </is>
      </c>
      <c r="E97" s="8" t="inlineStr">
        <is>
          <t>販売費及び一般管理費</t>
        </is>
      </c>
      <c r="F97" s="21" t="n"/>
      <c r="G97" s="22" t="n"/>
      <c r="H97" s="23">
        <f>IF(B97="","",IF(E97="","表示科目が空",IF(COUNTIFS('表示の並び'!$AC$8:$AC$142,E97,'表示の並び'!$Z$8:$Z$142,IF(OR(C97="収益",C97="費用"),"PL","BS"),'表示の並び'!$AA$8:$AA$142,"科目*")&gt;0,"○",IF(COUNTIFS('表示の並び'!$AC$8:$AC$142,E97,'表示の並び'!$AA$8:$AA$142,"科目*")&gt;0,"区分と表示科目が合わない","並びに無い"))))</f>
        <v/>
      </c>
      <c r="I97" s="24">
        <f>IF(AND(B97&lt;&gt;"",OR(C97="収益",C97="費用")),COUNTIFS($B$6:B97,"&lt;&gt;",$C$6:C97,"収益")+COUNTIFS($B$6:B97,"&lt;&gt;",$C$6:C97,"費用"),"")</f>
        <v/>
      </c>
      <c r="J97" s="25">
        <f>IF(B97="",0,IF(D97="借方",N(F97),0))</f>
        <v/>
      </c>
      <c r="K97" s="25">
        <f>IF(B97="",0,IF(D97="貸方",N(F97),0))</f>
        <v/>
      </c>
      <c r="L97" s="26">
        <f>IF(B97="",IF(N(F97)&lt;&gt;0,"科目名が空なのに期首残高",""),IF(COUNTIF($B$6:$B$125,B97)&gt;1,"科目名が重複",IF(C97="","区分が空",IF(D97="","残高の向きが空",IF(AND(OR(C97="収益",C97="費用"),N(F97)&lt;&gt;0),"損益の科目に期首残高",IF(H97="○","",H97))))))</f>
        <v/>
      </c>
    </row>
    <row r="98">
      <c r="A98" s="9" t="n">
        <v>701</v>
      </c>
      <c r="B98" s="8" t="inlineStr">
        <is>
          <t>支払利息</t>
        </is>
      </c>
      <c r="C98" s="10" t="inlineStr">
        <is>
          <t>費用</t>
        </is>
      </c>
      <c r="D98" s="10" t="inlineStr">
        <is>
          <t>借方</t>
        </is>
      </c>
      <c r="E98" s="8" t="inlineStr">
        <is>
          <t>支払利息</t>
        </is>
      </c>
      <c r="F98" s="21" t="n"/>
      <c r="G98" s="22" t="n"/>
      <c r="H98" s="23">
        <f>IF(B98="","",IF(E98="","表示科目が空",IF(COUNTIFS('表示の並び'!$AC$8:$AC$142,E98,'表示の並び'!$Z$8:$Z$142,IF(OR(C98="収益",C98="費用"),"PL","BS"),'表示の並び'!$AA$8:$AA$142,"科目*")&gt;0,"○",IF(COUNTIFS('表示の並び'!$AC$8:$AC$142,E98,'表示の並び'!$AA$8:$AA$142,"科目*")&gt;0,"区分と表示科目が合わない","並びに無い"))))</f>
        <v/>
      </c>
      <c r="I98" s="24">
        <f>IF(AND(B98&lt;&gt;"",OR(C98="収益",C98="費用")),COUNTIFS($B$6:B98,"&lt;&gt;",$C$6:C98,"収益")+COUNTIFS($B$6:B98,"&lt;&gt;",$C$6:C98,"費用"),"")</f>
        <v/>
      </c>
      <c r="J98" s="25">
        <f>IF(B98="",0,IF(D98="借方",N(F98),0))</f>
        <v/>
      </c>
      <c r="K98" s="25">
        <f>IF(B98="",0,IF(D98="貸方",N(F98),0))</f>
        <v/>
      </c>
      <c r="L98" s="26">
        <f>IF(B98="",IF(N(F98)&lt;&gt;0,"科目名が空なのに期首残高",""),IF(COUNTIF($B$6:$B$125,B98)&gt;1,"科目名が重複",IF(C98="","区分が空",IF(D98="","残高の向きが空",IF(AND(OR(C98="収益",C98="費用"),N(F98)&lt;&gt;0),"損益の科目に期首残高",IF(H98="○","",H98))))))</f>
        <v/>
      </c>
    </row>
    <row r="99">
      <c r="A99" s="9" t="n">
        <v>702</v>
      </c>
      <c r="B99" s="8" t="inlineStr">
        <is>
          <t>手形売却損</t>
        </is>
      </c>
      <c r="C99" s="10" t="inlineStr">
        <is>
          <t>費用</t>
        </is>
      </c>
      <c r="D99" s="10" t="inlineStr">
        <is>
          <t>借方</t>
        </is>
      </c>
      <c r="E99" s="8" t="inlineStr">
        <is>
          <t>手形売却損</t>
        </is>
      </c>
      <c r="F99" s="21" t="n"/>
      <c r="G99" s="22" t="n"/>
      <c r="H99" s="23">
        <f>IF(B99="","",IF(E99="","表示科目が空",IF(COUNTIFS('表示の並び'!$AC$8:$AC$142,E99,'表示の並び'!$Z$8:$Z$142,IF(OR(C99="収益",C99="費用"),"PL","BS"),'表示の並び'!$AA$8:$AA$142,"科目*")&gt;0,"○",IF(COUNTIFS('表示の並び'!$AC$8:$AC$142,E99,'表示の並び'!$AA$8:$AA$142,"科目*")&gt;0,"区分と表示科目が合わない","並びに無い"))))</f>
        <v/>
      </c>
      <c r="I99" s="24">
        <f>IF(AND(B99&lt;&gt;"",OR(C99="収益",C99="費用")),COUNTIFS($B$6:B99,"&lt;&gt;",$C$6:C99,"収益")+COUNTIFS($B$6:B99,"&lt;&gt;",$C$6:C99,"費用"),"")</f>
        <v/>
      </c>
      <c r="J99" s="25">
        <f>IF(B99="",0,IF(D99="借方",N(F99),0))</f>
        <v/>
      </c>
      <c r="K99" s="25">
        <f>IF(B99="",0,IF(D99="貸方",N(F99),0))</f>
        <v/>
      </c>
      <c r="L99" s="26">
        <f>IF(B99="",IF(N(F99)&lt;&gt;0,"科目名が空なのに期首残高",""),IF(COUNTIF($B$6:$B$125,B99)&gt;1,"科目名が重複",IF(C99="","区分が空",IF(D99="","残高の向きが空",IF(AND(OR(C99="収益",C99="費用"),N(F99)&lt;&gt;0),"損益の科目に期首残高",IF(H99="○","",H99))))))</f>
        <v/>
      </c>
    </row>
    <row r="100">
      <c r="A100" s="9" t="n">
        <v>703</v>
      </c>
      <c r="B100" s="8" t="inlineStr">
        <is>
          <t>雑損失</t>
        </is>
      </c>
      <c r="C100" s="10" t="inlineStr">
        <is>
          <t>費用</t>
        </is>
      </c>
      <c r="D100" s="10" t="inlineStr">
        <is>
          <t>借方</t>
        </is>
      </c>
      <c r="E100" s="8" t="inlineStr">
        <is>
          <t>雑損失</t>
        </is>
      </c>
      <c r="F100" s="21" t="n"/>
      <c r="G100" s="22" t="n"/>
      <c r="H100" s="23">
        <f>IF(B100="","",IF(E100="","表示科目が空",IF(COUNTIFS('表示の並び'!$AC$8:$AC$142,E100,'表示の並び'!$Z$8:$Z$142,IF(OR(C100="収益",C100="費用"),"PL","BS"),'表示の並び'!$AA$8:$AA$142,"科目*")&gt;0,"○",IF(COUNTIFS('表示の並び'!$AC$8:$AC$142,E100,'表示の並び'!$AA$8:$AA$142,"科目*")&gt;0,"区分と表示科目が合わない","並びに無い"))))</f>
        <v/>
      </c>
      <c r="I100" s="24">
        <f>IF(AND(B100&lt;&gt;"",OR(C100="収益",C100="費用")),COUNTIFS($B$6:B100,"&lt;&gt;",$C$6:C100,"収益")+COUNTIFS($B$6:B100,"&lt;&gt;",$C$6:C100,"費用"),"")</f>
        <v/>
      </c>
      <c r="J100" s="25">
        <f>IF(B100="",0,IF(D100="借方",N(F100),0))</f>
        <v/>
      </c>
      <c r="K100" s="25">
        <f>IF(B100="",0,IF(D100="貸方",N(F100),0))</f>
        <v/>
      </c>
      <c r="L100" s="26">
        <f>IF(B100="",IF(N(F100)&lt;&gt;0,"科目名が空なのに期首残高",""),IF(COUNTIF($B$6:$B$125,B100)&gt;1,"科目名が重複",IF(C100="","区分が空",IF(D100="","残高の向きが空",IF(AND(OR(C100="収益",C100="費用"),N(F100)&lt;&gt;0),"損益の科目に期首残高",IF(H100="○","",H100))))))</f>
        <v/>
      </c>
    </row>
    <row r="101">
      <c r="A101" s="9" t="n">
        <v>801</v>
      </c>
      <c r="B101" s="8" t="inlineStr">
        <is>
          <t>固定資産売却損</t>
        </is>
      </c>
      <c r="C101" s="10" t="inlineStr">
        <is>
          <t>費用</t>
        </is>
      </c>
      <c r="D101" s="10" t="inlineStr">
        <is>
          <t>借方</t>
        </is>
      </c>
      <c r="E101" s="8" t="inlineStr">
        <is>
          <t>固定資産売却損</t>
        </is>
      </c>
      <c r="F101" s="21" t="n"/>
      <c r="G101" s="22" t="n"/>
      <c r="H101" s="23">
        <f>IF(B101="","",IF(E101="","表示科目が空",IF(COUNTIFS('表示の並び'!$AC$8:$AC$142,E101,'表示の並び'!$Z$8:$Z$142,IF(OR(C101="収益",C101="費用"),"PL","BS"),'表示の並び'!$AA$8:$AA$142,"科目*")&gt;0,"○",IF(COUNTIFS('表示の並び'!$AC$8:$AC$142,E101,'表示の並び'!$AA$8:$AA$142,"科目*")&gt;0,"区分と表示科目が合わない","並びに無い"))))</f>
        <v/>
      </c>
      <c r="I101" s="24">
        <f>IF(AND(B101&lt;&gt;"",OR(C101="収益",C101="費用")),COUNTIFS($B$6:B101,"&lt;&gt;",$C$6:C101,"収益")+COUNTIFS($B$6:B101,"&lt;&gt;",$C$6:C101,"費用"),"")</f>
        <v/>
      </c>
      <c r="J101" s="25">
        <f>IF(B101="",0,IF(D101="借方",N(F101),0))</f>
        <v/>
      </c>
      <c r="K101" s="25">
        <f>IF(B101="",0,IF(D101="貸方",N(F101),0))</f>
        <v/>
      </c>
      <c r="L101" s="26">
        <f>IF(B101="",IF(N(F101)&lt;&gt;0,"科目名が空なのに期首残高",""),IF(COUNTIF($B$6:$B$125,B101)&gt;1,"科目名が重複",IF(C101="","区分が空",IF(D101="","残高の向きが空",IF(AND(OR(C101="収益",C101="費用"),N(F101)&lt;&gt;0),"損益の科目に期首残高",IF(H101="○","",H101))))))</f>
        <v/>
      </c>
    </row>
    <row r="102">
      <c r="A102" s="9" t="n">
        <v>802</v>
      </c>
      <c r="B102" s="8" t="inlineStr">
        <is>
          <t>災害による損失</t>
        </is>
      </c>
      <c r="C102" s="10" t="inlineStr">
        <is>
          <t>費用</t>
        </is>
      </c>
      <c r="D102" s="10" t="inlineStr">
        <is>
          <t>借方</t>
        </is>
      </c>
      <c r="E102" s="8" t="inlineStr">
        <is>
          <t>災害による損失</t>
        </is>
      </c>
      <c r="F102" s="21" t="n"/>
      <c r="G102" s="22" t="n"/>
      <c r="H102" s="23">
        <f>IF(B102="","",IF(E102="","表示科目が空",IF(COUNTIFS('表示の並び'!$AC$8:$AC$142,E102,'表示の並び'!$Z$8:$Z$142,IF(OR(C102="収益",C102="費用"),"PL","BS"),'表示の並び'!$AA$8:$AA$142,"科目*")&gt;0,"○",IF(COUNTIFS('表示の並び'!$AC$8:$AC$142,E102,'表示の並び'!$AA$8:$AA$142,"科目*")&gt;0,"区分と表示科目が合わない","並びに無い"))))</f>
        <v/>
      </c>
      <c r="I102" s="24">
        <f>IF(AND(B102&lt;&gt;"",OR(C102="収益",C102="費用")),COUNTIFS($B$6:B102,"&lt;&gt;",$C$6:C102,"収益")+COUNTIFS($B$6:B102,"&lt;&gt;",$C$6:C102,"費用"),"")</f>
        <v/>
      </c>
      <c r="J102" s="25">
        <f>IF(B102="",0,IF(D102="借方",N(F102),0))</f>
        <v/>
      </c>
      <c r="K102" s="25">
        <f>IF(B102="",0,IF(D102="貸方",N(F102),0))</f>
        <v/>
      </c>
      <c r="L102" s="26">
        <f>IF(B102="",IF(N(F102)&lt;&gt;0,"科目名が空なのに期首残高",""),IF(COUNTIF($B$6:$B$125,B102)&gt;1,"科目名が重複",IF(C102="","区分が空",IF(D102="","残高の向きが空",IF(AND(OR(C102="収益",C102="費用"),N(F102)&lt;&gt;0),"損益の科目に期首残高",IF(H102="○","",H102))))))</f>
        <v/>
      </c>
    </row>
    <row r="103">
      <c r="A103" s="9" t="n">
        <v>901</v>
      </c>
      <c r="B103" s="8" t="inlineStr">
        <is>
          <t>法人税、住民税及び事業税</t>
        </is>
      </c>
      <c r="C103" s="10" t="inlineStr">
        <is>
          <t>費用</t>
        </is>
      </c>
      <c r="D103" s="10" t="inlineStr">
        <is>
          <t>借方</t>
        </is>
      </c>
      <c r="E103" s="8" t="inlineStr">
        <is>
          <t>法人税、住民税及び事業税</t>
        </is>
      </c>
      <c r="F103" s="21" t="n"/>
      <c r="G103" s="22" t="n"/>
      <c r="H103" s="23">
        <f>IF(B103="","",IF(E103="","表示科目が空",IF(COUNTIFS('表示の並び'!$AC$8:$AC$142,E103,'表示の並び'!$Z$8:$Z$142,IF(OR(C103="収益",C103="費用"),"PL","BS"),'表示の並び'!$AA$8:$AA$142,"科目*")&gt;0,"○",IF(COUNTIFS('表示の並び'!$AC$8:$AC$142,E103,'表示の並び'!$AA$8:$AA$142,"科目*")&gt;0,"区分と表示科目が合わない","並びに無い"))))</f>
        <v/>
      </c>
      <c r="I103" s="24">
        <f>IF(AND(B103&lt;&gt;"",OR(C103="収益",C103="費用")),COUNTIFS($B$6:B103,"&lt;&gt;",$C$6:C103,"収益")+COUNTIFS($B$6:B103,"&lt;&gt;",$C$6:C103,"費用"),"")</f>
        <v/>
      </c>
      <c r="J103" s="25">
        <f>IF(B103="",0,IF(D103="借方",N(F103),0))</f>
        <v/>
      </c>
      <c r="K103" s="25">
        <f>IF(B103="",0,IF(D103="貸方",N(F103),0))</f>
        <v/>
      </c>
      <c r="L103" s="26">
        <f>IF(B103="",IF(N(F103)&lt;&gt;0,"科目名が空なのに期首残高",""),IF(COUNTIF($B$6:$B$125,B103)&gt;1,"科目名が重複",IF(C103="","区分が空",IF(D103="","残高の向きが空",IF(AND(OR(C103="収益",C103="費用"),N(F103)&lt;&gt;0),"損益の科目に期首残高",IF(H103="○","",H103))))))</f>
        <v/>
      </c>
    </row>
    <row r="104">
      <c r="A104" s="9" t="n"/>
      <c r="B104" s="8" t="n"/>
      <c r="C104" s="10" t="n"/>
      <c r="D104" s="10" t="n"/>
      <c r="E104" s="8" t="n"/>
      <c r="F104" s="21" t="n"/>
      <c r="G104" s="22" t="n"/>
      <c r="H104" s="23">
        <f>IF(B104="","",IF(E104="","表示科目が空",IF(COUNTIFS('表示の並び'!$AC$8:$AC$142,E104,'表示の並び'!$Z$8:$Z$142,IF(OR(C104="収益",C104="費用"),"PL","BS"),'表示の並び'!$AA$8:$AA$142,"科目*")&gt;0,"○",IF(COUNTIFS('表示の並び'!$AC$8:$AC$142,E104,'表示の並び'!$AA$8:$AA$142,"科目*")&gt;0,"区分と表示科目が合わない","並びに無い"))))</f>
        <v/>
      </c>
      <c r="I104" s="24">
        <f>IF(AND(B104&lt;&gt;"",OR(C104="収益",C104="費用")),COUNTIFS($B$6:B104,"&lt;&gt;",$C$6:C104,"収益")+COUNTIFS($B$6:B104,"&lt;&gt;",$C$6:C104,"費用"),"")</f>
        <v/>
      </c>
      <c r="J104" s="25">
        <f>IF(B104="",0,IF(D104="借方",N(F104),0))</f>
        <v/>
      </c>
      <c r="K104" s="25">
        <f>IF(B104="",0,IF(D104="貸方",N(F104),0))</f>
        <v/>
      </c>
      <c r="L104" s="26">
        <f>IF(B104="",IF(N(F104)&lt;&gt;0,"科目名が空なのに期首残高",""),IF(COUNTIF($B$6:$B$125,B104)&gt;1,"科目名が重複",IF(C104="","区分が空",IF(D104="","残高の向きが空",IF(AND(OR(C104="収益",C104="費用"),N(F104)&lt;&gt;0),"損益の科目に期首残高",IF(H104="○","",H104))))))</f>
        <v/>
      </c>
    </row>
    <row r="105">
      <c r="A105" s="9" t="n"/>
      <c r="B105" s="8" t="n"/>
      <c r="C105" s="10" t="n"/>
      <c r="D105" s="10" t="n"/>
      <c r="E105" s="8" t="n"/>
      <c r="F105" s="21" t="n"/>
      <c r="G105" s="22" t="n"/>
      <c r="H105" s="23">
        <f>IF(B105="","",IF(E105="","表示科目が空",IF(COUNTIFS('表示の並び'!$AC$8:$AC$142,E105,'表示の並び'!$Z$8:$Z$142,IF(OR(C105="収益",C105="費用"),"PL","BS"),'表示の並び'!$AA$8:$AA$142,"科目*")&gt;0,"○",IF(COUNTIFS('表示の並び'!$AC$8:$AC$142,E105,'表示の並び'!$AA$8:$AA$142,"科目*")&gt;0,"区分と表示科目が合わない","並びに無い"))))</f>
        <v/>
      </c>
      <c r="I105" s="24">
        <f>IF(AND(B105&lt;&gt;"",OR(C105="収益",C105="費用")),COUNTIFS($B$6:B105,"&lt;&gt;",$C$6:C105,"収益")+COUNTIFS($B$6:B105,"&lt;&gt;",$C$6:C105,"費用"),"")</f>
        <v/>
      </c>
      <c r="J105" s="25">
        <f>IF(B105="",0,IF(D105="借方",N(F105),0))</f>
        <v/>
      </c>
      <c r="K105" s="25">
        <f>IF(B105="",0,IF(D105="貸方",N(F105),0))</f>
        <v/>
      </c>
      <c r="L105" s="26">
        <f>IF(B105="",IF(N(F105)&lt;&gt;0,"科目名が空なのに期首残高",""),IF(COUNTIF($B$6:$B$125,B105)&gt;1,"科目名が重複",IF(C105="","区分が空",IF(D105="","残高の向きが空",IF(AND(OR(C105="収益",C105="費用"),N(F105)&lt;&gt;0),"損益の科目に期首残高",IF(H105="○","",H105))))))</f>
        <v/>
      </c>
    </row>
    <row r="106">
      <c r="A106" s="9" t="n"/>
      <c r="B106" s="8" t="n"/>
      <c r="C106" s="10" t="n"/>
      <c r="D106" s="10" t="n"/>
      <c r="E106" s="8" t="n"/>
      <c r="F106" s="21" t="n"/>
      <c r="G106" s="22" t="n"/>
      <c r="H106" s="23">
        <f>IF(B106="","",IF(E106="","表示科目が空",IF(COUNTIFS('表示の並び'!$AC$8:$AC$142,E106,'表示の並び'!$Z$8:$Z$142,IF(OR(C106="収益",C106="費用"),"PL","BS"),'表示の並び'!$AA$8:$AA$142,"科目*")&gt;0,"○",IF(COUNTIFS('表示の並び'!$AC$8:$AC$142,E106,'表示の並び'!$AA$8:$AA$142,"科目*")&gt;0,"区分と表示科目が合わない","並びに無い"))))</f>
        <v/>
      </c>
      <c r="I106" s="24">
        <f>IF(AND(B106&lt;&gt;"",OR(C106="収益",C106="費用")),COUNTIFS($B$6:B106,"&lt;&gt;",$C$6:C106,"収益")+COUNTIFS($B$6:B106,"&lt;&gt;",$C$6:C106,"費用"),"")</f>
        <v/>
      </c>
      <c r="J106" s="25">
        <f>IF(B106="",0,IF(D106="借方",N(F106),0))</f>
        <v/>
      </c>
      <c r="K106" s="25">
        <f>IF(B106="",0,IF(D106="貸方",N(F106),0))</f>
        <v/>
      </c>
      <c r="L106" s="26">
        <f>IF(B106="",IF(N(F106)&lt;&gt;0,"科目名が空なのに期首残高",""),IF(COUNTIF($B$6:$B$125,B106)&gt;1,"科目名が重複",IF(C106="","区分が空",IF(D106="","残高の向きが空",IF(AND(OR(C106="収益",C106="費用"),N(F106)&lt;&gt;0),"損益の科目に期首残高",IF(H106="○","",H106))))))</f>
        <v/>
      </c>
    </row>
    <row r="107">
      <c r="A107" s="9" t="n"/>
      <c r="B107" s="8" t="n"/>
      <c r="C107" s="10" t="n"/>
      <c r="D107" s="10" t="n"/>
      <c r="E107" s="8" t="n"/>
      <c r="F107" s="21" t="n"/>
      <c r="G107" s="22" t="n"/>
      <c r="H107" s="23">
        <f>IF(B107="","",IF(E107="","表示科目が空",IF(COUNTIFS('表示の並び'!$AC$8:$AC$142,E107,'表示の並び'!$Z$8:$Z$142,IF(OR(C107="収益",C107="費用"),"PL","BS"),'表示の並び'!$AA$8:$AA$142,"科目*")&gt;0,"○",IF(COUNTIFS('表示の並び'!$AC$8:$AC$142,E107,'表示の並び'!$AA$8:$AA$142,"科目*")&gt;0,"区分と表示科目が合わない","並びに無い"))))</f>
        <v/>
      </c>
      <c r="I107" s="24">
        <f>IF(AND(B107&lt;&gt;"",OR(C107="収益",C107="費用")),COUNTIFS($B$6:B107,"&lt;&gt;",$C$6:C107,"収益")+COUNTIFS($B$6:B107,"&lt;&gt;",$C$6:C107,"費用"),"")</f>
        <v/>
      </c>
      <c r="J107" s="25">
        <f>IF(B107="",0,IF(D107="借方",N(F107),0))</f>
        <v/>
      </c>
      <c r="K107" s="25">
        <f>IF(B107="",0,IF(D107="貸方",N(F107),0))</f>
        <v/>
      </c>
      <c r="L107" s="26">
        <f>IF(B107="",IF(N(F107)&lt;&gt;0,"科目名が空なのに期首残高",""),IF(COUNTIF($B$6:$B$125,B107)&gt;1,"科目名が重複",IF(C107="","区分が空",IF(D107="","残高の向きが空",IF(AND(OR(C107="収益",C107="費用"),N(F107)&lt;&gt;0),"損益の科目に期首残高",IF(H107="○","",H107))))))</f>
        <v/>
      </c>
    </row>
    <row r="108">
      <c r="A108" s="9" t="n"/>
      <c r="B108" s="8" t="n"/>
      <c r="C108" s="10" t="n"/>
      <c r="D108" s="10" t="n"/>
      <c r="E108" s="8" t="n"/>
      <c r="F108" s="21" t="n"/>
      <c r="G108" s="22" t="n"/>
      <c r="H108" s="23">
        <f>IF(B108="","",IF(E108="","表示科目が空",IF(COUNTIFS('表示の並び'!$AC$8:$AC$142,E108,'表示の並び'!$Z$8:$Z$142,IF(OR(C108="収益",C108="費用"),"PL","BS"),'表示の並び'!$AA$8:$AA$142,"科目*")&gt;0,"○",IF(COUNTIFS('表示の並び'!$AC$8:$AC$142,E108,'表示の並び'!$AA$8:$AA$142,"科目*")&gt;0,"区分と表示科目が合わない","並びに無い"))))</f>
        <v/>
      </c>
      <c r="I108" s="24">
        <f>IF(AND(B108&lt;&gt;"",OR(C108="収益",C108="費用")),COUNTIFS($B$6:B108,"&lt;&gt;",$C$6:C108,"収益")+COUNTIFS($B$6:B108,"&lt;&gt;",$C$6:C108,"費用"),"")</f>
        <v/>
      </c>
      <c r="J108" s="25">
        <f>IF(B108="",0,IF(D108="借方",N(F108),0))</f>
        <v/>
      </c>
      <c r="K108" s="25">
        <f>IF(B108="",0,IF(D108="貸方",N(F108),0))</f>
        <v/>
      </c>
      <c r="L108" s="26">
        <f>IF(B108="",IF(N(F108)&lt;&gt;0,"科目名が空なのに期首残高",""),IF(COUNTIF($B$6:$B$125,B108)&gt;1,"科目名が重複",IF(C108="","区分が空",IF(D108="","残高の向きが空",IF(AND(OR(C108="収益",C108="費用"),N(F108)&lt;&gt;0),"損益の科目に期首残高",IF(H108="○","",H108))))))</f>
        <v/>
      </c>
    </row>
    <row r="109">
      <c r="A109" s="9" t="n"/>
      <c r="B109" s="8" t="n"/>
      <c r="C109" s="10" t="n"/>
      <c r="D109" s="10" t="n"/>
      <c r="E109" s="8" t="n"/>
      <c r="F109" s="21" t="n"/>
      <c r="G109" s="22" t="n"/>
      <c r="H109" s="23">
        <f>IF(B109="","",IF(E109="","表示科目が空",IF(COUNTIFS('表示の並び'!$AC$8:$AC$142,E109,'表示の並び'!$Z$8:$Z$142,IF(OR(C109="収益",C109="費用"),"PL","BS"),'表示の並び'!$AA$8:$AA$142,"科目*")&gt;0,"○",IF(COUNTIFS('表示の並び'!$AC$8:$AC$142,E109,'表示の並び'!$AA$8:$AA$142,"科目*")&gt;0,"区分と表示科目が合わない","並びに無い"))))</f>
        <v/>
      </c>
      <c r="I109" s="24">
        <f>IF(AND(B109&lt;&gt;"",OR(C109="収益",C109="費用")),COUNTIFS($B$6:B109,"&lt;&gt;",$C$6:C109,"収益")+COUNTIFS($B$6:B109,"&lt;&gt;",$C$6:C109,"費用"),"")</f>
        <v/>
      </c>
      <c r="J109" s="25">
        <f>IF(B109="",0,IF(D109="借方",N(F109),0))</f>
        <v/>
      </c>
      <c r="K109" s="25">
        <f>IF(B109="",0,IF(D109="貸方",N(F109),0))</f>
        <v/>
      </c>
      <c r="L109" s="26">
        <f>IF(B109="",IF(N(F109)&lt;&gt;0,"科目名が空なのに期首残高",""),IF(COUNTIF($B$6:$B$125,B109)&gt;1,"科目名が重複",IF(C109="","区分が空",IF(D109="","残高の向きが空",IF(AND(OR(C109="収益",C109="費用"),N(F109)&lt;&gt;0),"損益の科目に期首残高",IF(H109="○","",H109))))))</f>
        <v/>
      </c>
    </row>
    <row r="110">
      <c r="A110" s="9" t="n"/>
      <c r="B110" s="8" t="n"/>
      <c r="C110" s="10" t="n"/>
      <c r="D110" s="10" t="n"/>
      <c r="E110" s="8" t="n"/>
      <c r="F110" s="21" t="n"/>
      <c r="G110" s="22" t="n"/>
      <c r="H110" s="23">
        <f>IF(B110="","",IF(E110="","表示科目が空",IF(COUNTIFS('表示の並び'!$AC$8:$AC$142,E110,'表示の並び'!$Z$8:$Z$142,IF(OR(C110="収益",C110="費用"),"PL","BS"),'表示の並び'!$AA$8:$AA$142,"科目*")&gt;0,"○",IF(COUNTIFS('表示の並び'!$AC$8:$AC$142,E110,'表示の並び'!$AA$8:$AA$142,"科目*")&gt;0,"区分と表示科目が合わない","並びに無い"))))</f>
        <v/>
      </c>
      <c r="I110" s="24">
        <f>IF(AND(B110&lt;&gt;"",OR(C110="収益",C110="費用")),COUNTIFS($B$6:B110,"&lt;&gt;",$C$6:C110,"収益")+COUNTIFS($B$6:B110,"&lt;&gt;",$C$6:C110,"費用"),"")</f>
        <v/>
      </c>
      <c r="J110" s="25">
        <f>IF(B110="",0,IF(D110="借方",N(F110),0))</f>
        <v/>
      </c>
      <c r="K110" s="25">
        <f>IF(B110="",0,IF(D110="貸方",N(F110),0))</f>
        <v/>
      </c>
      <c r="L110" s="26">
        <f>IF(B110="",IF(N(F110)&lt;&gt;0,"科目名が空なのに期首残高",""),IF(COUNTIF($B$6:$B$125,B110)&gt;1,"科目名が重複",IF(C110="","区分が空",IF(D110="","残高の向きが空",IF(AND(OR(C110="収益",C110="費用"),N(F110)&lt;&gt;0),"損益の科目に期首残高",IF(H110="○","",H110))))))</f>
        <v/>
      </c>
    </row>
    <row r="111">
      <c r="A111" s="9" t="n"/>
      <c r="B111" s="8" t="n"/>
      <c r="C111" s="10" t="n"/>
      <c r="D111" s="10" t="n"/>
      <c r="E111" s="8" t="n"/>
      <c r="F111" s="21" t="n"/>
      <c r="G111" s="22" t="n"/>
      <c r="H111" s="23">
        <f>IF(B111="","",IF(E111="","表示科目が空",IF(COUNTIFS('表示の並び'!$AC$8:$AC$142,E111,'表示の並び'!$Z$8:$Z$142,IF(OR(C111="収益",C111="費用"),"PL","BS"),'表示の並び'!$AA$8:$AA$142,"科目*")&gt;0,"○",IF(COUNTIFS('表示の並び'!$AC$8:$AC$142,E111,'表示の並び'!$AA$8:$AA$142,"科目*")&gt;0,"区分と表示科目が合わない","並びに無い"))))</f>
        <v/>
      </c>
      <c r="I111" s="24">
        <f>IF(AND(B111&lt;&gt;"",OR(C111="収益",C111="費用")),COUNTIFS($B$6:B111,"&lt;&gt;",$C$6:C111,"収益")+COUNTIFS($B$6:B111,"&lt;&gt;",$C$6:C111,"費用"),"")</f>
        <v/>
      </c>
      <c r="J111" s="25">
        <f>IF(B111="",0,IF(D111="借方",N(F111),0))</f>
        <v/>
      </c>
      <c r="K111" s="25">
        <f>IF(B111="",0,IF(D111="貸方",N(F111),0))</f>
        <v/>
      </c>
      <c r="L111" s="26">
        <f>IF(B111="",IF(N(F111)&lt;&gt;0,"科目名が空なのに期首残高",""),IF(COUNTIF($B$6:$B$125,B111)&gt;1,"科目名が重複",IF(C111="","区分が空",IF(D111="","残高の向きが空",IF(AND(OR(C111="収益",C111="費用"),N(F111)&lt;&gt;0),"損益の科目に期首残高",IF(H111="○","",H111))))))</f>
        <v/>
      </c>
    </row>
    <row r="112">
      <c r="A112" s="9" t="n"/>
      <c r="B112" s="8" t="n"/>
      <c r="C112" s="10" t="n"/>
      <c r="D112" s="10" t="n"/>
      <c r="E112" s="8" t="n"/>
      <c r="F112" s="21" t="n"/>
      <c r="G112" s="22" t="n"/>
      <c r="H112" s="23">
        <f>IF(B112="","",IF(E112="","表示科目が空",IF(COUNTIFS('表示の並び'!$AC$8:$AC$142,E112,'表示の並び'!$Z$8:$Z$142,IF(OR(C112="収益",C112="費用"),"PL","BS"),'表示の並び'!$AA$8:$AA$142,"科目*")&gt;0,"○",IF(COUNTIFS('表示の並び'!$AC$8:$AC$142,E112,'表示の並び'!$AA$8:$AA$142,"科目*")&gt;0,"区分と表示科目が合わない","並びに無い"))))</f>
        <v/>
      </c>
      <c r="I112" s="24">
        <f>IF(AND(B112&lt;&gt;"",OR(C112="収益",C112="費用")),COUNTIFS($B$6:B112,"&lt;&gt;",$C$6:C112,"収益")+COUNTIFS($B$6:B112,"&lt;&gt;",$C$6:C112,"費用"),"")</f>
        <v/>
      </c>
      <c r="J112" s="25">
        <f>IF(B112="",0,IF(D112="借方",N(F112),0))</f>
        <v/>
      </c>
      <c r="K112" s="25">
        <f>IF(B112="",0,IF(D112="貸方",N(F112),0))</f>
        <v/>
      </c>
      <c r="L112" s="26">
        <f>IF(B112="",IF(N(F112)&lt;&gt;0,"科目名が空なのに期首残高",""),IF(COUNTIF($B$6:$B$125,B112)&gt;1,"科目名が重複",IF(C112="","区分が空",IF(D112="","残高の向きが空",IF(AND(OR(C112="収益",C112="費用"),N(F112)&lt;&gt;0),"損益の科目に期首残高",IF(H112="○","",H112))))))</f>
        <v/>
      </c>
    </row>
    <row r="113">
      <c r="A113" s="9" t="n"/>
      <c r="B113" s="8" t="n"/>
      <c r="C113" s="10" t="n"/>
      <c r="D113" s="10" t="n"/>
      <c r="E113" s="8" t="n"/>
      <c r="F113" s="21" t="n"/>
      <c r="G113" s="22" t="n"/>
      <c r="H113" s="23">
        <f>IF(B113="","",IF(E113="","表示科目が空",IF(COUNTIFS('表示の並び'!$AC$8:$AC$142,E113,'表示の並び'!$Z$8:$Z$142,IF(OR(C113="収益",C113="費用"),"PL","BS"),'表示の並び'!$AA$8:$AA$142,"科目*")&gt;0,"○",IF(COUNTIFS('表示の並び'!$AC$8:$AC$142,E113,'表示の並び'!$AA$8:$AA$142,"科目*")&gt;0,"区分と表示科目が合わない","並びに無い"))))</f>
        <v/>
      </c>
      <c r="I113" s="24">
        <f>IF(AND(B113&lt;&gt;"",OR(C113="収益",C113="費用")),COUNTIFS($B$6:B113,"&lt;&gt;",$C$6:C113,"収益")+COUNTIFS($B$6:B113,"&lt;&gt;",$C$6:C113,"費用"),"")</f>
        <v/>
      </c>
      <c r="J113" s="25">
        <f>IF(B113="",0,IF(D113="借方",N(F113),0))</f>
        <v/>
      </c>
      <c r="K113" s="25">
        <f>IF(B113="",0,IF(D113="貸方",N(F113),0))</f>
        <v/>
      </c>
      <c r="L113" s="26">
        <f>IF(B113="",IF(N(F113)&lt;&gt;0,"科目名が空なのに期首残高",""),IF(COUNTIF($B$6:$B$125,B113)&gt;1,"科目名が重複",IF(C113="","区分が空",IF(D113="","残高の向きが空",IF(AND(OR(C113="収益",C113="費用"),N(F113)&lt;&gt;0),"損益の科目に期首残高",IF(H113="○","",H113))))))</f>
        <v/>
      </c>
    </row>
    <row r="114">
      <c r="A114" s="9" t="n"/>
      <c r="B114" s="8" t="n"/>
      <c r="C114" s="10" t="n"/>
      <c r="D114" s="10" t="n"/>
      <c r="E114" s="8" t="n"/>
      <c r="F114" s="21" t="n"/>
      <c r="G114" s="22" t="n"/>
      <c r="H114" s="23">
        <f>IF(B114="","",IF(E114="","表示科目が空",IF(COUNTIFS('表示の並び'!$AC$8:$AC$142,E114,'表示の並び'!$Z$8:$Z$142,IF(OR(C114="収益",C114="費用"),"PL","BS"),'表示の並び'!$AA$8:$AA$142,"科目*")&gt;0,"○",IF(COUNTIFS('表示の並び'!$AC$8:$AC$142,E114,'表示の並び'!$AA$8:$AA$142,"科目*")&gt;0,"区分と表示科目が合わない","並びに無い"))))</f>
        <v/>
      </c>
      <c r="I114" s="24">
        <f>IF(AND(B114&lt;&gt;"",OR(C114="収益",C114="費用")),COUNTIFS($B$6:B114,"&lt;&gt;",$C$6:C114,"収益")+COUNTIFS($B$6:B114,"&lt;&gt;",$C$6:C114,"費用"),"")</f>
        <v/>
      </c>
      <c r="J114" s="25">
        <f>IF(B114="",0,IF(D114="借方",N(F114),0))</f>
        <v/>
      </c>
      <c r="K114" s="25">
        <f>IF(B114="",0,IF(D114="貸方",N(F114),0))</f>
        <v/>
      </c>
      <c r="L114" s="26">
        <f>IF(B114="",IF(N(F114)&lt;&gt;0,"科目名が空なのに期首残高",""),IF(COUNTIF($B$6:$B$125,B114)&gt;1,"科目名が重複",IF(C114="","区分が空",IF(D114="","残高の向きが空",IF(AND(OR(C114="収益",C114="費用"),N(F114)&lt;&gt;0),"損益の科目に期首残高",IF(H114="○","",H114))))))</f>
        <v/>
      </c>
    </row>
    <row r="115">
      <c r="A115" s="9" t="n"/>
      <c r="B115" s="8" t="n"/>
      <c r="C115" s="10" t="n"/>
      <c r="D115" s="10" t="n"/>
      <c r="E115" s="8" t="n"/>
      <c r="F115" s="21" t="n"/>
      <c r="G115" s="22" t="n"/>
      <c r="H115" s="23">
        <f>IF(B115="","",IF(E115="","表示科目が空",IF(COUNTIFS('表示の並び'!$AC$8:$AC$142,E115,'表示の並び'!$Z$8:$Z$142,IF(OR(C115="収益",C115="費用"),"PL","BS"),'表示の並び'!$AA$8:$AA$142,"科目*")&gt;0,"○",IF(COUNTIFS('表示の並び'!$AC$8:$AC$142,E115,'表示の並び'!$AA$8:$AA$142,"科目*")&gt;0,"区分と表示科目が合わない","並びに無い"))))</f>
        <v/>
      </c>
      <c r="I115" s="24">
        <f>IF(AND(B115&lt;&gt;"",OR(C115="収益",C115="費用")),COUNTIFS($B$6:B115,"&lt;&gt;",$C$6:C115,"収益")+COUNTIFS($B$6:B115,"&lt;&gt;",$C$6:C115,"費用"),"")</f>
        <v/>
      </c>
      <c r="J115" s="25">
        <f>IF(B115="",0,IF(D115="借方",N(F115),0))</f>
        <v/>
      </c>
      <c r="K115" s="25">
        <f>IF(B115="",0,IF(D115="貸方",N(F115),0))</f>
        <v/>
      </c>
      <c r="L115" s="26">
        <f>IF(B115="",IF(N(F115)&lt;&gt;0,"科目名が空なのに期首残高",""),IF(COUNTIF($B$6:$B$125,B115)&gt;1,"科目名が重複",IF(C115="","区分が空",IF(D115="","残高の向きが空",IF(AND(OR(C115="収益",C115="費用"),N(F115)&lt;&gt;0),"損益の科目に期首残高",IF(H115="○","",H115))))))</f>
        <v/>
      </c>
    </row>
    <row r="116">
      <c r="A116" s="9" t="n"/>
      <c r="B116" s="8" t="n"/>
      <c r="C116" s="10" t="n"/>
      <c r="D116" s="10" t="n"/>
      <c r="E116" s="8" t="n"/>
      <c r="F116" s="21" t="n"/>
      <c r="G116" s="22" t="n"/>
      <c r="H116" s="23">
        <f>IF(B116="","",IF(E116="","表示科目が空",IF(COUNTIFS('表示の並び'!$AC$8:$AC$142,E116,'表示の並び'!$Z$8:$Z$142,IF(OR(C116="収益",C116="費用"),"PL","BS"),'表示の並び'!$AA$8:$AA$142,"科目*")&gt;0,"○",IF(COUNTIFS('表示の並び'!$AC$8:$AC$142,E116,'表示の並び'!$AA$8:$AA$142,"科目*")&gt;0,"区分と表示科目が合わない","並びに無い"))))</f>
        <v/>
      </c>
      <c r="I116" s="24">
        <f>IF(AND(B116&lt;&gt;"",OR(C116="収益",C116="費用")),COUNTIFS($B$6:B116,"&lt;&gt;",$C$6:C116,"収益")+COUNTIFS($B$6:B116,"&lt;&gt;",$C$6:C116,"費用"),"")</f>
        <v/>
      </c>
      <c r="J116" s="25">
        <f>IF(B116="",0,IF(D116="借方",N(F116),0))</f>
        <v/>
      </c>
      <c r="K116" s="25">
        <f>IF(B116="",0,IF(D116="貸方",N(F116),0))</f>
        <v/>
      </c>
      <c r="L116" s="26">
        <f>IF(B116="",IF(N(F116)&lt;&gt;0,"科目名が空なのに期首残高",""),IF(COUNTIF($B$6:$B$125,B116)&gt;1,"科目名が重複",IF(C116="","区分が空",IF(D116="","残高の向きが空",IF(AND(OR(C116="収益",C116="費用"),N(F116)&lt;&gt;0),"損益の科目に期首残高",IF(H116="○","",H116))))))</f>
        <v/>
      </c>
    </row>
    <row r="117">
      <c r="A117" s="9" t="n"/>
      <c r="B117" s="8" t="n"/>
      <c r="C117" s="10" t="n"/>
      <c r="D117" s="10" t="n"/>
      <c r="E117" s="8" t="n"/>
      <c r="F117" s="21" t="n"/>
      <c r="G117" s="22" t="n"/>
      <c r="H117" s="23">
        <f>IF(B117="","",IF(E117="","表示科目が空",IF(COUNTIFS('表示の並び'!$AC$8:$AC$142,E117,'表示の並び'!$Z$8:$Z$142,IF(OR(C117="収益",C117="費用"),"PL","BS"),'表示の並び'!$AA$8:$AA$142,"科目*")&gt;0,"○",IF(COUNTIFS('表示の並び'!$AC$8:$AC$142,E117,'表示の並び'!$AA$8:$AA$142,"科目*")&gt;0,"区分と表示科目が合わない","並びに無い"))))</f>
        <v/>
      </c>
      <c r="I117" s="24">
        <f>IF(AND(B117&lt;&gt;"",OR(C117="収益",C117="費用")),COUNTIFS($B$6:B117,"&lt;&gt;",$C$6:C117,"収益")+COUNTIFS($B$6:B117,"&lt;&gt;",$C$6:C117,"費用"),"")</f>
        <v/>
      </c>
      <c r="J117" s="25">
        <f>IF(B117="",0,IF(D117="借方",N(F117),0))</f>
        <v/>
      </c>
      <c r="K117" s="25">
        <f>IF(B117="",0,IF(D117="貸方",N(F117),0))</f>
        <v/>
      </c>
      <c r="L117" s="26">
        <f>IF(B117="",IF(N(F117)&lt;&gt;0,"科目名が空なのに期首残高",""),IF(COUNTIF($B$6:$B$125,B117)&gt;1,"科目名が重複",IF(C117="","区分が空",IF(D117="","残高の向きが空",IF(AND(OR(C117="収益",C117="費用"),N(F117)&lt;&gt;0),"損益の科目に期首残高",IF(H117="○","",H117))))))</f>
        <v/>
      </c>
    </row>
    <row r="118">
      <c r="A118" s="9" t="n"/>
      <c r="B118" s="8" t="n"/>
      <c r="C118" s="10" t="n"/>
      <c r="D118" s="10" t="n"/>
      <c r="E118" s="8" t="n"/>
      <c r="F118" s="21" t="n"/>
      <c r="G118" s="22" t="n"/>
      <c r="H118" s="23">
        <f>IF(B118="","",IF(E118="","表示科目が空",IF(COUNTIFS('表示の並び'!$AC$8:$AC$142,E118,'表示の並び'!$Z$8:$Z$142,IF(OR(C118="収益",C118="費用"),"PL","BS"),'表示の並び'!$AA$8:$AA$142,"科目*")&gt;0,"○",IF(COUNTIFS('表示の並び'!$AC$8:$AC$142,E118,'表示の並び'!$AA$8:$AA$142,"科目*")&gt;0,"区分と表示科目が合わない","並びに無い"))))</f>
        <v/>
      </c>
      <c r="I118" s="24">
        <f>IF(AND(B118&lt;&gt;"",OR(C118="収益",C118="費用")),COUNTIFS($B$6:B118,"&lt;&gt;",$C$6:C118,"収益")+COUNTIFS($B$6:B118,"&lt;&gt;",$C$6:C118,"費用"),"")</f>
        <v/>
      </c>
      <c r="J118" s="25">
        <f>IF(B118="",0,IF(D118="借方",N(F118),0))</f>
        <v/>
      </c>
      <c r="K118" s="25">
        <f>IF(B118="",0,IF(D118="貸方",N(F118),0))</f>
        <v/>
      </c>
      <c r="L118" s="26">
        <f>IF(B118="",IF(N(F118)&lt;&gt;0,"科目名が空なのに期首残高",""),IF(COUNTIF($B$6:$B$125,B118)&gt;1,"科目名が重複",IF(C118="","区分が空",IF(D118="","残高の向きが空",IF(AND(OR(C118="収益",C118="費用"),N(F118)&lt;&gt;0),"損益の科目に期首残高",IF(H118="○","",H118))))))</f>
        <v/>
      </c>
    </row>
    <row r="119">
      <c r="A119" s="9" t="n"/>
      <c r="B119" s="8" t="n"/>
      <c r="C119" s="10" t="n"/>
      <c r="D119" s="10" t="n"/>
      <c r="E119" s="8" t="n"/>
      <c r="F119" s="21" t="n"/>
      <c r="G119" s="22" t="n"/>
      <c r="H119" s="23">
        <f>IF(B119="","",IF(E119="","表示科目が空",IF(COUNTIFS('表示の並び'!$AC$8:$AC$142,E119,'表示の並び'!$Z$8:$Z$142,IF(OR(C119="収益",C119="費用"),"PL","BS"),'表示の並び'!$AA$8:$AA$142,"科目*")&gt;0,"○",IF(COUNTIFS('表示の並び'!$AC$8:$AC$142,E119,'表示の並び'!$AA$8:$AA$142,"科目*")&gt;0,"区分と表示科目が合わない","並びに無い"))))</f>
        <v/>
      </c>
      <c r="I119" s="24">
        <f>IF(AND(B119&lt;&gt;"",OR(C119="収益",C119="費用")),COUNTIFS($B$6:B119,"&lt;&gt;",$C$6:C119,"収益")+COUNTIFS($B$6:B119,"&lt;&gt;",$C$6:C119,"費用"),"")</f>
        <v/>
      </c>
      <c r="J119" s="25">
        <f>IF(B119="",0,IF(D119="借方",N(F119),0))</f>
        <v/>
      </c>
      <c r="K119" s="25">
        <f>IF(B119="",0,IF(D119="貸方",N(F119),0))</f>
        <v/>
      </c>
      <c r="L119" s="26">
        <f>IF(B119="",IF(N(F119)&lt;&gt;0,"科目名が空なのに期首残高",""),IF(COUNTIF($B$6:$B$125,B119)&gt;1,"科目名が重複",IF(C119="","区分が空",IF(D119="","残高の向きが空",IF(AND(OR(C119="収益",C119="費用"),N(F119)&lt;&gt;0),"損益の科目に期首残高",IF(H119="○","",H119))))))</f>
        <v/>
      </c>
    </row>
    <row r="120">
      <c r="A120" s="9" t="n"/>
      <c r="B120" s="8" t="n"/>
      <c r="C120" s="10" t="n"/>
      <c r="D120" s="10" t="n"/>
      <c r="E120" s="8" t="n"/>
      <c r="F120" s="21" t="n"/>
      <c r="G120" s="22" t="n"/>
      <c r="H120" s="23">
        <f>IF(B120="","",IF(E120="","表示科目が空",IF(COUNTIFS('表示の並び'!$AC$8:$AC$142,E120,'表示の並び'!$Z$8:$Z$142,IF(OR(C120="収益",C120="費用"),"PL","BS"),'表示の並び'!$AA$8:$AA$142,"科目*")&gt;0,"○",IF(COUNTIFS('表示の並び'!$AC$8:$AC$142,E120,'表示の並び'!$AA$8:$AA$142,"科目*")&gt;0,"区分と表示科目が合わない","並びに無い"))))</f>
        <v/>
      </c>
      <c r="I120" s="24">
        <f>IF(AND(B120&lt;&gt;"",OR(C120="収益",C120="費用")),COUNTIFS($B$6:B120,"&lt;&gt;",$C$6:C120,"収益")+COUNTIFS($B$6:B120,"&lt;&gt;",$C$6:C120,"費用"),"")</f>
        <v/>
      </c>
      <c r="J120" s="25">
        <f>IF(B120="",0,IF(D120="借方",N(F120),0))</f>
        <v/>
      </c>
      <c r="K120" s="25">
        <f>IF(B120="",0,IF(D120="貸方",N(F120),0))</f>
        <v/>
      </c>
      <c r="L120" s="26">
        <f>IF(B120="",IF(N(F120)&lt;&gt;0,"科目名が空なのに期首残高",""),IF(COUNTIF($B$6:$B$125,B120)&gt;1,"科目名が重複",IF(C120="","区分が空",IF(D120="","残高の向きが空",IF(AND(OR(C120="収益",C120="費用"),N(F120)&lt;&gt;0),"損益の科目に期首残高",IF(H120="○","",H120))))))</f>
        <v/>
      </c>
    </row>
    <row r="121">
      <c r="A121" s="9" t="n"/>
      <c r="B121" s="8" t="n"/>
      <c r="C121" s="10" t="n"/>
      <c r="D121" s="10" t="n"/>
      <c r="E121" s="8" t="n"/>
      <c r="F121" s="21" t="n"/>
      <c r="G121" s="22" t="n"/>
      <c r="H121" s="23">
        <f>IF(B121="","",IF(E121="","表示科目が空",IF(COUNTIFS('表示の並び'!$AC$8:$AC$142,E121,'表示の並び'!$Z$8:$Z$142,IF(OR(C121="収益",C121="費用"),"PL","BS"),'表示の並び'!$AA$8:$AA$142,"科目*")&gt;0,"○",IF(COUNTIFS('表示の並び'!$AC$8:$AC$142,E121,'表示の並び'!$AA$8:$AA$142,"科目*")&gt;0,"区分と表示科目が合わない","並びに無い"))))</f>
        <v/>
      </c>
      <c r="I121" s="24">
        <f>IF(AND(B121&lt;&gt;"",OR(C121="収益",C121="費用")),COUNTIFS($B$6:B121,"&lt;&gt;",$C$6:C121,"収益")+COUNTIFS($B$6:B121,"&lt;&gt;",$C$6:C121,"費用"),"")</f>
        <v/>
      </c>
      <c r="J121" s="25">
        <f>IF(B121="",0,IF(D121="借方",N(F121),0))</f>
        <v/>
      </c>
      <c r="K121" s="25">
        <f>IF(B121="",0,IF(D121="貸方",N(F121),0))</f>
        <v/>
      </c>
      <c r="L121" s="26">
        <f>IF(B121="",IF(N(F121)&lt;&gt;0,"科目名が空なのに期首残高",""),IF(COUNTIF($B$6:$B$125,B121)&gt;1,"科目名が重複",IF(C121="","区分が空",IF(D121="","残高の向きが空",IF(AND(OR(C121="収益",C121="費用"),N(F121)&lt;&gt;0),"損益の科目に期首残高",IF(H121="○","",H121))))))</f>
        <v/>
      </c>
    </row>
    <row r="122">
      <c r="A122" s="9" t="n"/>
      <c r="B122" s="8" t="n"/>
      <c r="C122" s="10" t="n"/>
      <c r="D122" s="10" t="n"/>
      <c r="E122" s="8" t="n"/>
      <c r="F122" s="21" t="n"/>
      <c r="G122" s="22" t="n"/>
      <c r="H122" s="23">
        <f>IF(B122="","",IF(E122="","表示科目が空",IF(COUNTIFS('表示の並び'!$AC$8:$AC$142,E122,'表示の並び'!$Z$8:$Z$142,IF(OR(C122="収益",C122="費用"),"PL","BS"),'表示の並び'!$AA$8:$AA$142,"科目*")&gt;0,"○",IF(COUNTIFS('表示の並び'!$AC$8:$AC$142,E122,'表示の並び'!$AA$8:$AA$142,"科目*")&gt;0,"区分と表示科目が合わない","並びに無い"))))</f>
        <v/>
      </c>
      <c r="I122" s="24">
        <f>IF(AND(B122&lt;&gt;"",OR(C122="収益",C122="費用")),COUNTIFS($B$6:B122,"&lt;&gt;",$C$6:C122,"収益")+COUNTIFS($B$6:B122,"&lt;&gt;",$C$6:C122,"費用"),"")</f>
        <v/>
      </c>
      <c r="J122" s="25">
        <f>IF(B122="",0,IF(D122="借方",N(F122),0))</f>
        <v/>
      </c>
      <c r="K122" s="25">
        <f>IF(B122="",0,IF(D122="貸方",N(F122),0))</f>
        <v/>
      </c>
      <c r="L122" s="26">
        <f>IF(B122="",IF(N(F122)&lt;&gt;0,"科目名が空なのに期首残高",""),IF(COUNTIF($B$6:$B$125,B122)&gt;1,"科目名が重複",IF(C122="","区分が空",IF(D122="","残高の向きが空",IF(AND(OR(C122="収益",C122="費用"),N(F122)&lt;&gt;0),"損益の科目に期首残高",IF(H122="○","",H122))))))</f>
        <v/>
      </c>
    </row>
    <row r="123">
      <c r="A123" s="9" t="n"/>
      <c r="B123" s="8" t="n"/>
      <c r="C123" s="10" t="n"/>
      <c r="D123" s="10" t="n"/>
      <c r="E123" s="8" t="n"/>
      <c r="F123" s="21" t="n"/>
      <c r="G123" s="22" t="n"/>
      <c r="H123" s="23">
        <f>IF(B123="","",IF(E123="","表示科目が空",IF(COUNTIFS('表示の並び'!$AC$8:$AC$142,E123,'表示の並び'!$Z$8:$Z$142,IF(OR(C123="収益",C123="費用"),"PL","BS"),'表示の並び'!$AA$8:$AA$142,"科目*")&gt;0,"○",IF(COUNTIFS('表示の並び'!$AC$8:$AC$142,E123,'表示の並び'!$AA$8:$AA$142,"科目*")&gt;0,"区分と表示科目が合わない","並びに無い"))))</f>
        <v/>
      </c>
      <c r="I123" s="24">
        <f>IF(AND(B123&lt;&gt;"",OR(C123="収益",C123="費用")),COUNTIFS($B$6:B123,"&lt;&gt;",$C$6:C123,"収益")+COUNTIFS($B$6:B123,"&lt;&gt;",$C$6:C123,"費用"),"")</f>
        <v/>
      </c>
      <c r="J123" s="25">
        <f>IF(B123="",0,IF(D123="借方",N(F123),0))</f>
        <v/>
      </c>
      <c r="K123" s="25">
        <f>IF(B123="",0,IF(D123="貸方",N(F123),0))</f>
        <v/>
      </c>
      <c r="L123" s="26">
        <f>IF(B123="",IF(N(F123)&lt;&gt;0,"科目名が空なのに期首残高",""),IF(COUNTIF($B$6:$B$125,B123)&gt;1,"科目名が重複",IF(C123="","区分が空",IF(D123="","残高の向きが空",IF(AND(OR(C123="収益",C123="費用"),N(F123)&lt;&gt;0),"損益の科目に期首残高",IF(H123="○","",H123))))))</f>
        <v/>
      </c>
    </row>
    <row r="124">
      <c r="A124" s="9" t="n"/>
      <c r="B124" s="8" t="n"/>
      <c r="C124" s="10" t="n"/>
      <c r="D124" s="10" t="n"/>
      <c r="E124" s="8" t="n"/>
      <c r="F124" s="21" t="n"/>
      <c r="G124" s="22" t="n"/>
      <c r="H124" s="23">
        <f>IF(B124="","",IF(E124="","表示科目が空",IF(COUNTIFS('表示の並び'!$AC$8:$AC$142,E124,'表示の並び'!$Z$8:$Z$142,IF(OR(C124="収益",C124="費用"),"PL","BS"),'表示の並び'!$AA$8:$AA$142,"科目*")&gt;0,"○",IF(COUNTIFS('表示の並び'!$AC$8:$AC$142,E124,'表示の並び'!$AA$8:$AA$142,"科目*")&gt;0,"区分と表示科目が合わない","並びに無い"))))</f>
        <v/>
      </c>
      <c r="I124" s="24">
        <f>IF(AND(B124&lt;&gt;"",OR(C124="収益",C124="費用")),COUNTIFS($B$6:B124,"&lt;&gt;",$C$6:C124,"収益")+COUNTIFS($B$6:B124,"&lt;&gt;",$C$6:C124,"費用"),"")</f>
        <v/>
      </c>
      <c r="J124" s="25">
        <f>IF(B124="",0,IF(D124="借方",N(F124),0))</f>
        <v/>
      </c>
      <c r="K124" s="25">
        <f>IF(B124="",0,IF(D124="貸方",N(F124),0))</f>
        <v/>
      </c>
      <c r="L124" s="26">
        <f>IF(B124="",IF(N(F124)&lt;&gt;0,"科目名が空なのに期首残高",""),IF(COUNTIF($B$6:$B$125,B124)&gt;1,"科目名が重複",IF(C124="","区分が空",IF(D124="","残高の向きが空",IF(AND(OR(C124="収益",C124="費用"),N(F124)&lt;&gt;0),"損益の科目に期首残高",IF(H124="○","",H124))))))</f>
        <v/>
      </c>
    </row>
    <row r="125">
      <c r="A125" s="9" t="n"/>
      <c r="B125" s="8" t="n"/>
      <c r="C125" s="10" t="n"/>
      <c r="D125" s="10" t="n"/>
      <c r="E125" s="8" t="n"/>
      <c r="F125" s="21" t="n"/>
      <c r="G125" s="22" t="n"/>
      <c r="H125" s="23">
        <f>IF(B125="","",IF(E125="","表示科目が空",IF(COUNTIFS('表示の並び'!$AC$8:$AC$142,E125,'表示の並び'!$Z$8:$Z$142,IF(OR(C125="収益",C125="費用"),"PL","BS"),'表示の並び'!$AA$8:$AA$142,"科目*")&gt;0,"○",IF(COUNTIFS('表示の並び'!$AC$8:$AC$142,E125,'表示の並び'!$AA$8:$AA$142,"科目*")&gt;0,"区分と表示科目が合わない","並びに無い"))))</f>
        <v/>
      </c>
      <c r="I125" s="24">
        <f>IF(AND(B125&lt;&gt;"",OR(C125="収益",C125="費用")),COUNTIFS($B$6:B125,"&lt;&gt;",$C$6:C125,"収益")+COUNTIFS($B$6:B125,"&lt;&gt;",$C$6:C125,"費用"),"")</f>
        <v/>
      </c>
      <c r="J125" s="25">
        <f>IF(B125="",0,IF(D125="借方",N(F125),0))</f>
        <v/>
      </c>
      <c r="K125" s="25">
        <f>IF(B125="",0,IF(D125="貸方",N(F125),0))</f>
        <v/>
      </c>
      <c r="L125" s="26">
        <f>IF(B125="",IF(N(F125)&lt;&gt;0,"科目名が空なのに期首残高",""),IF(COUNTIF($B$6:$B$125,B125)&gt;1,"科目名が重複",IF(C125="","区分が空",IF(D125="","残高の向きが空",IF(AND(OR(C125="収益",C125="費用"),N(F125)&lt;&gt;0),"損益の科目に期首残高",IF(H125="○","",H125))))))</f>
        <v/>
      </c>
    </row>
  </sheetData>
  <mergeCells count="3">
    <mergeCell ref="A2:L2"/>
    <mergeCell ref="A1:L1"/>
    <mergeCell ref="B3:E3"/>
  </mergeCells>
  <conditionalFormatting sqref="L6:L125">
    <cfRule type="expression" priority="1" dxfId="0">
      <formula>L6&lt;&gt;""</formula>
    </cfRule>
  </conditionalFormatting>
  <dataValidations count="4">
    <dataValidation sqref="C6:C125" showDropDown="0" showInputMessage="0" showErrorMessage="0" allowBlank="1" error="資産・負債・純資産・収益・費用から選んでください。" type="list">
      <formula1>"資産,負債,純資産,収益,費用"</formula1>
    </dataValidation>
    <dataValidation sqref="D6:D125" showDropDown="0" showInputMessage="0" showErrorMessage="0" allowBlank="1" type="list">
      <formula1>"借方,貸方"</formula1>
    </dataValidation>
    <dataValidation sqref="E6:E125" showDropDown="0" showInputMessage="0" showErrorMessage="0" allowBlank="1" type="list">
      <formula1>'表示の並び'!$AK$8:$AK$142</formula1>
    </dataValidation>
    <dataValidation sqref="F6:F125" showDropDown="0" showInputMessage="0" showErrorMessage="0" allowBlank="1" error="数字を入れてください。" type="decimal" operator="between">
      <formula1>-999999999999</formula1>
      <formula2>999999999999</formula2>
    </dataValidation>
  </dataValidations>
  <printOptions horizontalCentered="1"/>
  <pageMargins left="0.4" right="0.4" top="0.5" bottom="0.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AB129"/>
  <sheetViews>
    <sheetView showGridLines="0" tabSelected="0" workbookViewId="0">
      <pane xSplit="3" ySplit="6" topLeftCell="D7"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7"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20" customWidth="1" min="28" max="28"/>
  </cols>
  <sheetData>
    <row r="1" ht="26" customHeight="1">
      <c r="A1" s="67" t="inlineStr">
        <is>
          <t>月次入力（科目ごと・月ごとの借方の合計と貸方の合計）</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row>
    <row r="2" ht="30" customHeight="1">
      <c r="A2" s="71" t="inlineStr">
        <is>
          <t>総勘定元帳か会計ソフトから、その月に動いた金額の合計を写します（残高ではありません）。行は「勘定科目」シートの行と同じ並びです。科目を足すときは「勘定科目」シートの空いている行に足します。</t>
        </is>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row>
    <row r="3">
      <c r="A3" s="68" t="n"/>
      <c r="B3" s="68" t="n"/>
      <c r="C3" s="68" t="n"/>
      <c r="D3" s="68" t="n"/>
      <c r="E3" s="68" t="n"/>
      <c r="F3" s="68" t="n"/>
      <c r="G3" s="68" t="n"/>
      <c r="H3" s="68" t="n"/>
      <c r="I3" s="68" t="n"/>
      <c r="J3" s="68" t="n"/>
      <c r="K3" s="68" t="n"/>
      <c r="L3" s="68" t="n"/>
      <c r="M3" s="68" t="n"/>
      <c r="N3" s="68" t="n"/>
      <c r="O3" s="68" t="n"/>
      <c r="P3" s="68" t="n"/>
      <c r="Q3" s="68" t="n"/>
      <c r="R3" s="68" t="n"/>
      <c r="S3" s="68" t="n"/>
      <c r="T3" s="68" t="n"/>
      <c r="U3" s="68" t="n"/>
      <c r="V3" s="68" t="n"/>
      <c r="W3" s="68" t="n"/>
      <c r="X3" s="68" t="n"/>
      <c r="Y3" s="68" t="n"/>
      <c r="Z3" s="68" t="n"/>
      <c r="AA3" s="68" t="n"/>
      <c r="AB3" s="68" t="n"/>
    </row>
    <row r="4" hidden="1">
      <c r="A4" s="68" t="n"/>
      <c r="B4" s="68" t="n"/>
      <c r="C4" s="68" t="n"/>
      <c r="D4" s="68" t="n">
        <v>1</v>
      </c>
      <c r="E4" s="68" t="n">
        <v>1</v>
      </c>
      <c r="F4" s="68" t="n">
        <v>2</v>
      </c>
      <c r="G4" s="68" t="n">
        <v>2</v>
      </c>
      <c r="H4" s="68" t="n">
        <v>3</v>
      </c>
      <c r="I4" s="68" t="n">
        <v>3</v>
      </c>
      <c r="J4" s="68" t="n">
        <v>4</v>
      </c>
      <c r="K4" s="68" t="n">
        <v>4</v>
      </c>
      <c r="L4" s="68" t="n">
        <v>5</v>
      </c>
      <c r="M4" s="68" t="n">
        <v>5</v>
      </c>
      <c r="N4" s="68" t="n">
        <v>6</v>
      </c>
      <c r="O4" s="68" t="n">
        <v>6</v>
      </c>
      <c r="P4" s="68" t="n">
        <v>7</v>
      </c>
      <c r="Q4" s="68" t="n">
        <v>7</v>
      </c>
      <c r="R4" s="68" t="n">
        <v>8</v>
      </c>
      <c r="S4" s="68" t="n">
        <v>8</v>
      </c>
      <c r="T4" s="68" t="n">
        <v>9</v>
      </c>
      <c r="U4" s="68" t="n">
        <v>9</v>
      </c>
      <c r="V4" s="68" t="n">
        <v>10</v>
      </c>
      <c r="W4" s="68" t="n">
        <v>10</v>
      </c>
      <c r="X4" s="68" t="n">
        <v>11</v>
      </c>
      <c r="Y4" s="68" t="n">
        <v>11</v>
      </c>
      <c r="Z4" s="68" t="n">
        <v>12</v>
      </c>
      <c r="AA4" s="68" t="n">
        <v>12</v>
      </c>
      <c r="AB4" s="68" t="n"/>
    </row>
    <row r="5">
      <c r="A5" s="19" t="inlineStr">
        <is>
          <t>コード</t>
        </is>
      </c>
      <c r="B5" s="19" t="inlineStr">
        <is>
          <t>勘定科目</t>
        </is>
      </c>
      <c r="C5" s="19" t="inlineStr">
        <is>
          <t>区分</t>
        </is>
      </c>
      <c r="D5" s="27">
        <f>'設定'!C$9</f>
        <v/>
      </c>
      <c r="E5" s="74" t="n"/>
      <c r="F5" s="27">
        <f>'設定'!D$9</f>
        <v/>
      </c>
      <c r="G5" s="74" t="n"/>
      <c r="H5" s="27">
        <f>'設定'!E$9</f>
        <v/>
      </c>
      <c r="I5" s="74" t="n"/>
      <c r="J5" s="27">
        <f>'設定'!F$9</f>
        <v/>
      </c>
      <c r="K5" s="74" t="n"/>
      <c r="L5" s="27">
        <f>'設定'!G$9</f>
        <v/>
      </c>
      <c r="M5" s="74" t="n"/>
      <c r="N5" s="27">
        <f>'設定'!H$9</f>
        <v/>
      </c>
      <c r="O5" s="74" t="n"/>
      <c r="P5" s="27">
        <f>'設定'!I$9</f>
        <v/>
      </c>
      <c r="Q5" s="74" t="n"/>
      <c r="R5" s="27">
        <f>'設定'!J$9</f>
        <v/>
      </c>
      <c r="S5" s="74" t="n"/>
      <c r="T5" s="27">
        <f>'設定'!K$9</f>
        <v/>
      </c>
      <c r="U5" s="74" t="n"/>
      <c r="V5" s="27">
        <f>'設定'!L$9</f>
        <v/>
      </c>
      <c r="W5" s="74" t="n"/>
      <c r="X5" s="27">
        <f>'設定'!M$9</f>
        <v/>
      </c>
      <c r="Y5" s="74" t="n"/>
      <c r="Z5" s="27">
        <f>'設定'!N$9</f>
        <v/>
      </c>
      <c r="AA5" s="74" t="n"/>
      <c r="AB5" s="19" t="inlineStr">
        <is>
          <t>確認</t>
        </is>
      </c>
    </row>
    <row r="6">
      <c r="A6" s="77" t="n"/>
      <c r="B6" s="77" t="n"/>
      <c r="C6" s="77" t="n"/>
      <c r="D6" s="20" t="inlineStr">
        <is>
          <t>借方</t>
        </is>
      </c>
      <c r="E6" s="20" t="inlineStr">
        <is>
          <t>貸方</t>
        </is>
      </c>
      <c r="F6" s="20" t="inlineStr">
        <is>
          <t>借方</t>
        </is>
      </c>
      <c r="G6" s="20" t="inlineStr">
        <is>
          <t>貸方</t>
        </is>
      </c>
      <c r="H6" s="20" t="inlineStr">
        <is>
          <t>借方</t>
        </is>
      </c>
      <c r="I6" s="20" t="inlineStr">
        <is>
          <t>貸方</t>
        </is>
      </c>
      <c r="J6" s="20" t="inlineStr">
        <is>
          <t>借方</t>
        </is>
      </c>
      <c r="K6" s="20" t="inlineStr">
        <is>
          <t>貸方</t>
        </is>
      </c>
      <c r="L6" s="20" t="inlineStr">
        <is>
          <t>借方</t>
        </is>
      </c>
      <c r="M6" s="20" t="inlineStr">
        <is>
          <t>貸方</t>
        </is>
      </c>
      <c r="N6" s="20" t="inlineStr">
        <is>
          <t>借方</t>
        </is>
      </c>
      <c r="O6" s="20" t="inlineStr">
        <is>
          <t>貸方</t>
        </is>
      </c>
      <c r="P6" s="20" t="inlineStr">
        <is>
          <t>借方</t>
        </is>
      </c>
      <c r="Q6" s="20" t="inlineStr">
        <is>
          <t>貸方</t>
        </is>
      </c>
      <c r="R6" s="20" t="inlineStr">
        <is>
          <t>借方</t>
        </is>
      </c>
      <c r="S6" s="20" t="inlineStr">
        <is>
          <t>貸方</t>
        </is>
      </c>
      <c r="T6" s="20" t="inlineStr">
        <is>
          <t>借方</t>
        </is>
      </c>
      <c r="U6" s="20" t="inlineStr">
        <is>
          <t>貸方</t>
        </is>
      </c>
      <c r="V6" s="20" t="inlineStr">
        <is>
          <t>借方</t>
        </is>
      </c>
      <c r="W6" s="20" t="inlineStr">
        <is>
          <t>貸方</t>
        </is>
      </c>
      <c r="X6" s="20" t="inlineStr">
        <is>
          <t>借方</t>
        </is>
      </c>
      <c r="Y6" s="20" t="inlineStr">
        <is>
          <t>貸方</t>
        </is>
      </c>
      <c r="Z6" s="20" t="inlineStr">
        <is>
          <t>借方</t>
        </is>
      </c>
      <c r="AA6" s="20" t="inlineStr">
        <is>
          <t>貸方</t>
        </is>
      </c>
      <c r="AB6" s="77" t="n"/>
    </row>
    <row r="7">
      <c r="A7" s="24">
        <f>IF('勘定科目'!B6="","",'勘定科目'!A6)</f>
        <v/>
      </c>
      <c r="B7" s="29">
        <f>IF('勘定科目'!B6="","",'勘定科目'!B6)</f>
        <v/>
      </c>
      <c r="C7" s="23">
        <f>IF('勘定科目'!B6="","",'勘定科目'!C6)</f>
        <v/>
      </c>
      <c r="D7" s="21" t="n"/>
      <c r="E7" s="21" t="n"/>
      <c r="F7" s="21" t="n"/>
      <c r="G7" s="21" t="n"/>
      <c r="H7" s="21" t="n"/>
      <c r="I7" s="21" t="n"/>
      <c r="J7" s="21" t="n"/>
      <c r="K7" s="21" t="n"/>
      <c r="L7" s="21" t="n"/>
      <c r="M7" s="21" t="n"/>
      <c r="N7" s="21" t="n"/>
      <c r="O7" s="21" t="n"/>
      <c r="P7" s="21" t="n"/>
      <c r="Q7" s="21" t="n"/>
      <c r="R7" s="21" t="n"/>
      <c r="S7" s="21" t="n"/>
      <c r="T7" s="21" t="n"/>
      <c r="U7" s="21" t="n"/>
      <c r="V7" s="21" t="n"/>
      <c r="W7" s="21" t="n"/>
      <c r="X7" s="21" t="n"/>
      <c r="Y7" s="21" t="n"/>
      <c r="Z7" s="21" t="n"/>
      <c r="AA7" s="21" t="n"/>
      <c r="AB7" s="26">
        <f>IF(AND(B7="",COUNT(D7:AA7)&gt;0),"科目の無い行に金額","")</f>
        <v/>
      </c>
    </row>
    <row r="8">
      <c r="A8" s="24">
        <f>IF('勘定科目'!B7="","",'勘定科目'!A7)</f>
        <v/>
      </c>
      <c r="B8" s="29">
        <f>IF('勘定科目'!B7="","",'勘定科目'!B7)</f>
        <v/>
      </c>
      <c r="C8" s="23">
        <f>IF('勘定科目'!B7="","",'勘定科目'!C7)</f>
        <v/>
      </c>
      <c r="D8" s="21" t="n"/>
      <c r="E8" s="21" t="n"/>
      <c r="F8" s="21" t="n"/>
      <c r="G8" s="21" t="n"/>
      <c r="H8" s="21" t="n"/>
      <c r="I8" s="21" t="n"/>
      <c r="J8" s="21" t="n"/>
      <c r="K8" s="21" t="n"/>
      <c r="L8" s="21" t="n"/>
      <c r="M8" s="21" t="n"/>
      <c r="N8" s="21" t="n"/>
      <c r="O8" s="21" t="n"/>
      <c r="P8" s="21" t="n"/>
      <c r="Q8" s="21" t="n"/>
      <c r="R8" s="21" t="n"/>
      <c r="S8" s="21" t="n"/>
      <c r="T8" s="21" t="n"/>
      <c r="U8" s="21" t="n"/>
      <c r="V8" s="21" t="n"/>
      <c r="W8" s="21" t="n"/>
      <c r="X8" s="21" t="n"/>
      <c r="Y8" s="21" t="n"/>
      <c r="Z8" s="21" t="n"/>
      <c r="AA8" s="21" t="n"/>
      <c r="AB8" s="26">
        <f>IF(AND(B8="",COUNT(D8:AA8)&gt;0),"科目の無い行に金額","")</f>
        <v/>
      </c>
    </row>
    <row r="9">
      <c r="A9" s="24">
        <f>IF('勘定科目'!B8="","",'勘定科目'!A8)</f>
        <v/>
      </c>
      <c r="B9" s="29">
        <f>IF('勘定科目'!B8="","",'勘定科目'!B8)</f>
        <v/>
      </c>
      <c r="C9" s="23">
        <f>IF('勘定科目'!B8="","",'勘定科目'!C8)</f>
        <v/>
      </c>
      <c r="D9" s="21" t="n"/>
      <c r="E9" s="21" t="n"/>
      <c r="F9" s="21" t="n"/>
      <c r="G9" s="21" t="n"/>
      <c r="H9" s="21" t="n"/>
      <c r="I9" s="21" t="n"/>
      <c r="J9" s="21" t="n"/>
      <c r="K9" s="21" t="n"/>
      <c r="L9" s="21" t="n"/>
      <c r="M9" s="21" t="n"/>
      <c r="N9" s="21" t="n"/>
      <c r="O9" s="21" t="n"/>
      <c r="P9" s="21" t="n"/>
      <c r="Q9" s="21" t="n"/>
      <c r="R9" s="21" t="n"/>
      <c r="S9" s="21" t="n"/>
      <c r="T9" s="21" t="n"/>
      <c r="U9" s="21" t="n"/>
      <c r="V9" s="21" t="n"/>
      <c r="W9" s="21" t="n"/>
      <c r="X9" s="21" t="n"/>
      <c r="Y9" s="21" t="n"/>
      <c r="Z9" s="21" t="n"/>
      <c r="AA9" s="21" t="n"/>
      <c r="AB9" s="26">
        <f>IF(AND(B9="",COUNT(D9:AA9)&gt;0),"科目の無い行に金額","")</f>
        <v/>
      </c>
    </row>
    <row r="10">
      <c r="A10" s="24">
        <f>IF('勘定科目'!B9="","",'勘定科目'!A9)</f>
        <v/>
      </c>
      <c r="B10" s="29">
        <f>IF('勘定科目'!B9="","",'勘定科目'!B9)</f>
        <v/>
      </c>
      <c r="C10" s="23">
        <f>IF('勘定科目'!B9="","",'勘定科目'!C9)</f>
        <v/>
      </c>
      <c r="D10" s="21" t="n"/>
      <c r="E10" s="21" t="n"/>
      <c r="F10" s="21" t="n"/>
      <c r="G10" s="21" t="n"/>
      <c r="H10" s="21" t="n"/>
      <c r="I10" s="21" t="n"/>
      <c r="J10" s="21" t="n"/>
      <c r="K10" s="21" t="n"/>
      <c r="L10" s="21" t="n"/>
      <c r="M10" s="21" t="n"/>
      <c r="N10" s="21" t="n"/>
      <c r="O10" s="21" t="n"/>
      <c r="P10" s="21" t="n"/>
      <c r="Q10" s="21" t="n"/>
      <c r="R10" s="21" t="n"/>
      <c r="S10" s="21" t="n"/>
      <c r="T10" s="21" t="n"/>
      <c r="U10" s="21" t="n"/>
      <c r="V10" s="21" t="n"/>
      <c r="W10" s="21" t="n"/>
      <c r="X10" s="21" t="n"/>
      <c r="Y10" s="21" t="n"/>
      <c r="Z10" s="21" t="n"/>
      <c r="AA10" s="21" t="n"/>
      <c r="AB10" s="26">
        <f>IF(AND(B10="",COUNT(D10:AA10)&gt;0),"科目の無い行に金額","")</f>
        <v/>
      </c>
    </row>
    <row r="11">
      <c r="A11" s="24">
        <f>IF('勘定科目'!B10="","",'勘定科目'!A10)</f>
        <v/>
      </c>
      <c r="B11" s="29">
        <f>IF('勘定科目'!B10="","",'勘定科目'!B10)</f>
        <v/>
      </c>
      <c r="C11" s="23">
        <f>IF('勘定科目'!B10="","",'勘定科目'!C10)</f>
        <v/>
      </c>
      <c r="D11" s="21" t="n"/>
      <c r="E11" s="21" t="n"/>
      <c r="F11" s="21" t="n"/>
      <c r="G11" s="21" t="n"/>
      <c r="H11" s="21" t="n"/>
      <c r="I11" s="21" t="n"/>
      <c r="J11" s="21" t="n"/>
      <c r="K11" s="21" t="n"/>
      <c r="L11" s="21" t="n"/>
      <c r="M11" s="21" t="n"/>
      <c r="N11" s="21" t="n"/>
      <c r="O11" s="21" t="n"/>
      <c r="P11" s="21" t="n"/>
      <c r="Q11" s="21" t="n"/>
      <c r="R11" s="21" t="n"/>
      <c r="S11" s="21" t="n"/>
      <c r="T11" s="21" t="n"/>
      <c r="U11" s="21" t="n"/>
      <c r="V11" s="21" t="n"/>
      <c r="W11" s="21" t="n"/>
      <c r="X11" s="21" t="n"/>
      <c r="Y11" s="21" t="n"/>
      <c r="Z11" s="21" t="n"/>
      <c r="AA11" s="21" t="n"/>
      <c r="AB11" s="26">
        <f>IF(AND(B11="",COUNT(D11:AA11)&gt;0),"科目の無い行に金額","")</f>
        <v/>
      </c>
    </row>
    <row r="12">
      <c r="A12" s="24">
        <f>IF('勘定科目'!B11="","",'勘定科目'!A11)</f>
        <v/>
      </c>
      <c r="B12" s="29">
        <f>IF('勘定科目'!B11="","",'勘定科目'!B11)</f>
        <v/>
      </c>
      <c r="C12" s="23">
        <f>IF('勘定科目'!B11="","",'勘定科目'!C11)</f>
        <v/>
      </c>
      <c r="D12" s="21" t="n"/>
      <c r="E12" s="21" t="n"/>
      <c r="F12" s="21" t="n"/>
      <c r="G12" s="21" t="n"/>
      <c r="H12" s="21" t="n"/>
      <c r="I12" s="21" t="n"/>
      <c r="J12" s="21" t="n"/>
      <c r="K12" s="21" t="n"/>
      <c r="L12" s="21" t="n"/>
      <c r="M12" s="21" t="n"/>
      <c r="N12" s="21" t="n"/>
      <c r="O12" s="21" t="n"/>
      <c r="P12" s="21" t="n"/>
      <c r="Q12" s="21" t="n"/>
      <c r="R12" s="21" t="n"/>
      <c r="S12" s="21" t="n"/>
      <c r="T12" s="21" t="n"/>
      <c r="U12" s="21" t="n"/>
      <c r="V12" s="21" t="n"/>
      <c r="W12" s="21" t="n"/>
      <c r="X12" s="21" t="n"/>
      <c r="Y12" s="21" t="n"/>
      <c r="Z12" s="21" t="n"/>
      <c r="AA12" s="21" t="n"/>
      <c r="AB12" s="26">
        <f>IF(AND(B12="",COUNT(D12:AA12)&gt;0),"科目の無い行に金額","")</f>
        <v/>
      </c>
    </row>
    <row r="13">
      <c r="A13" s="24">
        <f>IF('勘定科目'!B12="","",'勘定科目'!A12)</f>
        <v/>
      </c>
      <c r="B13" s="29">
        <f>IF('勘定科目'!B12="","",'勘定科目'!B12)</f>
        <v/>
      </c>
      <c r="C13" s="23">
        <f>IF('勘定科目'!B12="","",'勘定科目'!C12)</f>
        <v/>
      </c>
      <c r="D13" s="21" t="n"/>
      <c r="E13" s="21" t="n"/>
      <c r="F13" s="21" t="n"/>
      <c r="G13" s="21" t="n"/>
      <c r="H13" s="21" t="n"/>
      <c r="I13" s="21" t="n"/>
      <c r="J13" s="21" t="n"/>
      <c r="K13" s="21" t="n"/>
      <c r="L13" s="21" t="n"/>
      <c r="M13" s="21" t="n"/>
      <c r="N13" s="21" t="n"/>
      <c r="O13" s="21" t="n"/>
      <c r="P13" s="21" t="n"/>
      <c r="Q13" s="21" t="n"/>
      <c r="R13" s="21" t="n"/>
      <c r="S13" s="21" t="n"/>
      <c r="T13" s="21" t="n"/>
      <c r="U13" s="21" t="n"/>
      <c r="V13" s="21" t="n"/>
      <c r="W13" s="21" t="n"/>
      <c r="X13" s="21" t="n"/>
      <c r="Y13" s="21" t="n"/>
      <c r="Z13" s="21" t="n"/>
      <c r="AA13" s="21" t="n"/>
      <c r="AB13" s="26">
        <f>IF(AND(B13="",COUNT(D13:AA13)&gt;0),"科目の無い行に金額","")</f>
        <v/>
      </c>
    </row>
    <row r="14">
      <c r="A14" s="24">
        <f>IF('勘定科目'!B13="","",'勘定科目'!A13)</f>
        <v/>
      </c>
      <c r="B14" s="29">
        <f>IF('勘定科目'!B13="","",'勘定科目'!B13)</f>
        <v/>
      </c>
      <c r="C14" s="23">
        <f>IF('勘定科目'!B13="","",'勘定科目'!C13)</f>
        <v/>
      </c>
      <c r="D14" s="21" t="n"/>
      <c r="E14" s="21" t="n"/>
      <c r="F14" s="21" t="n"/>
      <c r="G14" s="21" t="n"/>
      <c r="H14" s="21" t="n"/>
      <c r="I14" s="21" t="n"/>
      <c r="J14" s="21" t="n"/>
      <c r="K14" s="21" t="n"/>
      <c r="L14" s="21" t="n"/>
      <c r="M14" s="21" t="n"/>
      <c r="N14" s="21" t="n"/>
      <c r="O14" s="21" t="n"/>
      <c r="P14" s="21" t="n"/>
      <c r="Q14" s="21" t="n"/>
      <c r="R14" s="21" t="n"/>
      <c r="S14" s="21" t="n"/>
      <c r="T14" s="21" t="n"/>
      <c r="U14" s="21" t="n"/>
      <c r="V14" s="21" t="n"/>
      <c r="W14" s="21" t="n"/>
      <c r="X14" s="21" t="n"/>
      <c r="Y14" s="21" t="n"/>
      <c r="Z14" s="21" t="n"/>
      <c r="AA14" s="21" t="n"/>
      <c r="AB14" s="26">
        <f>IF(AND(B14="",COUNT(D14:AA14)&gt;0),"科目の無い行に金額","")</f>
        <v/>
      </c>
    </row>
    <row r="15">
      <c r="A15" s="24">
        <f>IF('勘定科目'!B14="","",'勘定科目'!A14)</f>
        <v/>
      </c>
      <c r="B15" s="29">
        <f>IF('勘定科目'!B14="","",'勘定科目'!B14)</f>
        <v/>
      </c>
      <c r="C15" s="23">
        <f>IF('勘定科目'!B14="","",'勘定科目'!C14)</f>
        <v/>
      </c>
      <c r="D15" s="21" t="n"/>
      <c r="E15" s="21" t="n"/>
      <c r="F15" s="21" t="n"/>
      <c r="G15" s="21" t="n"/>
      <c r="H15" s="21" t="n"/>
      <c r="I15" s="21" t="n"/>
      <c r="J15" s="21" t="n"/>
      <c r="K15" s="21" t="n"/>
      <c r="L15" s="21" t="n"/>
      <c r="M15" s="21" t="n"/>
      <c r="N15" s="21" t="n"/>
      <c r="O15" s="21" t="n"/>
      <c r="P15" s="21" t="n"/>
      <c r="Q15" s="21" t="n"/>
      <c r="R15" s="21" t="n"/>
      <c r="S15" s="21" t="n"/>
      <c r="T15" s="21" t="n"/>
      <c r="U15" s="21" t="n"/>
      <c r="V15" s="21" t="n"/>
      <c r="W15" s="21" t="n"/>
      <c r="X15" s="21" t="n"/>
      <c r="Y15" s="21" t="n"/>
      <c r="Z15" s="21" t="n"/>
      <c r="AA15" s="21" t="n"/>
      <c r="AB15" s="26">
        <f>IF(AND(B15="",COUNT(D15:AA15)&gt;0),"科目の無い行に金額","")</f>
        <v/>
      </c>
    </row>
    <row r="16">
      <c r="A16" s="24">
        <f>IF('勘定科目'!B15="","",'勘定科目'!A15)</f>
        <v/>
      </c>
      <c r="B16" s="29">
        <f>IF('勘定科目'!B15="","",'勘定科目'!B15)</f>
        <v/>
      </c>
      <c r="C16" s="23">
        <f>IF('勘定科目'!B15="","",'勘定科目'!C15)</f>
        <v/>
      </c>
      <c r="D16" s="21" t="n"/>
      <c r="E16" s="21" t="n"/>
      <c r="F16" s="21" t="n"/>
      <c r="G16" s="21" t="n"/>
      <c r="H16" s="21" t="n"/>
      <c r="I16" s="21" t="n"/>
      <c r="J16" s="21" t="n"/>
      <c r="K16" s="21" t="n"/>
      <c r="L16" s="21" t="n"/>
      <c r="M16" s="21" t="n"/>
      <c r="N16" s="21" t="n"/>
      <c r="O16" s="21" t="n"/>
      <c r="P16" s="21" t="n"/>
      <c r="Q16" s="21" t="n"/>
      <c r="R16" s="21" t="n"/>
      <c r="S16" s="21" t="n"/>
      <c r="T16" s="21" t="n"/>
      <c r="U16" s="21" t="n"/>
      <c r="V16" s="21" t="n"/>
      <c r="W16" s="21" t="n"/>
      <c r="X16" s="21" t="n"/>
      <c r="Y16" s="21" t="n"/>
      <c r="Z16" s="21" t="n"/>
      <c r="AA16" s="21" t="n"/>
      <c r="AB16" s="26">
        <f>IF(AND(B16="",COUNT(D16:AA16)&gt;0),"科目の無い行に金額","")</f>
        <v/>
      </c>
    </row>
    <row r="17">
      <c r="A17" s="24">
        <f>IF('勘定科目'!B16="","",'勘定科目'!A16)</f>
        <v/>
      </c>
      <c r="B17" s="29">
        <f>IF('勘定科目'!B16="","",'勘定科目'!B16)</f>
        <v/>
      </c>
      <c r="C17" s="23">
        <f>IF('勘定科目'!B16="","",'勘定科目'!C16)</f>
        <v/>
      </c>
      <c r="D17" s="21" t="n"/>
      <c r="E17" s="21" t="n"/>
      <c r="F17" s="21" t="n"/>
      <c r="G17" s="21" t="n"/>
      <c r="H17" s="21" t="n"/>
      <c r="I17" s="21" t="n"/>
      <c r="J17" s="21" t="n"/>
      <c r="K17" s="21" t="n"/>
      <c r="L17" s="21" t="n"/>
      <c r="M17" s="21" t="n"/>
      <c r="N17" s="21" t="n"/>
      <c r="O17" s="21" t="n"/>
      <c r="P17" s="21" t="n"/>
      <c r="Q17" s="21" t="n"/>
      <c r="R17" s="21" t="n"/>
      <c r="S17" s="21" t="n"/>
      <c r="T17" s="21" t="n"/>
      <c r="U17" s="21" t="n"/>
      <c r="V17" s="21" t="n"/>
      <c r="W17" s="21" t="n"/>
      <c r="X17" s="21" t="n"/>
      <c r="Y17" s="21" t="n"/>
      <c r="Z17" s="21" t="n"/>
      <c r="AA17" s="21" t="n"/>
      <c r="AB17" s="26">
        <f>IF(AND(B17="",COUNT(D17:AA17)&gt;0),"科目の無い行に金額","")</f>
        <v/>
      </c>
    </row>
    <row r="18">
      <c r="A18" s="24">
        <f>IF('勘定科目'!B17="","",'勘定科目'!A17)</f>
        <v/>
      </c>
      <c r="B18" s="29">
        <f>IF('勘定科目'!B17="","",'勘定科目'!B17)</f>
        <v/>
      </c>
      <c r="C18" s="23">
        <f>IF('勘定科目'!B17="","",'勘定科目'!C17)</f>
        <v/>
      </c>
      <c r="D18" s="21" t="n"/>
      <c r="E18" s="21" t="n"/>
      <c r="F18" s="21" t="n"/>
      <c r="G18" s="21" t="n"/>
      <c r="H18" s="21" t="n"/>
      <c r="I18" s="21" t="n"/>
      <c r="J18" s="21" t="n"/>
      <c r="K18" s="21" t="n"/>
      <c r="L18" s="21" t="n"/>
      <c r="M18" s="21" t="n"/>
      <c r="N18" s="21" t="n"/>
      <c r="O18" s="21" t="n"/>
      <c r="P18" s="21" t="n"/>
      <c r="Q18" s="21" t="n"/>
      <c r="R18" s="21" t="n"/>
      <c r="S18" s="21" t="n"/>
      <c r="T18" s="21" t="n"/>
      <c r="U18" s="21" t="n"/>
      <c r="V18" s="21" t="n"/>
      <c r="W18" s="21" t="n"/>
      <c r="X18" s="21" t="n"/>
      <c r="Y18" s="21" t="n"/>
      <c r="Z18" s="21" t="n"/>
      <c r="AA18" s="21" t="n"/>
      <c r="AB18" s="26">
        <f>IF(AND(B18="",COUNT(D18:AA18)&gt;0),"科目の無い行に金額","")</f>
        <v/>
      </c>
    </row>
    <row r="19">
      <c r="A19" s="24">
        <f>IF('勘定科目'!B18="","",'勘定科目'!A18)</f>
        <v/>
      </c>
      <c r="B19" s="29">
        <f>IF('勘定科目'!B18="","",'勘定科目'!B18)</f>
        <v/>
      </c>
      <c r="C19" s="23">
        <f>IF('勘定科目'!B18="","",'勘定科目'!C18)</f>
        <v/>
      </c>
      <c r="D19" s="21" t="n"/>
      <c r="E19" s="21" t="n"/>
      <c r="F19" s="21" t="n"/>
      <c r="G19" s="21" t="n"/>
      <c r="H19" s="21" t="n"/>
      <c r="I19" s="21" t="n"/>
      <c r="J19" s="21" t="n"/>
      <c r="K19" s="21" t="n"/>
      <c r="L19" s="21" t="n"/>
      <c r="M19" s="21" t="n"/>
      <c r="N19" s="21" t="n"/>
      <c r="O19" s="21" t="n"/>
      <c r="P19" s="21" t="n"/>
      <c r="Q19" s="21" t="n"/>
      <c r="R19" s="21" t="n"/>
      <c r="S19" s="21" t="n"/>
      <c r="T19" s="21" t="n"/>
      <c r="U19" s="21" t="n"/>
      <c r="V19" s="21" t="n"/>
      <c r="W19" s="21" t="n"/>
      <c r="X19" s="21" t="n"/>
      <c r="Y19" s="21" t="n"/>
      <c r="Z19" s="21" t="n"/>
      <c r="AA19" s="21" t="n"/>
      <c r="AB19" s="26">
        <f>IF(AND(B19="",COUNT(D19:AA19)&gt;0),"科目の無い行に金額","")</f>
        <v/>
      </c>
    </row>
    <row r="20">
      <c r="A20" s="24">
        <f>IF('勘定科目'!B19="","",'勘定科目'!A19)</f>
        <v/>
      </c>
      <c r="B20" s="29">
        <f>IF('勘定科目'!B19="","",'勘定科目'!B19)</f>
        <v/>
      </c>
      <c r="C20" s="23">
        <f>IF('勘定科目'!B19="","",'勘定科目'!C19)</f>
        <v/>
      </c>
      <c r="D20" s="21" t="n"/>
      <c r="E20" s="21" t="n"/>
      <c r="F20" s="21" t="n"/>
      <c r="G20" s="21" t="n"/>
      <c r="H20" s="21" t="n"/>
      <c r="I20" s="21" t="n"/>
      <c r="J20" s="21" t="n"/>
      <c r="K20" s="21" t="n"/>
      <c r="L20" s="21" t="n"/>
      <c r="M20" s="21" t="n"/>
      <c r="N20" s="21" t="n"/>
      <c r="O20" s="21" t="n"/>
      <c r="P20" s="21" t="n"/>
      <c r="Q20" s="21" t="n"/>
      <c r="R20" s="21" t="n"/>
      <c r="S20" s="21" t="n"/>
      <c r="T20" s="21" t="n"/>
      <c r="U20" s="21" t="n"/>
      <c r="V20" s="21" t="n"/>
      <c r="W20" s="21" t="n"/>
      <c r="X20" s="21" t="n"/>
      <c r="Y20" s="21" t="n"/>
      <c r="Z20" s="21" t="n"/>
      <c r="AA20" s="21" t="n"/>
      <c r="AB20" s="26">
        <f>IF(AND(B20="",COUNT(D20:AA20)&gt;0),"科目の無い行に金額","")</f>
        <v/>
      </c>
    </row>
    <row r="21">
      <c r="A21" s="24">
        <f>IF('勘定科目'!B20="","",'勘定科目'!A20)</f>
        <v/>
      </c>
      <c r="B21" s="29">
        <f>IF('勘定科目'!B20="","",'勘定科目'!B20)</f>
        <v/>
      </c>
      <c r="C21" s="23">
        <f>IF('勘定科目'!B20="","",'勘定科目'!C20)</f>
        <v/>
      </c>
      <c r="D21" s="21" t="n"/>
      <c r="E21" s="21" t="n"/>
      <c r="F21" s="21" t="n"/>
      <c r="G21" s="21" t="n"/>
      <c r="H21" s="21" t="n"/>
      <c r="I21" s="21" t="n"/>
      <c r="J21" s="21" t="n"/>
      <c r="K21" s="21" t="n"/>
      <c r="L21" s="21" t="n"/>
      <c r="M21" s="21" t="n"/>
      <c r="N21" s="21" t="n"/>
      <c r="O21" s="21" t="n"/>
      <c r="P21" s="21" t="n"/>
      <c r="Q21" s="21" t="n"/>
      <c r="R21" s="21" t="n"/>
      <c r="S21" s="21" t="n"/>
      <c r="T21" s="21" t="n"/>
      <c r="U21" s="21" t="n"/>
      <c r="V21" s="21" t="n"/>
      <c r="W21" s="21" t="n"/>
      <c r="X21" s="21" t="n"/>
      <c r="Y21" s="21" t="n"/>
      <c r="Z21" s="21" t="n"/>
      <c r="AA21" s="21" t="n"/>
      <c r="AB21" s="26">
        <f>IF(AND(B21="",COUNT(D21:AA21)&gt;0),"科目の無い行に金額","")</f>
        <v/>
      </c>
    </row>
    <row r="22">
      <c r="A22" s="24">
        <f>IF('勘定科目'!B21="","",'勘定科目'!A21)</f>
        <v/>
      </c>
      <c r="B22" s="29">
        <f>IF('勘定科目'!B21="","",'勘定科目'!B21)</f>
        <v/>
      </c>
      <c r="C22" s="23">
        <f>IF('勘定科目'!B21="","",'勘定科目'!C21)</f>
        <v/>
      </c>
      <c r="D22" s="21" t="n"/>
      <c r="E22" s="21" t="n"/>
      <c r="F22" s="21" t="n"/>
      <c r="G22" s="21" t="n"/>
      <c r="H22" s="21" t="n"/>
      <c r="I22" s="21" t="n"/>
      <c r="J22" s="21" t="n"/>
      <c r="K22" s="21" t="n"/>
      <c r="L22" s="21" t="n"/>
      <c r="M22" s="21" t="n"/>
      <c r="N22" s="21" t="n"/>
      <c r="O22" s="21" t="n"/>
      <c r="P22" s="21" t="n"/>
      <c r="Q22" s="21" t="n"/>
      <c r="R22" s="21" t="n"/>
      <c r="S22" s="21" t="n"/>
      <c r="T22" s="21" t="n"/>
      <c r="U22" s="21" t="n"/>
      <c r="V22" s="21" t="n"/>
      <c r="W22" s="21" t="n"/>
      <c r="X22" s="21" t="n"/>
      <c r="Y22" s="21" t="n"/>
      <c r="Z22" s="21" t="n"/>
      <c r="AA22" s="21" t="n"/>
      <c r="AB22" s="26">
        <f>IF(AND(B22="",COUNT(D22:AA22)&gt;0),"科目の無い行に金額","")</f>
        <v/>
      </c>
    </row>
    <row r="23">
      <c r="A23" s="24">
        <f>IF('勘定科目'!B22="","",'勘定科目'!A22)</f>
        <v/>
      </c>
      <c r="B23" s="29">
        <f>IF('勘定科目'!B22="","",'勘定科目'!B22)</f>
        <v/>
      </c>
      <c r="C23" s="23">
        <f>IF('勘定科目'!B22="","",'勘定科目'!C22)</f>
        <v/>
      </c>
      <c r="D23" s="21" t="n"/>
      <c r="E23" s="21" t="n"/>
      <c r="F23" s="21" t="n"/>
      <c r="G23" s="21" t="n"/>
      <c r="H23" s="21" t="n"/>
      <c r="I23" s="21" t="n"/>
      <c r="J23" s="21" t="n"/>
      <c r="K23" s="21" t="n"/>
      <c r="L23" s="21" t="n"/>
      <c r="M23" s="21" t="n"/>
      <c r="N23" s="21" t="n"/>
      <c r="O23" s="21" t="n"/>
      <c r="P23" s="21" t="n"/>
      <c r="Q23" s="21" t="n"/>
      <c r="R23" s="21" t="n"/>
      <c r="S23" s="21" t="n"/>
      <c r="T23" s="21" t="n"/>
      <c r="U23" s="21" t="n"/>
      <c r="V23" s="21" t="n"/>
      <c r="W23" s="21" t="n"/>
      <c r="X23" s="21" t="n"/>
      <c r="Y23" s="21" t="n"/>
      <c r="Z23" s="21" t="n"/>
      <c r="AA23" s="21" t="n"/>
      <c r="AB23" s="26">
        <f>IF(AND(B23="",COUNT(D23:AA23)&gt;0),"科目の無い行に金額","")</f>
        <v/>
      </c>
    </row>
    <row r="24">
      <c r="A24" s="24">
        <f>IF('勘定科目'!B23="","",'勘定科目'!A23)</f>
        <v/>
      </c>
      <c r="B24" s="29">
        <f>IF('勘定科目'!B23="","",'勘定科目'!B23)</f>
        <v/>
      </c>
      <c r="C24" s="23">
        <f>IF('勘定科目'!B23="","",'勘定科目'!C23)</f>
        <v/>
      </c>
      <c r="D24" s="21" t="n"/>
      <c r="E24" s="21" t="n"/>
      <c r="F24" s="21" t="n"/>
      <c r="G24" s="21" t="n"/>
      <c r="H24" s="21" t="n"/>
      <c r="I24" s="21" t="n"/>
      <c r="J24" s="21" t="n"/>
      <c r="K24" s="21" t="n"/>
      <c r="L24" s="21" t="n"/>
      <c r="M24" s="21" t="n"/>
      <c r="N24" s="21" t="n"/>
      <c r="O24" s="21" t="n"/>
      <c r="P24" s="21" t="n"/>
      <c r="Q24" s="21" t="n"/>
      <c r="R24" s="21" t="n"/>
      <c r="S24" s="21" t="n"/>
      <c r="T24" s="21" t="n"/>
      <c r="U24" s="21" t="n"/>
      <c r="V24" s="21" t="n"/>
      <c r="W24" s="21" t="n"/>
      <c r="X24" s="21" t="n"/>
      <c r="Y24" s="21" t="n"/>
      <c r="Z24" s="21" t="n"/>
      <c r="AA24" s="21" t="n"/>
      <c r="AB24" s="26">
        <f>IF(AND(B24="",COUNT(D24:AA24)&gt;0),"科目の無い行に金額","")</f>
        <v/>
      </c>
    </row>
    <row r="25">
      <c r="A25" s="24">
        <f>IF('勘定科目'!B24="","",'勘定科目'!A24)</f>
        <v/>
      </c>
      <c r="B25" s="29">
        <f>IF('勘定科目'!B24="","",'勘定科目'!B24)</f>
        <v/>
      </c>
      <c r="C25" s="23">
        <f>IF('勘定科目'!B24="","",'勘定科目'!C24)</f>
        <v/>
      </c>
      <c r="D25" s="21" t="n"/>
      <c r="E25" s="21" t="n"/>
      <c r="F25" s="21" t="n"/>
      <c r="G25" s="21" t="n"/>
      <c r="H25" s="21" t="n"/>
      <c r="I25" s="21" t="n"/>
      <c r="J25" s="21" t="n"/>
      <c r="K25" s="21" t="n"/>
      <c r="L25" s="21" t="n"/>
      <c r="M25" s="21" t="n"/>
      <c r="N25" s="21" t="n"/>
      <c r="O25" s="21" t="n"/>
      <c r="P25" s="21" t="n"/>
      <c r="Q25" s="21" t="n"/>
      <c r="R25" s="21" t="n"/>
      <c r="S25" s="21" t="n"/>
      <c r="T25" s="21" t="n"/>
      <c r="U25" s="21" t="n"/>
      <c r="V25" s="21" t="n"/>
      <c r="W25" s="21" t="n"/>
      <c r="X25" s="21" t="n"/>
      <c r="Y25" s="21" t="n"/>
      <c r="Z25" s="21" t="n"/>
      <c r="AA25" s="21" t="n"/>
      <c r="AB25" s="26">
        <f>IF(AND(B25="",COUNT(D25:AA25)&gt;0),"科目の無い行に金額","")</f>
        <v/>
      </c>
    </row>
    <row r="26">
      <c r="A26" s="24">
        <f>IF('勘定科目'!B25="","",'勘定科目'!A25)</f>
        <v/>
      </c>
      <c r="B26" s="29">
        <f>IF('勘定科目'!B25="","",'勘定科目'!B25)</f>
        <v/>
      </c>
      <c r="C26" s="23">
        <f>IF('勘定科目'!B25="","",'勘定科目'!C25)</f>
        <v/>
      </c>
      <c r="D26" s="21" t="n"/>
      <c r="E26" s="21" t="n"/>
      <c r="F26" s="21" t="n"/>
      <c r="G26" s="21" t="n"/>
      <c r="H26" s="21" t="n"/>
      <c r="I26" s="21" t="n"/>
      <c r="J26" s="21" t="n"/>
      <c r="K26" s="21" t="n"/>
      <c r="L26" s="21" t="n"/>
      <c r="M26" s="21" t="n"/>
      <c r="N26" s="21" t="n"/>
      <c r="O26" s="21" t="n"/>
      <c r="P26" s="21" t="n"/>
      <c r="Q26" s="21" t="n"/>
      <c r="R26" s="21" t="n"/>
      <c r="S26" s="21" t="n"/>
      <c r="T26" s="21" t="n"/>
      <c r="U26" s="21" t="n"/>
      <c r="V26" s="21" t="n"/>
      <c r="W26" s="21" t="n"/>
      <c r="X26" s="21" t="n"/>
      <c r="Y26" s="21" t="n"/>
      <c r="Z26" s="21" t="n"/>
      <c r="AA26" s="21" t="n"/>
      <c r="AB26" s="26">
        <f>IF(AND(B26="",COUNT(D26:AA26)&gt;0),"科目の無い行に金額","")</f>
        <v/>
      </c>
    </row>
    <row r="27">
      <c r="A27" s="24">
        <f>IF('勘定科目'!B26="","",'勘定科目'!A26)</f>
        <v/>
      </c>
      <c r="B27" s="29">
        <f>IF('勘定科目'!B26="","",'勘定科目'!B26)</f>
        <v/>
      </c>
      <c r="C27" s="23">
        <f>IF('勘定科目'!B26="","",'勘定科目'!C26)</f>
        <v/>
      </c>
      <c r="D27" s="21" t="n"/>
      <c r="E27" s="21" t="n"/>
      <c r="F27" s="21" t="n"/>
      <c r="G27" s="21" t="n"/>
      <c r="H27" s="21" t="n"/>
      <c r="I27" s="21" t="n"/>
      <c r="J27" s="21" t="n"/>
      <c r="K27" s="21" t="n"/>
      <c r="L27" s="21" t="n"/>
      <c r="M27" s="21" t="n"/>
      <c r="N27" s="21" t="n"/>
      <c r="O27" s="21" t="n"/>
      <c r="P27" s="21" t="n"/>
      <c r="Q27" s="21" t="n"/>
      <c r="R27" s="21" t="n"/>
      <c r="S27" s="21" t="n"/>
      <c r="T27" s="21" t="n"/>
      <c r="U27" s="21" t="n"/>
      <c r="V27" s="21" t="n"/>
      <c r="W27" s="21" t="n"/>
      <c r="X27" s="21" t="n"/>
      <c r="Y27" s="21" t="n"/>
      <c r="Z27" s="21" t="n"/>
      <c r="AA27" s="21" t="n"/>
      <c r="AB27" s="26">
        <f>IF(AND(B27="",COUNT(D27:AA27)&gt;0),"科目の無い行に金額","")</f>
        <v/>
      </c>
    </row>
    <row r="28">
      <c r="A28" s="24">
        <f>IF('勘定科目'!B27="","",'勘定科目'!A27)</f>
        <v/>
      </c>
      <c r="B28" s="29">
        <f>IF('勘定科目'!B27="","",'勘定科目'!B27)</f>
        <v/>
      </c>
      <c r="C28" s="23">
        <f>IF('勘定科目'!B27="","",'勘定科目'!C27)</f>
        <v/>
      </c>
      <c r="D28" s="21" t="n"/>
      <c r="E28" s="21" t="n"/>
      <c r="F28" s="21" t="n"/>
      <c r="G28" s="21" t="n"/>
      <c r="H28" s="21" t="n"/>
      <c r="I28" s="21" t="n"/>
      <c r="J28" s="21" t="n"/>
      <c r="K28" s="21" t="n"/>
      <c r="L28" s="21" t="n"/>
      <c r="M28" s="21" t="n"/>
      <c r="N28" s="21" t="n"/>
      <c r="O28" s="21" t="n"/>
      <c r="P28" s="21" t="n"/>
      <c r="Q28" s="21" t="n"/>
      <c r="R28" s="21" t="n"/>
      <c r="S28" s="21" t="n"/>
      <c r="T28" s="21" t="n"/>
      <c r="U28" s="21" t="n"/>
      <c r="V28" s="21" t="n"/>
      <c r="W28" s="21" t="n"/>
      <c r="X28" s="21" t="n"/>
      <c r="Y28" s="21" t="n"/>
      <c r="Z28" s="21" t="n"/>
      <c r="AA28" s="21" t="n"/>
      <c r="AB28" s="26">
        <f>IF(AND(B28="",COUNT(D28:AA28)&gt;0),"科目の無い行に金額","")</f>
        <v/>
      </c>
    </row>
    <row r="29">
      <c r="A29" s="24">
        <f>IF('勘定科目'!B28="","",'勘定科目'!A28)</f>
        <v/>
      </c>
      <c r="B29" s="29">
        <f>IF('勘定科目'!B28="","",'勘定科目'!B28)</f>
        <v/>
      </c>
      <c r="C29" s="23">
        <f>IF('勘定科目'!B28="","",'勘定科目'!C28)</f>
        <v/>
      </c>
      <c r="D29" s="21" t="n"/>
      <c r="E29" s="21" t="n"/>
      <c r="F29" s="21" t="n"/>
      <c r="G29" s="21" t="n"/>
      <c r="H29" s="21" t="n"/>
      <c r="I29" s="21" t="n"/>
      <c r="J29" s="21" t="n"/>
      <c r="K29" s="21" t="n"/>
      <c r="L29" s="21" t="n"/>
      <c r="M29" s="21" t="n"/>
      <c r="N29" s="21" t="n"/>
      <c r="O29" s="21" t="n"/>
      <c r="P29" s="21" t="n"/>
      <c r="Q29" s="21" t="n"/>
      <c r="R29" s="21" t="n"/>
      <c r="S29" s="21" t="n"/>
      <c r="T29" s="21" t="n"/>
      <c r="U29" s="21" t="n"/>
      <c r="V29" s="21" t="n"/>
      <c r="W29" s="21" t="n"/>
      <c r="X29" s="21" t="n"/>
      <c r="Y29" s="21" t="n"/>
      <c r="Z29" s="21" t="n"/>
      <c r="AA29" s="21" t="n"/>
      <c r="AB29" s="26">
        <f>IF(AND(B29="",COUNT(D29:AA29)&gt;0),"科目の無い行に金額","")</f>
        <v/>
      </c>
    </row>
    <row r="30">
      <c r="A30" s="24">
        <f>IF('勘定科目'!B29="","",'勘定科目'!A29)</f>
        <v/>
      </c>
      <c r="B30" s="29">
        <f>IF('勘定科目'!B29="","",'勘定科目'!B29)</f>
        <v/>
      </c>
      <c r="C30" s="23">
        <f>IF('勘定科目'!B29="","",'勘定科目'!C29)</f>
        <v/>
      </c>
      <c r="D30" s="21" t="n"/>
      <c r="E30" s="21" t="n"/>
      <c r="F30" s="21" t="n"/>
      <c r="G30" s="21" t="n"/>
      <c r="H30" s="21" t="n"/>
      <c r="I30" s="21" t="n"/>
      <c r="J30" s="21" t="n"/>
      <c r="K30" s="21" t="n"/>
      <c r="L30" s="21" t="n"/>
      <c r="M30" s="21" t="n"/>
      <c r="N30" s="21" t="n"/>
      <c r="O30" s="21" t="n"/>
      <c r="P30" s="21" t="n"/>
      <c r="Q30" s="21" t="n"/>
      <c r="R30" s="21" t="n"/>
      <c r="S30" s="21" t="n"/>
      <c r="T30" s="21" t="n"/>
      <c r="U30" s="21" t="n"/>
      <c r="V30" s="21" t="n"/>
      <c r="W30" s="21" t="n"/>
      <c r="X30" s="21" t="n"/>
      <c r="Y30" s="21" t="n"/>
      <c r="Z30" s="21" t="n"/>
      <c r="AA30" s="21" t="n"/>
      <c r="AB30" s="26">
        <f>IF(AND(B30="",COUNT(D30:AA30)&gt;0),"科目の無い行に金額","")</f>
        <v/>
      </c>
    </row>
    <row r="31">
      <c r="A31" s="24">
        <f>IF('勘定科目'!B30="","",'勘定科目'!A30)</f>
        <v/>
      </c>
      <c r="B31" s="29">
        <f>IF('勘定科目'!B30="","",'勘定科目'!B30)</f>
        <v/>
      </c>
      <c r="C31" s="23">
        <f>IF('勘定科目'!B30="","",'勘定科目'!C30)</f>
        <v/>
      </c>
      <c r="D31" s="21" t="n"/>
      <c r="E31" s="21" t="n"/>
      <c r="F31" s="21" t="n"/>
      <c r="G31" s="21" t="n"/>
      <c r="H31" s="21" t="n"/>
      <c r="I31" s="21" t="n"/>
      <c r="J31" s="21" t="n"/>
      <c r="K31" s="21" t="n"/>
      <c r="L31" s="21" t="n"/>
      <c r="M31" s="21" t="n"/>
      <c r="N31" s="21" t="n"/>
      <c r="O31" s="21" t="n"/>
      <c r="P31" s="21" t="n"/>
      <c r="Q31" s="21" t="n"/>
      <c r="R31" s="21" t="n"/>
      <c r="S31" s="21" t="n"/>
      <c r="T31" s="21" t="n"/>
      <c r="U31" s="21" t="n"/>
      <c r="V31" s="21" t="n"/>
      <c r="W31" s="21" t="n"/>
      <c r="X31" s="21" t="n"/>
      <c r="Y31" s="21" t="n"/>
      <c r="Z31" s="21" t="n"/>
      <c r="AA31" s="21" t="n"/>
      <c r="AB31" s="26">
        <f>IF(AND(B31="",COUNT(D31:AA31)&gt;0),"科目の無い行に金額","")</f>
        <v/>
      </c>
    </row>
    <row r="32">
      <c r="A32" s="24">
        <f>IF('勘定科目'!B31="","",'勘定科目'!A31)</f>
        <v/>
      </c>
      <c r="B32" s="29">
        <f>IF('勘定科目'!B31="","",'勘定科目'!B31)</f>
        <v/>
      </c>
      <c r="C32" s="23">
        <f>IF('勘定科目'!B31="","",'勘定科目'!C31)</f>
        <v/>
      </c>
      <c r="D32" s="21" t="n"/>
      <c r="E32" s="21" t="n"/>
      <c r="F32" s="21" t="n"/>
      <c r="G32" s="21" t="n"/>
      <c r="H32" s="21" t="n"/>
      <c r="I32" s="21" t="n"/>
      <c r="J32" s="21" t="n"/>
      <c r="K32" s="21" t="n"/>
      <c r="L32" s="21" t="n"/>
      <c r="M32" s="21" t="n"/>
      <c r="N32" s="21" t="n"/>
      <c r="O32" s="21" t="n"/>
      <c r="P32" s="21" t="n"/>
      <c r="Q32" s="21" t="n"/>
      <c r="R32" s="21" t="n"/>
      <c r="S32" s="21" t="n"/>
      <c r="T32" s="21" t="n"/>
      <c r="U32" s="21" t="n"/>
      <c r="V32" s="21" t="n"/>
      <c r="W32" s="21" t="n"/>
      <c r="X32" s="21" t="n"/>
      <c r="Y32" s="21" t="n"/>
      <c r="Z32" s="21" t="n"/>
      <c r="AA32" s="21" t="n"/>
      <c r="AB32" s="26">
        <f>IF(AND(B32="",COUNT(D32:AA32)&gt;0),"科目の無い行に金額","")</f>
        <v/>
      </c>
    </row>
    <row r="33">
      <c r="A33" s="24">
        <f>IF('勘定科目'!B32="","",'勘定科目'!A32)</f>
        <v/>
      </c>
      <c r="B33" s="29">
        <f>IF('勘定科目'!B32="","",'勘定科目'!B32)</f>
        <v/>
      </c>
      <c r="C33" s="23">
        <f>IF('勘定科目'!B32="","",'勘定科目'!C32)</f>
        <v/>
      </c>
      <c r="D33" s="21" t="n"/>
      <c r="E33" s="21" t="n"/>
      <c r="F33" s="21" t="n"/>
      <c r="G33" s="21" t="n"/>
      <c r="H33" s="21" t="n"/>
      <c r="I33" s="21" t="n"/>
      <c r="J33" s="21" t="n"/>
      <c r="K33" s="21" t="n"/>
      <c r="L33" s="21" t="n"/>
      <c r="M33" s="21" t="n"/>
      <c r="N33" s="21" t="n"/>
      <c r="O33" s="21" t="n"/>
      <c r="P33" s="21" t="n"/>
      <c r="Q33" s="21" t="n"/>
      <c r="R33" s="21" t="n"/>
      <c r="S33" s="21" t="n"/>
      <c r="T33" s="21" t="n"/>
      <c r="U33" s="21" t="n"/>
      <c r="V33" s="21" t="n"/>
      <c r="W33" s="21" t="n"/>
      <c r="X33" s="21" t="n"/>
      <c r="Y33" s="21" t="n"/>
      <c r="Z33" s="21" t="n"/>
      <c r="AA33" s="21" t="n"/>
      <c r="AB33" s="26">
        <f>IF(AND(B33="",COUNT(D33:AA33)&gt;0),"科目の無い行に金額","")</f>
        <v/>
      </c>
    </row>
    <row r="34">
      <c r="A34" s="24">
        <f>IF('勘定科目'!B33="","",'勘定科目'!A33)</f>
        <v/>
      </c>
      <c r="B34" s="29">
        <f>IF('勘定科目'!B33="","",'勘定科目'!B33)</f>
        <v/>
      </c>
      <c r="C34" s="23">
        <f>IF('勘定科目'!B33="","",'勘定科目'!C33)</f>
        <v/>
      </c>
      <c r="D34" s="21" t="n"/>
      <c r="E34" s="21" t="n"/>
      <c r="F34" s="21" t="n"/>
      <c r="G34" s="21" t="n"/>
      <c r="H34" s="21" t="n"/>
      <c r="I34" s="21" t="n"/>
      <c r="J34" s="21" t="n"/>
      <c r="K34" s="21" t="n"/>
      <c r="L34" s="21" t="n"/>
      <c r="M34" s="21" t="n"/>
      <c r="N34" s="21" t="n"/>
      <c r="O34" s="21" t="n"/>
      <c r="P34" s="21" t="n"/>
      <c r="Q34" s="21" t="n"/>
      <c r="R34" s="21" t="n"/>
      <c r="S34" s="21" t="n"/>
      <c r="T34" s="21" t="n"/>
      <c r="U34" s="21" t="n"/>
      <c r="V34" s="21" t="n"/>
      <c r="W34" s="21" t="n"/>
      <c r="X34" s="21" t="n"/>
      <c r="Y34" s="21" t="n"/>
      <c r="Z34" s="21" t="n"/>
      <c r="AA34" s="21" t="n"/>
      <c r="AB34" s="26">
        <f>IF(AND(B34="",COUNT(D34:AA34)&gt;0),"科目の無い行に金額","")</f>
        <v/>
      </c>
    </row>
    <row r="35">
      <c r="A35" s="24">
        <f>IF('勘定科目'!B34="","",'勘定科目'!A34)</f>
        <v/>
      </c>
      <c r="B35" s="29">
        <f>IF('勘定科目'!B34="","",'勘定科目'!B34)</f>
        <v/>
      </c>
      <c r="C35" s="23">
        <f>IF('勘定科目'!B34="","",'勘定科目'!C34)</f>
        <v/>
      </c>
      <c r="D35" s="21" t="n"/>
      <c r="E35" s="21" t="n"/>
      <c r="F35" s="21" t="n"/>
      <c r="G35" s="21" t="n"/>
      <c r="H35" s="21" t="n"/>
      <c r="I35" s="21" t="n"/>
      <c r="J35" s="21" t="n"/>
      <c r="K35" s="21" t="n"/>
      <c r="L35" s="21" t="n"/>
      <c r="M35" s="21" t="n"/>
      <c r="N35" s="21" t="n"/>
      <c r="O35" s="21" t="n"/>
      <c r="P35" s="21" t="n"/>
      <c r="Q35" s="21" t="n"/>
      <c r="R35" s="21" t="n"/>
      <c r="S35" s="21" t="n"/>
      <c r="T35" s="21" t="n"/>
      <c r="U35" s="21" t="n"/>
      <c r="V35" s="21" t="n"/>
      <c r="W35" s="21" t="n"/>
      <c r="X35" s="21" t="n"/>
      <c r="Y35" s="21" t="n"/>
      <c r="Z35" s="21" t="n"/>
      <c r="AA35" s="21" t="n"/>
      <c r="AB35" s="26">
        <f>IF(AND(B35="",COUNT(D35:AA35)&gt;0),"科目の無い行に金額","")</f>
        <v/>
      </c>
    </row>
    <row r="36">
      <c r="A36" s="24">
        <f>IF('勘定科目'!B35="","",'勘定科目'!A35)</f>
        <v/>
      </c>
      <c r="B36" s="29">
        <f>IF('勘定科目'!B35="","",'勘定科目'!B35)</f>
        <v/>
      </c>
      <c r="C36" s="23">
        <f>IF('勘定科目'!B35="","",'勘定科目'!C35)</f>
        <v/>
      </c>
      <c r="D36" s="21" t="n"/>
      <c r="E36" s="21" t="n"/>
      <c r="F36" s="21" t="n"/>
      <c r="G36" s="21" t="n"/>
      <c r="H36" s="21" t="n"/>
      <c r="I36" s="21" t="n"/>
      <c r="J36" s="21" t="n"/>
      <c r="K36" s="21" t="n"/>
      <c r="L36" s="21" t="n"/>
      <c r="M36" s="21" t="n"/>
      <c r="N36" s="21" t="n"/>
      <c r="O36" s="21" t="n"/>
      <c r="P36" s="21" t="n"/>
      <c r="Q36" s="21" t="n"/>
      <c r="R36" s="21" t="n"/>
      <c r="S36" s="21" t="n"/>
      <c r="T36" s="21" t="n"/>
      <c r="U36" s="21" t="n"/>
      <c r="V36" s="21" t="n"/>
      <c r="W36" s="21" t="n"/>
      <c r="X36" s="21" t="n"/>
      <c r="Y36" s="21" t="n"/>
      <c r="Z36" s="21" t="n"/>
      <c r="AA36" s="21" t="n"/>
      <c r="AB36" s="26">
        <f>IF(AND(B36="",COUNT(D36:AA36)&gt;0),"科目の無い行に金額","")</f>
        <v/>
      </c>
    </row>
    <row r="37">
      <c r="A37" s="24">
        <f>IF('勘定科目'!B36="","",'勘定科目'!A36)</f>
        <v/>
      </c>
      <c r="B37" s="29">
        <f>IF('勘定科目'!B36="","",'勘定科目'!B36)</f>
        <v/>
      </c>
      <c r="C37" s="23">
        <f>IF('勘定科目'!B36="","",'勘定科目'!C36)</f>
        <v/>
      </c>
      <c r="D37" s="21" t="n"/>
      <c r="E37" s="21" t="n"/>
      <c r="F37" s="21" t="n"/>
      <c r="G37" s="21" t="n"/>
      <c r="H37" s="21" t="n"/>
      <c r="I37" s="21" t="n"/>
      <c r="J37" s="21" t="n"/>
      <c r="K37" s="21" t="n"/>
      <c r="L37" s="21" t="n"/>
      <c r="M37" s="21" t="n"/>
      <c r="N37" s="21" t="n"/>
      <c r="O37" s="21" t="n"/>
      <c r="P37" s="21" t="n"/>
      <c r="Q37" s="21" t="n"/>
      <c r="R37" s="21" t="n"/>
      <c r="S37" s="21" t="n"/>
      <c r="T37" s="21" t="n"/>
      <c r="U37" s="21" t="n"/>
      <c r="V37" s="21" t="n"/>
      <c r="W37" s="21" t="n"/>
      <c r="X37" s="21" t="n"/>
      <c r="Y37" s="21" t="n"/>
      <c r="Z37" s="21" t="n"/>
      <c r="AA37" s="21" t="n"/>
      <c r="AB37" s="26">
        <f>IF(AND(B37="",COUNT(D37:AA37)&gt;0),"科目の無い行に金額","")</f>
        <v/>
      </c>
    </row>
    <row r="38">
      <c r="A38" s="24">
        <f>IF('勘定科目'!B37="","",'勘定科目'!A37)</f>
        <v/>
      </c>
      <c r="B38" s="29">
        <f>IF('勘定科目'!B37="","",'勘定科目'!B37)</f>
        <v/>
      </c>
      <c r="C38" s="23">
        <f>IF('勘定科目'!B37="","",'勘定科目'!C37)</f>
        <v/>
      </c>
      <c r="D38" s="21" t="n"/>
      <c r="E38" s="21" t="n"/>
      <c r="F38" s="21" t="n"/>
      <c r="G38" s="21" t="n"/>
      <c r="H38" s="21" t="n"/>
      <c r="I38" s="21" t="n"/>
      <c r="J38" s="21" t="n"/>
      <c r="K38" s="21" t="n"/>
      <c r="L38" s="21" t="n"/>
      <c r="M38" s="21" t="n"/>
      <c r="N38" s="21" t="n"/>
      <c r="O38" s="21" t="n"/>
      <c r="P38" s="21" t="n"/>
      <c r="Q38" s="21" t="n"/>
      <c r="R38" s="21" t="n"/>
      <c r="S38" s="21" t="n"/>
      <c r="T38" s="21" t="n"/>
      <c r="U38" s="21" t="n"/>
      <c r="V38" s="21" t="n"/>
      <c r="W38" s="21" t="n"/>
      <c r="X38" s="21" t="n"/>
      <c r="Y38" s="21" t="n"/>
      <c r="Z38" s="21" t="n"/>
      <c r="AA38" s="21" t="n"/>
      <c r="AB38" s="26">
        <f>IF(AND(B38="",COUNT(D38:AA38)&gt;0),"科目の無い行に金額","")</f>
        <v/>
      </c>
    </row>
    <row r="39">
      <c r="A39" s="24">
        <f>IF('勘定科目'!B38="","",'勘定科目'!A38)</f>
        <v/>
      </c>
      <c r="B39" s="29">
        <f>IF('勘定科目'!B38="","",'勘定科目'!B38)</f>
        <v/>
      </c>
      <c r="C39" s="23">
        <f>IF('勘定科目'!B38="","",'勘定科目'!C38)</f>
        <v/>
      </c>
      <c r="D39" s="21" t="n"/>
      <c r="E39" s="21" t="n"/>
      <c r="F39" s="21" t="n"/>
      <c r="G39" s="21" t="n"/>
      <c r="H39" s="21" t="n"/>
      <c r="I39" s="21" t="n"/>
      <c r="J39" s="21" t="n"/>
      <c r="K39" s="21" t="n"/>
      <c r="L39" s="21" t="n"/>
      <c r="M39" s="21" t="n"/>
      <c r="N39" s="21" t="n"/>
      <c r="O39" s="21" t="n"/>
      <c r="P39" s="21" t="n"/>
      <c r="Q39" s="21" t="n"/>
      <c r="R39" s="21" t="n"/>
      <c r="S39" s="21" t="n"/>
      <c r="T39" s="21" t="n"/>
      <c r="U39" s="21" t="n"/>
      <c r="V39" s="21" t="n"/>
      <c r="W39" s="21" t="n"/>
      <c r="X39" s="21" t="n"/>
      <c r="Y39" s="21" t="n"/>
      <c r="Z39" s="21" t="n"/>
      <c r="AA39" s="21" t="n"/>
      <c r="AB39" s="26">
        <f>IF(AND(B39="",COUNT(D39:AA39)&gt;0),"科目の無い行に金額","")</f>
        <v/>
      </c>
    </row>
    <row r="40">
      <c r="A40" s="24">
        <f>IF('勘定科目'!B39="","",'勘定科目'!A39)</f>
        <v/>
      </c>
      <c r="B40" s="29">
        <f>IF('勘定科目'!B39="","",'勘定科目'!B39)</f>
        <v/>
      </c>
      <c r="C40" s="23">
        <f>IF('勘定科目'!B39="","",'勘定科目'!C39)</f>
        <v/>
      </c>
      <c r="D40" s="21" t="n"/>
      <c r="E40" s="21" t="n"/>
      <c r="F40" s="21" t="n"/>
      <c r="G40" s="21" t="n"/>
      <c r="H40" s="21" t="n"/>
      <c r="I40" s="21" t="n"/>
      <c r="J40" s="21" t="n"/>
      <c r="K40" s="21" t="n"/>
      <c r="L40" s="21" t="n"/>
      <c r="M40" s="21" t="n"/>
      <c r="N40" s="21" t="n"/>
      <c r="O40" s="21" t="n"/>
      <c r="P40" s="21" t="n"/>
      <c r="Q40" s="21" t="n"/>
      <c r="R40" s="21" t="n"/>
      <c r="S40" s="21" t="n"/>
      <c r="T40" s="21" t="n"/>
      <c r="U40" s="21" t="n"/>
      <c r="V40" s="21" t="n"/>
      <c r="W40" s="21" t="n"/>
      <c r="X40" s="21" t="n"/>
      <c r="Y40" s="21" t="n"/>
      <c r="Z40" s="21" t="n"/>
      <c r="AA40" s="21" t="n"/>
      <c r="AB40" s="26">
        <f>IF(AND(B40="",COUNT(D40:AA40)&gt;0),"科目の無い行に金額","")</f>
        <v/>
      </c>
    </row>
    <row r="41">
      <c r="A41" s="24">
        <f>IF('勘定科目'!B40="","",'勘定科目'!A40)</f>
        <v/>
      </c>
      <c r="B41" s="29">
        <f>IF('勘定科目'!B40="","",'勘定科目'!B40)</f>
        <v/>
      </c>
      <c r="C41" s="23">
        <f>IF('勘定科目'!B40="","",'勘定科目'!C40)</f>
        <v/>
      </c>
      <c r="D41" s="21" t="n"/>
      <c r="E41" s="21" t="n"/>
      <c r="F41" s="21" t="n"/>
      <c r="G41" s="21" t="n"/>
      <c r="H41" s="21" t="n"/>
      <c r="I41" s="21" t="n"/>
      <c r="J41" s="21" t="n"/>
      <c r="K41" s="21" t="n"/>
      <c r="L41" s="21" t="n"/>
      <c r="M41" s="21" t="n"/>
      <c r="N41" s="21" t="n"/>
      <c r="O41" s="21" t="n"/>
      <c r="P41" s="21" t="n"/>
      <c r="Q41" s="21" t="n"/>
      <c r="R41" s="21" t="n"/>
      <c r="S41" s="21" t="n"/>
      <c r="T41" s="21" t="n"/>
      <c r="U41" s="21" t="n"/>
      <c r="V41" s="21" t="n"/>
      <c r="W41" s="21" t="n"/>
      <c r="X41" s="21" t="n"/>
      <c r="Y41" s="21" t="n"/>
      <c r="Z41" s="21" t="n"/>
      <c r="AA41" s="21" t="n"/>
      <c r="AB41" s="26">
        <f>IF(AND(B41="",COUNT(D41:AA41)&gt;0),"科目の無い行に金額","")</f>
        <v/>
      </c>
    </row>
    <row r="42">
      <c r="A42" s="24">
        <f>IF('勘定科目'!B41="","",'勘定科目'!A41)</f>
        <v/>
      </c>
      <c r="B42" s="29">
        <f>IF('勘定科目'!B41="","",'勘定科目'!B41)</f>
        <v/>
      </c>
      <c r="C42" s="23">
        <f>IF('勘定科目'!B41="","",'勘定科目'!C41)</f>
        <v/>
      </c>
      <c r="D42" s="21" t="n"/>
      <c r="E42" s="21" t="n"/>
      <c r="F42" s="21" t="n"/>
      <c r="G42" s="21" t="n"/>
      <c r="H42" s="21" t="n"/>
      <c r="I42" s="21" t="n"/>
      <c r="J42" s="21" t="n"/>
      <c r="K42" s="21" t="n"/>
      <c r="L42" s="21" t="n"/>
      <c r="M42" s="21" t="n"/>
      <c r="N42" s="21" t="n"/>
      <c r="O42" s="21" t="n"/>
      <c r="P42" s="21" t="n"/>
      <c r="Q42" s="21" t="n"/>
      <c r="R42" s="21" t="n"/>
      <c r="S42" s="21" t="n"/>
      <c r="T42" s="21" t="n"/>
      <c r="U42" s="21" t="n"/>
      <c r="V42" s="21" t="n"/>
      <c r="W42" s="21" t="n"/>
      <c r="X42" s="21" t="n"/>
      <c r="Y42" s="21" t="n"/>
      <c r="Z42" s="21" t="n"/>
      <c r="AA42" s="21" t="n"/>
      <c r="AB42" s="26">
        <f>IF(AND(B42="",COUNT(D42:AA42)&gt;0),"科目の無い行に金額","")</f>
        <v/>
      </c>
    </row>
    <row r="43">
      <c r="A43" s="24">
        <f>IF('勘定科目'!B42="","",'勘定科目'!A42)</f>
        <v/>
      </c>
      <c r="B43" s="29">
        <f>IF('勘定科目'!B42="","",'勘定科目'!B42)</f>
        <v/>
      </c>
      <c r="C43" s="23">
        <f>IF('勘定科目'!B42="","",'勘定科目'!C42)</f>
        <v/>
      </c>
      <c r="D43" s="21" t="n"/>
      <c r="E43" s="21" t="n"/>
      <c r="F43" s="21" t="n"/>
      <c r="G43" s="21" t="n"/>
      <c r="H43" s="21" t="n"/>
      <c r="I43" s="21" t="n"/>
      <c r="J43" s="21" t="n"/>
      <c r="K43" s="21" t="n"/>
      <c r="L43" s="21" t="n"/>
      <c r="M43" s="21" t="n"/>
      <c r="N43" s="21" t="n"/>
      <c r="O43" s="21" t="n"/>
      <c r="P43" s="21" t="n"/>
      <c r="Q43" s="21" t="n"/>
      <c r="R43" s="21" t="n"/>
      <c r="S43" s="21" t="n"/>
      <c r="T43" s="21" t="n"/>
      <c r="U43" s="21" t="n"/>
      <c r="V43" s="21" t="n"/>
      <c r="W43" s="21" t="n"/>
      <c r="X43" s="21" t="n"/>
      <c r="Y43" s="21" t="n"/>
      <c r="Z43" s="21" t="n"/>
      <c r="AA43" s="21" t="n"/>
      <c r="AB43" s="26">
        <f>IF(AND(B43="",COUNT(D43:AA43)&gt;0),"科目の無い行に金額","")</f>
        <v/>
      </c>
    </row>
    <row r="44">
      <c r="A44" s="24">
        <f>IF('勘定科目'!B43="","",'勘定科目'!A43)</f>
        <v/>
      </c>
      <c r="B44" s="29">
        <f>IF('勘定科目'!B43="","",'勘定科目'!B43)</f>
        <v/>
      </c>
      <c r="C44" s="23">
        <f>IF('勘定科目'!B43="","",'勘定科目'!C43)</f>
        <v/>
      </c>
      <c r="D44" s="21" t="n"/>
      <c r="E44" s="21" t="n"/>
      <c r="F44" s="21" t="n"/>
      <c r="G44" s="21" t="n"/>
      <c r="H44" s="21" t="n"/>
      <c r="I44" s="21" t="n"/>
      <c r="J44" s="21" t="n"/>
      <c r="K44" s="21" t="n"/>
      <c r="L44" s="21" t="n"/>
      <c r="M44" s="21" t="n"/>
      <c r="N44" s="21" t="n"/>
      <c r="O44" s="21" t="n"/>
      <c r="P44" s="21" t="n"/>
      <c r="Q44" s="21" t="n"/>
      <c r="R44" s="21" t="n"/>
      <c r="S44" s="21" t="n"/>
      <c r="T44" s="21" t="n"/>
      <c r="U44" s="21" t="n"/>
      <c r="V44" s="21" t="n"/>
      <c r="W44" s="21" t="n"/>
      <c r="X44" s="21" t="n"/>
      <c r="Y44" s="21" t="n"/>
      <c r="Z44" s="21" t="n"/>
      <c r="AA44" s="21" t="n"/>
      <c r="AB44" s="26">
        <f>IF(AND(B44="",COUNT(D44:AA44)&gt;0),"科目の無い行に金額","")</f>
        <v/>
      </c>
    </row>
    <row r="45">
      <c r="A45" s="24">
        <f>IF('勘定科目'!B44="","",'勘定科目'!A44)</f>
        <v/>
      </c>
      <c r="B45" s="29">
        <f>IF('勘定科目'!B44="","",'勘定科目'!B44)</f>
        <v/>
      </c>
      <c r="C45" s="23">
        <f>IF('勘定科目'!B44="","",'勘定科目'!C44)</f>
        <v/>
      </c>
      <c r="D45" s="21" t="n"/>
      <c r="E45" s="21" t="n"/>
      <c r="F45" s="21" t="n"/>
      <c r="G45" s="21" t="n"/>
      <c r="H45" s="21" t="n"/>
      <c r="I45" s="21" t="n"/>
      <c r="J45" s="21" t="n"/>
      <c r="K45" s="21" t="n"/>
      <c r="L45" s="21" t="n"/>
      <c r="M45" s="21" t="n"/>
      <c r="N45" s="21" t="n"/>
      <c r="O45" s="21" t="n"/>
      <c r="P45" s="21" t="n"/>
      <c r="Q45" s="21" t="n"/>
      <c r="R45" s="21" t="n"/>
      <c r="S45" s="21" t="n"/>
      <c r="T45" s="21" t="n"/>
      <c r="U45" s="21" t="n"/>
      <c r="V45" s="21" t="n"/>
      <c r="W45" s="21" t="n"/>
      <c r="X45" s="21" t="n"/>
      <c r="Y45" s="21" t="n"/>
      <c r="Z45" s="21" t="n"/>
      <c r="AA45" s="21" t="n"/>
      <c r="AB45" s="26">
        <f>IF(AND(B45="",COUNT(D45:AA45)&gt;0),"科目の無い行に金額","")</f>
        <v/>
      </c>
    </row>
    <row r="46">
      <c r="A46" s="24">
        <f>IF('勘定科目'!B45="","",'勘定科目'!A45)</f>
        <v/>
      </c>
      <c r="B46" s="29">
        <f>IF('勘定科目'!B45="","",'勘定科目'!B45)</f>
        <v/>
      </c>
      <c r="C46" s="23">
        <f>IF('勘定科目'!B45="","",'勘定科目'!C45)</f>
        <v/>
      </c>
      <c r="D46" s="21" t="n"/>
      <c r="E46" s="21" t="n"/>
      <c r="F46" s="21" t="n"/>
      <c r="G46" s="21" t="n"/>
      <c r="H46" s="21" t="n"/>
      <c r="I46" s="21" t="n"/>
      <c r="J46" s="21" t="n"/>
      <c r="K46" s="21" t="n"/>
      <c r="L46" s="21" t="n"/>
      <c r="M46" s="21" t="n"/>
      <c r="N46" s="21" t="n"/>
      <c r="O46" s="21" t="n"/>
      <c r="P46" s="21" t="n"/>
      <c r="Q46" s="21" t="n"/>
      <c r="R46" s="21" t="n"/>
      <c r="S46" s="21" t="n"/>
      <c r="T46" s="21" t="n"/>
      <c r="U46" s="21" t="n"/>
      <c r="V46" s="21" t="n"/>
      <c r="W46" s="21" t="n"/>
      <c r="X46" s="21" t="n"/>
      <c r="Y46" s="21" t="n"/>
      <c r="Z46" s="21" t="n"/>
      <c r="AA46" s="21" t="n"/>
      <c r="AB46" s="26">
        <f>IF(AND(B46="",COUNT(D46:AA46)&gt;0),"科目の無い行に金額","")</f>
        <v/>
      </c>
    </row>
    <row r="47">
      <c r="A47" s="24">
        <f>IF('勘定科目'!B46="","",'勘定科目'!A46)</f>
        <v/>
      </c>
      <c r="B47" s="29">
        <f>IF('勘定科目'!B46="","",'勘定科目'!B46)</f>
        <v/>
      </c>
      <c r="C47" s="23">
        <f>IF('勘定科目'!B46="","",'勘定科目'!C46)</f>
        <v/>
      </c>
      <c r="D47" s="21" t="n"/>
      <c r="E47" s="21" t="n"/>
      <c r="F47" s="21" t="n"/>
      <c r="G47" s="21" t="n"/>
      <c r="H47" s="21" t="n"/>
      <c r="I47" s="21" t="n"/>
      <c r="J47" s="21" t="n"/>
      <c r="K47" s="21" t="n"/>
      <c r="L47" s="21" t="n"/>
      <c r="M47" s="21" t="n"/>
      <c r="N47" s="21" t="n"/>
      <c r="O47" s="21" t="n"/>
      <c r="P47" s="21" t="n"/>
      <c r="Q47" s="21" t="n"/>
      <c r="R47" s="21" t="n"/>
      <c r="S47" s="21" t="n"/>
      <c r="T47" s="21" t="n"/>
      <c r="U47" s="21" t="n"/>
      <c r="V47" s="21" t="n"/>
      <c r="W47" s="21" t="n"/>
      <c r="X47" s="21" t="n"/>
      <c r="Y47" s="21" t="n"/>
      <c r="Z47" s="21" t="n"/>
      <c r="AA47" s="21" t="n"/>
      <c r="AB47" s="26">
        <f>IF(AND(B47="",COUNT(D47:AA47)&gt;0),"科目の無い行に金額","")</f>
        <v/>
      </c>
    </row>
    <row r="48">
      <c r="A48" s="24">
        <f>IF('勘定科目'!B47="","",'勘定科目'!A47)</f>
        <v/>
      </c>
      <c r="B48" s="29">
        <f>IF('勘定科目'!B47="","",'勘定科目'!B47)</f>
        <v/>
      </c>
      <c r="C48" s="23">
        <f>IF('勘定科目'!B47="","",'勘定科目'!C47)</f>
        <v/>
      </c>
      <c r="D48" s="21" t="n"/>
      <c r="E48" s="21" t="n"/>
      <c r="F48" s="21" t="n"/>
      <c r="G48" s="21" t="n"/>
      <c r="H48" s="21" t="n"/>
      <c r="I48" s="21" t="n"/>
      <c r="J48" s="21" t="n"/>
      <c r="K48" s="21" t="n"/>
      <c r="L48" s="21" t="n"/>
      <c r="M48" s="21" t="n"/>
      <c r="N48" s="21" t="n"/>
      <c r="O48" s="21" t="n"/>
      <c r="P48" s="21" t="n"/>
      <c r="Q48" s="21" t="n"/>
      <c r="R48" s="21" t="n"/>
      <c r="S48" s="21" t="n"/>
      <c r="T48" s="21" t="n"/>
      <c r="U48" s="21" t="n"/>
      <c r="V48" s="21" t="n"/>
      <c r="W48" s="21" t="n"/>
      <c r="X48" s="21" t="n"/>
      <c r="Y48" s="21" t="n"/>
      <c r="Z48" s="21" t="n"/>
      <c r="AA48" s="21" t="n"/>
      <c r="AB48" s="26">
        <f>IF(AND(B48="",COUNT(D48:AA48)&gt;0),"科目の無い行に金額","")</f>
        <v/>
      </c>
    </row>
    <row r="49">
      <c r="A49" s="24">
        <f>IF('勘定科目'!B48="","",'勘定科目'!A48)</f>
        <v/>
      </c>
      <c r="B49" s="29">
        <f>IF('勘定科目'!B48="","",'勘定科目'!B48)</f>
        <v/>
      </c>
      <c r="C49" s="23">
        <f>IF('勘定科目'!B48="","",'勘定科目'!C48)</f>
        <v/>
      </c>
      <c r="D49" s="21" t="n"/>
      <c r="E49" s="21" t="n"/>
      <c r="F49" s="21" t="n"/>
      <c r="G49" s="21" t="n"/>
      <c r="H49" s="21" t="n"/>
      <c r="I49" s="21" t="n"/>
      <c r="J49" s="21" t="n"/>
      <c r="K49" s="21" t="n"/>
      <c r="L49" s="21" t="n"/>
      <c r="M49" s="21" t="n"/>
      <c r="N49" s="21" t="n"/>
      <c r="O49" s="21" t="n"/>
      <c r="P49" s="21" t="n"/>
      <c r="Q49" s="21" t="n"/>
      <c r="R49" s="21" t="n"/>
      <c r="S49" s="21" t="n"/>
      <c r="T49" s="21" t="n"/>
      <c r="U49" s="21" t="n"/>
      <c r="V49" s="21" t="n"/>
      <c r="W49" s="21" t="n"/>
      <c r="X49" s="21" t="n"/>
      <c r="Y49" s="21" t="n"/>
      <c r="Z49" s="21" t="n"/>
      <c r="AA49" s="21" t="n"/>
      <c r="AB49" s="26">
        <f>IF(AND(B49="",COUNT(D49:AA49)&gt;0),"科目の無い行に金額","")</f>
        <v/>
      </c>
    </row>
    <row r="50">
      <c r="A50" s="24">
        <f>IF('勘定科目'!B49="","",'勘定科目'!A49)</f>
        <v/>
      </c>
      <c r="B50" s="29">
        <f>IF('勘定科目'!B49="","",'勘定科目'!B49)</f>
        <v/>
      </c>
      <c r="C50" s="23">
        <f>IF('勘定科目'!B49="","",'勘定科目'!C49)</f>
        <v/>
      </c>
      <c r="D50" s="21" t="n"/>
      <c r="E50" s="21" t="n"/>
      <c r="F50" s="21" t="n"/>
      <c r="G50" s="21" t="n"/>
      <c r="H50" s="21" t="n"/>
      <c r="I50" s="21" t="n"/>
      <c r="J50" s="21" t="n"/>
      <c r="K50" s="21" t="n"/>
      <c r="L50" s="21" t="n"/>
      <c r="M50" s="21" t="n"/>
      <c r="N50" s="21" t="n"/>
      <c r="O50" s="21" t="n"/>
      <c r="P50" s="21" t="n"/>
      <c r="Q50" s="21" t="n"/>
      <c r="R50" s="21" t="n"/>
      <c r="S50" s="21" t="n"/>
      <c r="T50" s="21" t="n"/>
      <c r="U50" s="21" t="n"/>
      <c r="V50" s="21" t="n"/>
      <c r="W50" s="21" t="n"/>
      <c r="X50" s="21" t="n"/>
      <c r="Y50" s="21" t="n"/>
      <c r="Z50" s="21" t="n"/>
      <c r="AA50" s="21" t="n"/>
      <c r="AB50" s="26">
        <f>IF(AND(B50="",COUNT(D50:AA50)&gt;0),"科目の無い行に金額","")</f>
        <v/>
      </c>
    </row>
    <row r="51">
      <c r="A51" s="24">
        <f>IF('勘定科目'!B50="","",'勘定科目'!A50)</f>
        <v/>
      </c>
      <c r="B51" s="29">
        <f>IF('勘定科目'!B50="","",'勘定科目'!B50)</f>
        <v/>
      </c>
      <c r="C51" s="23">
        <f>IF('勘定科目'!B50="","",'勘定科目'!C50)</f>
        <v/>
      </c>
      <c r="D51" s="21" t="n"/>
      <c r="E51" s="21" t="n"/>
      <c r="F51" s="21" t="n"/>
      <c r="G51" s="21" t="n"/>
      <c r="H51" s="21" t="n"/>
      <c r="I51" s="21" t="n"/>
      <c r="J51" s="21" t="n"/>
      <c r="K51" s="21" t="n"/>
      <c r="L51" s="21" t="n"/>
      <c r="M51" s="21" t="n"/>
      <c r="N51" s="21" t="n"/>
      <c r="O51" s="21" t="n"/>
      <c r="P51" s="21" t="n"/>
      <c r="Q51" s="21" t="n"/>
      <c r="R51" s="21" t="n"/>
      <c r="S51" s="21" t="n"/>
      <c r="T51" s="21" t="n"/>
      <c r="U51" s="21" t="n"/>
      <c r="V51" s="21" t="n"/>
      <c r="W51" s="21" t="n"/>
      <c r="X51" s="21" t="n"/>
      <c r="Y51" s="21" t="n"/>
      <c r="Z51" s="21" t="n"/>
      <c r="AA51" s="21" t="n"/>
      <c r="AB51" s="26">
        <f>IF(AND(B51="",COUNT(D51:AA51)&gt;0),"科目の無い行に金額","")</f>
        <v/>
      </c>
    </row>
    <row r="52">
      <c r="A52" s="24">
        <f>IF('勘定科目'!B51="","",'勘定科目'!A51)</f>
        <v/>
      </c>
      <c r="B52" s="29">
        <f>IF('勘定科目'!B51="","",'勘定科目'!B51)</f>
        <v/>
      </c>
      <c r="C52" s="23">
        <f>IF('勘定科目'!B51="","",'勘定科目'!C51)</f>
        <v/>
      </c>
      <c r="D52" s="21" t="n"/>
      <c r="E52" s="21" t="n"/>
      <c r="F52" s="21" t="n"/>
      <c r="G52" s="21" t="n"/>
      <c r="H52" s="21" t="n"/>
      <c r="I52" s="21" t="n"/>
      <c r="J52" s="21" t="n"/>
      <c r="K52" s="21" t="n"/>
      <c r="L52" s="21" t="n"/>
      <c r="M52" s="21" t="n"/>
      <c r="N52" s="21" t="n"/>
      <c r="O52" s="21" t="n"/>
      <c r="P52" s="21" t="n"/>
      <c r="Q52" s="21" t="n"/>
      <c r="R52" s="21" t="n"/>
      <c r="S52" s="21" t="n"/>
      <c r="T52" s="21" t="n"/>
      <c r="U52" s="21" t="n"/>
      <c r="V52" s="21" t="n"/>
      <c r="W52" s="21" t="n"/>
      <c r="X52" s="21" t="n"/>
      <c r="Y52" s="21" t="n"/>
      <c r="Z52" s="21" t="n"/>
      <c r="AA52" s="21" t="n"/>
      <c r="AB52" s="26">
        <f>IF(AND(B52="",COUNT(D52:AA52)&gt;0),"科目の無い行に金額","")</f>
        <v/>
      </c>
    </row>
    <row r="53">
      <c r="A53" s="24">
        <f>IF('勘定科目'!B52="","",'勘定科目'!A52)</f>
        <v/>
      </c>
      <c r="B53" s="29">
        <f>IF('勘定科目'!B52="","",'勘定科目'!B52)</f>
        <v/>
      </c>
      <c r="C53" s="23">
        <f>IF('勘定科目'!B52="","",'勘定科目'!C52)</f>
        <v/>
      </c>
      <c r="D53" s="21" t="n"/>
      <c r="E53" s="21" t="n"/>
      <c r="F53" s="21" t="n"/>
      <c r="G53" s="21" t="n"/>
      <c r="H53" s="21" t="n"/>
      <c r="I53" s="21" t="n"/>
      <c r="J53" s="21" t="n"/>
      <c r="K53" s="21" t="n"/>
      <c r="L53" s="21" t="n"/>
      <c r="M53" s="21" t="n"/>
      <c r="N53" s="21" t="n"/>
      <c r="O53" s="21" t="n"/>
      <c r="P53" s="21" t="n"/>
      <c r="Q53" s="21" t="n"/>
      <c r="R53" s="21" t="n"/>
      <c r="S53" s="21" t="n"/>
      <c r="T53" s="21" t="n"/>
      <c r="U53" s="21" t="n"/>
      <c r="V53" s="21" t="n"/>
      <c r="W53" s="21" t="n"/>
      <c r="X53" s="21" t="n"/>
      <c r="Y53" s="21" t="n"/>
      <c r="Z53" s="21" t="n"/>
      <c r="AA53" s="21" t="n"/>
      <c r="AB53" s="26">
        <f>IF(AND(B53="",COUNT(D53:AA53)&gt;0),"科目の無い行に金額","")</f>
        <v/>
      </c>
    </row>
    <row r="54">
      <c r="A54" s="24">
        <f>IF('勘定科目'!B53="","",'勘定科目'!A53)</f>
        <v/>
      </c>
      <c r="B54" s="29">
        <f>IF('勘定科目'!B53="","",'勘定科目'!B53)</f>
        <v/>
      </c>
      <c r="C54" s="23">
        <f>IF('勘定科目'!B53="","",'勘定科目'!C53)</f>
        <v/>
      </c>
      <c r="D54" s="21" t="n"/>
      <c r="E54" s="21" t="n"/>
      <c r="F54" s="21" t="n"/>
      <c r="G54" s="21" t="n"/>
      <c r="H54" s="21" t="n"/>
      <c r="I54" s="21" t="n"/>
      <c r="J54" s="21" t="n"/>
      <c r="K54" s="21" t="n"/>
      <c r="L54" s="21" t="n"/>
      <c r="M54" s="21" t="n"/>
      <c r="N54" s="21" t="n"/>
      <c r="O54" s="21" t="n"/>
      <c r="P54" s="21" t="n"/>
      <c r="Q54" s="21" t="n"/>
      <c r="R54" s="21" t="n"/>
      <c r="S54" s="21" t="n"/>
      <c r="T54" s="21" t="n"/>
      <c r="U54" s="21" t="n"/>
      <c r="V54" s="21" t="n"/>
      <c r="W54" s="21" t="n"/>
      <c r="X54" s="21" t="n"/>
      <c r="Y54" s="21" t="n"/>
      <c r="Z54" s="21" t="n"/>
      <c r="AA54" s="21" t="n"/>
      <c r="AB54" s="26">
        <f>IF(AND(B54="",COUNT(D54:AA54)&gt;0),"科目の無い行に金額","")</f>
        <v/>
      </c>
    </row>
    <row r="55">
      <c r="A55" s="24">
        <f>IF('勘定科目'!B54="","",'勘定科目'!A54)</f>
        <v/>
      </c>
      <c r="B55" s="29">
        <f>IF('勘定科目'!B54="","",'勘定科目'!B54)</f>
        <v/>
      </c>
      <c r="C55" s="23">
        <f>IF('勘定科目'!B54="","",'勘定科目'!C54)</f>
        <v/>
      </c>
      <c r="D55" s="21" t="n"/>
      <c r="E55" s="21" t="n"/>
      <c r="F55" s="21" t="n"/>
      <c r="G55" s="21" t="n"/>
      <c r="H55" s="21" t="n"/>
      <c r="I55" s="21" t="n"/>
      <c r="J55" s="21" t="n"/>
      <c r="K55" s="21" t="n"/>
      <c r="L55" s="21" t="n"/>
      <c r="M55" s="21" t="n"/>
      <c r="N55" s="21" t="n"/>
      <c r="O55" s="21" t="n"/>
      <c r="P55" s="21" t="n"/>
      <c r="Q55" s="21" t="n"/>
      <c r="R55" s="21" t="n"/>
      <c r="S55" s="21" t="n"/>
      <c r="T55" s="21" t="n"/>
      <c r="U55" s="21" t="n"/>
      <c r="V55" s="21" t="n"/>
      <c r="W55" s="21" t="n"/>
      <c r="X55" s="21" t="n"/>
      <c r="Y55" s="21" t="n"/>
      <c r="Z55" s="21" t="n"/>
      <c r="AA55" s="21" t="n"/>
      <c r="AB55" s="26">
        <f>IF(AND(B55="",COUNT(D55:AA55)&gt;0),"科目の無い行に金額","")</f>
        <v/>
      </c>
    </row>
    <row r="56">
      <c r="A56" s="24">
        <f>IF('勘定科目'!B55="","",'勘定科目'!A55)</f>
        <v/>
      </c>
      <c r="B56" s="29">
        <f>IF('勘定科目'!B55="","",'勘定科目'!B55)</f>
        <v/>
      </c>
      <c r="C56" s="23">
        <f>IF('勘定科目'!B55="","",'勘定科目'!C55)</f>
        <v/>
      </c>
      <c r="D56" s="21" t="n"/>
      <c r="E56" s="21" t="n"/>
      <c r="F56" s="21" t="n"/>
      <c r="G56" s="21" t="n"/>
      <c r="H56" s="21" t="n"/>
      <c r="I56" s="21" t="n"/>
      <c r="J56" s="21" t="n"/>
      <c r="K56" s="21" t="n"/>
      <c r="L56" s="21" t="n"/>
      <c r="M56" s="21" t="n"/>
      <c r="N56" s="21" t="n"/>
      <c r="O56" s="21" t="n"/>
      <c r="P56" s="21" t="n"/>
      <c r="Q56" s="21" t="n"/>
      <c r="R56" s="21" t="n"/>
      <c r="S56" s="21" t="n"/>
      <c r="T56" s="21" t="n"/>
      <c r="U56" s="21" t="n"/>
      <c r="V56" s="21" t="n"/>
      <c r="W56" s="21" t="n"/>
      <c r="X56" s="21" t="n"/>
      <c r="Y56" s="21" t="n"/>
      <c r="Z56" s="21" t="n"/>
      <c r="AA56" s="21" t="n"/>
      <c r="AB56" s="26">
        <f>IF(AND(B56="",COUNT(D56:AA56)&gt;0),"科目の無い行に金額","")</f>
        <v/>
      </c>
    </row>
    <row r="57">
      <c r="A57" s="24">
        <f>IF('勘定科目'!B56="","",'勘定科目'!A56)</f>
        <v/>
      </c>
      <c r="B57" s="29">
        <f>IF('勘定科目'!B56="","",'勘定科目'!B56)</f>
        <v/>
      </c>
      <c r="C57" s="23">
        <f>IF('勘定科目'!B56="","",'勘定科目'!C56)</f>
        <v/>
      </c>
      <c r="D57" s="21" t="n"/>
      <c r="E57" s="21" t="n"/>
      <c r="F57" s="21" t="n"/>
      <c r="G57" s="21" t="n"/>
      <c r="H57" s="21" t="n"/>
      <c r="I57" s="21" t="n"/>
      <c r="J57" s="21" t="n"/>
      <c r="K57" s="21" t="n"/>
      <c r="L57" s="21" t="n"/>
      <c r="M57" s="21" t="n"/>
      <c r="N57" s="21" t="n"/>
      <c r="O57" s="21" t="n"/>
      <c r="P57" s="21" t="n"/>
      <c r="Q57" s="21" t="n"/>
      <c r="R57" s="21" t="n"/>
      <c r="S57" s="21" t="n"/>
      <c r="T57" s="21" t="n"/>
      <c r="U57" s="21" t="n"/>
      <c r="V57" s="21" t="n"/>
      <c r="W57" s="21" t="n"/>
      <c r="X57" s="21" t="n"/>
      <c r="Y57" s="21" t="n"/>
      <c r="Z57" s="21" t="n"/>
      <c r="AA57" s="21" t="n"/>
      <c r="AB57" s="26">
        <f>IF(AND(B57="",COUNT(D57:AA57)&gt;0),"科目の無い行に金額","")</f>
        <v/>
      </c>
    </row>
    <row r="58">
      <c r="A58" s="24">
        <f>IF('勘定科目'!B57="","",'勘定科目'!A57)</f>
        <v/>
      </c>
      <c r="B58" s="29">
        <f>IF('勘定科目'!B57="","",'勘定科目'!B57)</f>
        <v/>
      </c>
      <c r="C58" s="23">
        <f>IF('勘定科目'!B57="","",'勘定科目'!C57)</f>
        <v/>
      </c>
      <c r="D58" s="21" t="n"/>
      <c r="E58" s="21" t="n"/>
      <c r="F58" s="21" t="n"/>
      <c r="G58" s="21" t="n"/>
      <c r="H58" s="21" t="n"/>
      <c r="I58" s="21" t="n"/>
      <c r="J58" s="21" t="n"/>
      <c r="K58" s="21" t="n"/>
      <c r="L58" s="21" t="n"/>
      <c r="M58" s="21" t="n"/>
      <c r="N58" s="21" t="n"/>
      <c r="O58" s="21" t="n"/>
      <c r="P58" s="21" t="n"/>
      <c r="Q58" s="21" t="n"/>
      <c r="R58" s="21" t="n"/>
      <c r="S58" s="21" t="n"/>
      <c r="T58" s="21" t="n"/>
      <c r="U58" s="21" t="n"/>
      <c r="V58" s="21" t="n"/>
      <c r="W58" s="21" t="n"/>
      <c r="X58" s="21" t="n"/>
      <c r="Y58" s="21" t="n"/>
      <c r="Z58" s="21" t="n"/>
      <c r="AA58" s="21" t="n"/>
      <c r="AB58" s="26">
        <f>IF(AND(B58="",COUNT(D58:AA58)&gt;0),"科目の無い行に金額","")</f>
        <v/>
      </c>
    </row>
    <row r="59">
      <c r="A59" s="24">
        <f>IF('勘定科目'!B58="","",'勘定科目'!A58)</f>
        <v/>
      </c>
      <c r="B59" s="29">
        <f>IF('勘定科目'!B58="","",'勘定科目'!B58)</f>
        <v/>
      </c>
      <c r="C59" s="23">
        <f>IF('勘定科目'!B58="","",'勘定科目'!C58)</f>
        <v/>
      </c>
      <c r="D59" s="21" t="n"/>
      <c r="E59" s="21" t="n"/>
      <c r="F59" s="21" t="n"/>
      <c r="G59" s="21" t="n"/>
      <c r="H59" s="21" t="n"/>
      <c r="I59" s="21" t="n"/>
      <c r="J59" s="21" t="n"/>
      <c r="K59" s="21" t="n"/>
      <c r="L59" s="21" t="n"/>
      <c r="M59" s="21" t="n"/>
      <c r="N59" s="21" t="n"/>
      <c r="O59" s="21" t="n"/>
      <c r="P59" s="21" t="n"/>
      <c r="Q59" s="21" t="n"/>
      <c r="R59" s="21" t="n"/>
      <c r="S59" s="21" t="n"/>
      <c r="T59" s="21" t="n"/>
      <c r="U59" s="21" t="n"/>
      <c r="V59" s="21" t="n"/>
      <c r="W59" s="21" t="n"/>
      <c r="X59" s="21" t="n"/>
      <c r="Y59" s="21" t="n"/>
      <c r="Z59" s="21" t="n"/>
      <c r="AA59" s="21" t="n"/>
      <c r="AB59" s="26">
        <f>IF(AND(B59="",COUNT(D59:AA59)&gt;0),"科目の無い行に金額","")</f>
        <v/>
      </c>
    </row>
    <row r="60">
      <c r="A60" s="24">
        <f>IF('勘定科目'!B59="","",'勘定科目'!A59)</f>
        <v/>
      </c>
      <c r="B60" s="29">
        <f>IF('勘定科目'!B59="","",'勘定科目'!B59)</f>
        <v/>
      </c>
      <c r="C60" s="23">
        <f>IF('勘定科目'!B59="","",'勘定科目'!C59)</f>
        <v/>
      </c>
      <c r="D60" s="21" t="n"/>
      <c r="E60" s="21" t="n"/>
      <c r="F60" s="21" t="n"/>
      <c r="G60" s="21" t="n"/>
      <c r="H60" s="21" t="n"/>
      <c r="I60" s="21" t="n"/>
      <c r="J60" s="21" t="n"/>
      <c r="K60" s="21" t="n"/>
      <c r="L60" s="21" t="n"/>
      <c r="M60" s="21" t="n"/>
      <c r="N60" s="21" t="n"/>
      <c r="O60" s="21" t="n"/>
      <c r="P60" s="21" t="n"/>
      <c r="Q60" s="21" t="n"/>
      <c r="R60" s="21" t="n"/>
      <c r="S60" s="21" t="n"/>
      <c r="T60" s="21" t="n"/>
      <c r="U60" s="21" t="n"/>
      <c r="V60" s="21" t="n"/>
      <c r="W60" s="21" t="n"/>
      <c r="X60" s="21" t="n"/>
      <c r="Y60" s="21" t="n"/>
      <c r="Z60" s="21" t="n"/>
      <c r="AA60" s="21" t="n"/>
      <c r="AB60" s="26">
        <f>IF(AND(B60="",COUNT(D60:AA60)&gt;0),"科目の無い行に金額","")</f>
        <v/>
      </c>
    </row>
    <row r="61">
      <c r="A61" s="24">
        <f>IF('勘定科目'!B60="","",'勘定科目'!A60)</f>
        <v/>
      </c>
      <c r="B61" s="29">
        <f>IF('勘定科目'!B60="","",'勘定科目'!B60)</f>
        <v/>
      </c>
      <c r="C61" s="23">
        <f>IF('勘定科目'!B60="","",'勘定科目'!C60)</f>
        <v/>
      </c>
      <c r="D61" s="21" t="n"/>
      <c r="E61" s="21" t="n"/>
      <c r="F61" s="21" t="n"/>
      <c r="G61" s="21" t="n"/>
      <c r="H61" s="21" t="n"/>
      <c r="I61" s="21" t="n"/>
      <c r="J61" s="21" t="n"/>
      <c r="K61" s="21" t="n"/>
      <c r="L61" s="21" t="n"/>
      <c r="M61" s="21" t="n"/>
      <c r="N61" s="21" t="n"/>
      <c r="O61" s="21" t="n"/>
      <c r="P61" s="21" t="n"/>
      <c r="Q61" s="21" t="n"/>
      <c r="R61" s="21" t="n"/>
      <c r="S61" s="21" t="n"/>
      <c r="T61" s="21" t="n"/>
      <c r="U61" s="21" t="n"/>
      <c r="V61" s="21" t="n"/>
      <c r="W61" s="21" t="n"/>
      <c r="X61" s="21" t="n"/>
      <c r="Y61" s="21" t="n"/>
      <c r="Z61" s="21" t="n"/>
      <c r="AA61" s="21" t="n"/>
      <c r="AB61" s="26">
        <f>IF(AND(B61="",COUNT(D61:AA61)&gt;0),"科目の無い行に金額","")</f>
        <v/>
      </c>
    </row>
    <row r="62">
      <c r="A62" s="24">
        <f>IF('勘定科目'!B61="","",'勘定科目'!A61)</f>
        <v/>
      </c>
      <c r="B62" s="29">
        <f>IF('勘定科目'!B61="","",'勘定科目'!B61)</f>
        <v/>
      </c>
      <c r="C62" s="23">
        <f>IF('勘定科目'!B61="","",'勘定科目'!C61)</f>
        <v/>
      </c>
      <c r="D62" s="21" t="n"/>
      <c r="E62" s="21" t="n"/>
      <c r="F62" s="21" t="n"/>
      <c r="G62" s="21" t="n"/>
      <c r="H62" s="21" t="n"/>
      <c r="I62" s="21" t="n"/>
      <c r="J62" s="21" t="n"/>
      <c r="K62" s="21" t="n"/>
      <c r="L62" s="21" t="n"/>
      <c r="M62" s="21" t="n"/>
      <c r="N62" s="21" t="n"/>
      <c r="O62" s="21" t="n"/>
      <c r="P62" s="21" t="n"/>
      <c r="Q62" s="21" t="n"/>
      <c r="R62" s="21" t="n"/>
      <c r="S62" s="21" t="n"/>
      <c r="T62" s="21" t="n"/>
      <c r="U62" s="21" t="n"/>
      <c r="V62" s="21" t="n"/>
      <c r="W62" s="21" t="n"/>
      <c r="X62" s="21" t="n"/>
      <c r="Y62" s="21" t="n"/>
      <c r="Z62" s="21" t="n"/>
      <c r="AA62" s="21" t="n"/>
      <c r="AB62" s="26">
        <f>IF(AND(B62="",COUNT(D62:AA62)&gt;0),"科目の無い行に金額","")</f>
        <v/>
      </c>
    </row>
    <row r="63">
      <c r="A63" s="24">
        <f>IF('勘定科目'!B62="","",'勘定科目'!A62)</f>
        <v/>
      </c>
      <c r="B63" s="29">
        <f>IF('勘定科目'!B62="","",'勘定科目'!B62)</f>
        <v/>
      </c>
      <c r="C63" s="23">
        <f>IF('勘定科目'!B62="","",'勘定科目'!C62)</f>
        <v/>
      </c>
      <c r="D63" s="21" t="n"/>
      <c r="E63" s="21" t="n"/>
      <c r="F63" s="21" t="n"/>
      <c r="G63" s="21" t="n"/>
      <c r="H63" s="21" t="n"/>
      <c r="I63" s="21" t="n"/>
      <c r="J63" s="21" t="n"/>
      <c r="K63" s="21" t="n"/>
      <c r="L63" s="21" t="n"/>
      <c r="M63" s="21" t="n"/>
      <c r="N63" s="21" t="n"/>
      <c r="O63" s="21" t="n"/>
      <c r="P63" s="21" t="n"/>
      <c r="Q63" s="21" t="n"/>
      <c r="R63" s="21" t="n"/>
      <c r="S63" s="21" t="n"/>
      <c r="T63" s="21" t="n"/>
      <c r="U63" s="21" t="n"/>
      <c r="V63" s="21" t="n"/>
      <c r="W63" s="21" t="n"/>
      <c r="X63" s="21" t="n"/>
      <c r="Y63" s="21" t="n"/>
      <c r="Z63" s="21" t="n"/>
      <c r="AA63" s="21" t="n"/>
      <c r="AB63" s="26">
        <f>IF(AND(B63="",COUNT(D63:AA63)&gt;0),"科目の無い行に金額","")</f>
        <v/>
      </c>
    </row>
    <row r="64">
      <c r="A64" s="24">
        <f>IF('勘定科目'!B63="","",'勘定科目'!A63)</f>
        <v/>
      </c>
      <c r="B64" s="29">
        <f>IF('勘定科目'!B63="","",'勘定科目'!B63)</f>
        <v/>
      </c>
      <c r="C64" s="23">
        <f>IF('勘定科目'!B63="","",'勘定科目'!C63)</f>
        <v/>
      </c>
      <c r="D64" s="21" t="n"/>
      <c r="E64" s="21" t="n"/>
      <c r="F64" s="21" t="n"/>
      <c r="G64" s="21" t="n"/>
      <c r="H64" s="21" t="n"/>
      <c r="I64" s="21" t="n"/>
      <c r="J64" s="21" t="n"/>
      <c r="K64" s="21" t="n"/>
      <c r="L64" s="21" t="n"/>
      <c r="M64" s="21" t="n"/>
      <c r="N64" s="21" t="n"/>
      <c r="O64" s="21" t="n"/>
      <c r="P64" s="21" t="n"/>
      <c r="Q64" s="21" t="n"/>
      <c r="R64" s="21" t="n"/>
      <c r="S64" s="21" t="n"/>
      <c r="T64" s="21" t="n"/>
      <c r="U64" s="21" t="n"/>
      <c r="V64" s="21" t="n"/>
      <c r="W64" s="21" t="n"/>
      <c r="X64" s="21" t="n"/>
      <c r="Y64" s="21" t="n"/>
      <c r="Z64" s="21" t="n"/>
      <c r="AA64" s="21" t="n"/>
      <c r="AB64" s="26">
        <f>IF(AND(B64="",COUNT(D64:AA64)&gt;0),"科目の無い行に金額","")</f>
        <v/>
      </c>
    </row>
    <row r="65">
      <c r="A65" s="24">
        <f>IF('勘定科目'!B64="","",'勘定科目'!A64)</f>
        <v/>
      </c>
      <c r="B65" s="29">
        <f>IF('勘定科目'!B64="","",'勘定科目'!B64)</f>
        <v/>
      </c>
      <c r="C65" s="23">
        <f>IF('勘定科目'!B64="","",'勘定科目'!C64)</f>
        <v/>
      </c>
      <c r="D65" s="21" t="n"/>
      <c r="E65" s="21" t="n"/>
      <c r="F65" s="21" t="n"/>
      <c r="G65" s="21" t="n"/>
      <c r="H65" s="21" t="n"/>
      <c r="I65" s="21" t="n"/>
      <c r="J65" s="21" t="n"/>
      <c r="K65" s="21" t="n"/>
      <c r="L65" s="21" t="n"/>
      <c r="M65" s="21" t="n"/>
      <c r="N65" s="21" t="n"/>
      <c r="O65" s="21" t="n"/>
      <c r="P65" s="21" t="n"/>
      <c r="Q65" s="21" t="n"/>
      <c r="R65" s="21" t="n"/>
      <c r="S65" s="21" t="n"/>
      <c r="T65" s="21" t="n"/>
      <c r="U65" s="21" t="n"/>
      <c r="V65" s="21" t="n"/>
      <c r="W65" s="21" t="n"/>
      <c r="X65" s="21" t="n"/>
      <c r="Y65" s="21" t="n"/>
      <c r="Z65" s="21" t="n"/>
      <c r="AA65" s="21" t="n"/>
      <c r="AB65" s="26">
        <f>IF(AND(B65="",COUNT(D65:AA65)&gt;0),"科目の無い行に金額","")</f>
        <v/>
      </c>
    </row>
    <row r="66">
      <c r="A66" s="24">
        <f>IF('勘定科目'!B65="","",'勘定科目'!A65)</f>
        <v/>
      </c>
      <c r="B66" s="29">
        <f>IF('勘定科目'!B65="","",'勘定科目'!B65)</f>
        <v/>
      </c>
      <c r="C66" s="23">
        <f>IF('勘定科目'!B65="","",'勘定科目'!C65)</f>
        <v/>
      </c>
      <c r="D66" s="21" t="n"/>
      <c r="E66" s="21" t="n"/>
      <c r="F66" s="21" t="n"/>
      <c r="G66" s="21" t="n"/>
      <c r="H66" s="21" t="n"/>
      <c r="I66" s="21" t="n"/>
      <c r="J66" s="21" t="n"/>
      <c r="K66" s="21" t="n"/>
      <c r="L66" s="21" t="n"/>
      <c r="M66" s="21" t="n"/>
      <c r="N66" s="21" t="n"/>
      <c r="O66" s="21" t="n"/>
      <c r="P66" s="21" t="n"/>
      <c r="Q66" s="21" t="n"/>
      <c r="R66" s="21" t="n"/>
      <c r="S66" s="21" t="n"/>
      <c r="T66" s="21" t="n"/>
      <c r="U66" s="21" t="n"/>
      <c r="V66" s="21" t="n"/>
      <c r="W66" s="21" t="n"/>
      <c r="X66" s="21" t="n"/>
      <c r="Y66" s="21" t="n"/>
      <c r="Z66" s="21" t="n"/>
      <c r="AA66" s="21" t="n"/>
      <c r="AB66" s="26">
        <f>IF(AND(B66="",COUNT(D66:AA66)&gt;0),"科目の無い行に金額","")</f>
        <v/>
      </c>
    </row>
    <row r="67">
      <c r="A67" s="24">
        <f>IF('勘定科目'!B66="","",'勘定科目'!A66)</f>
        <v/>
      </c>
      <c r="B67" s="29">
        <f>IF('勘定科目'!B66="","",'勘定科目'!B66)</f>
        <v/>
      </c>
      <c r="C67" s="23">
        <f>IF('勘定科目'!B66="","",'勘定科目'!C66)</f>
        <v/>
      </c>
      <c r="D67" s="21" t="n"/>
      <c r="E67" s="21" t="n"/>
      <c r="F67" s="21" t="n"/>
      <c r="G67" s="21" t="n"/>
      <c r="H67" s="21" t="n"/>
      <c r="I67" s="21" t="n"/>
      <c r="J67" s="21" t="n"/>
      <c r="K67" s="21" t="n"/>
      <c r="L67" s="21" t="n"/>
      <c r="M67" s="21" t="n"/>
      <c r="N67" s="21" t="n"/>
      <c r="O67" s="21" t="n"/>
      <c r="P67" s="21" t="n"/>
      <c r="Q67" s="21" t="n"/>
      <c r="R67" s="21" t="n"/>
      <c r="S67" s="21" t="n"/>
      <c r="T67" s="21" t="n"/>
      <c r="U67" s="21" t="n"/>
      <c r="V67" s="21" t="n"/>
      <c r="W67" s="21" t="n"/>
      <c r="X67" s="21" t="n"/>
      <c r="Y67" s="21" t="n"/>
      <c r="Z67" s="21" t="n"/>
      <c r="AA67" s="21" t="n"/>
      <c r="AB67" s="26">
        <f>IF(AND(B67="",COUNT(D67:AA67)&gt;0),"科目の無い行に金額","")</f>
        <v/>
      </c>
    </row>
    <row r="68">
      <c r="A68" s="24">
        <f>IF('勘定科目'!B67="","",'勘定科目'!A67)</f>
        <v/>
      </c>
      <c r="B68" s="29">
        <f>IF('勘定科目'!B67="","",'勘定科目'!B67)</f>
        <v/>
      </c>
      <c r="C68" s="23">
        <f>IF('勘定科目'!B67="","",'勘定科目'!C67)</f>
        <v/>
      </c>
      <c r="D68" s="21" t="n"/>
      <c r="E68" s="21" t="n"/>
      <c r="F68" s="21" t="n"/>
      <c r="G68" s="21" t="n"/>
      <c r="H68" s="21" t="n"/>
      <c r="I68" s="21" t="n"/>
      <c r="J68" s="21" t="n"/>
      <c r="K68" s="21" t="n"/>
      <c r="L68" s="21" t="n"/>
      <c r="M68" s="21" t="n"/>
      <c r="N68" s="21" t="n"/>
      <c r="O68" s="21" t="n"/>
      <c r="P68" s="21" t="n"/>
      <c r="Q68" s="21" t="n"/>
      <c r="R68" s="21" t="n"/>
      <c r="S68" s="21" t="n"/>
      <c r="T68" s="21" t="n"/>
      <c r="U68" s="21" t="n"/>
      <c r="V68" s="21" t="n"/>
      <c r="W68" s="21" t="n"/>
      <c r="X68" s="21" t="n"/>
      <c r="Y68" s="21" t="n"/>
      <c r="Z68" s="21" t="n"/>
      <c r="AA68" s="21" t="n"/>
      <c r="AB68" s="26">
        <f>IF(AND(B68="",COUNT(D68:AA68)&gt;0),"科目の無い行に金額","")</f>
        <v/>
      </c>
    </row>
    <row r="69">
      <c r="A69" s="24">
        <f>IF('勘定科目'!B68="","",'勘定科目'!A68)</f>
        <v/>
      </c>
      <c r="B69" s="29">
        <f>IF('勘定科目'!B68="","",'勘定科目'!B68)</f>
        <v/>
      </c>
      <c r="C69" s="23">
        <f>IF('勘定科目'!B68="","",'勘定科目'!C68)</f>
        <v/>
      </c>
      <c r="D69" s="21" t="n"/>
      <c r="E69" s="21" t="n"/>
      <c r="F69" s="21" t="n"/>
      <c r="G69" s="21" t="n"/>
      <c r="H69" s="21" t="n"/>
      <c r="I69" s="21" t="n"/>
      <c r="J69" s="21" t="n"/>
      <c r="K69" s="21" t="n"/>
      <c r="L69" s="21" t="n"/>
      <c r="M69" s="21" t="n"/>
      <c r="N69" s="21" t="n"/>
      <c r="O69" s="21" t="n"/>
      <c r="P69" s="21" t="n"/>
      <c r="Q69" s="21" t="n"/>
      <c r="R69" s="21" t="n"/>
      <c r="S69" s="21" t="n"/>
      <c r="T69" s="21" t="n"/>
      <c r="U69" s="21" t="n"/>
      <c r="V69" s="21" t="n"/>
      <c r="W69" s="21" t="n"/>
      <c r="X69" s="21" t="n"/>
      <c r="Y69" s="21" t="n"/>
      <c r="Z69" s="21" t="n"/>
      <c r="AA69" s="21" t="n"/>
      <c r="AB69" s="26">
        <f>IF(AND(B69="",COUNT(D69:AA69)&gt;0),"科目の無い行に金額","")</f>
        <v/>
      </c>
    </row>
    <row r="70">
      <c r="A70" s="24">
        <f>IF('勘定科目'!B69="","",'勘定科目'!A69)</f>
        <v/>
      </c>
      <c r="B70" s="29">
        <f>IF('勘定科目'!B69="","",'勘定科目'!B69)</f>
        <v/>
      </c>
      <c r="C70" s="23">
        <f>IF('勘定科目'!B69="","",'勘定科目'!C69)</f>
        <v/>
      </c>
      <c r="D70" s="21" t="n"/>
      <c r="E70" s="21" t="n"/>
      <c r="F70" s="21" t="n"/>
      <c r="G70" s="21" t="n"/>
      <c r="H70" s="21" t="n"/>
      <c r="I70" s="21" t="n"/>
      <c r="J70" s="21" t="n"/>
      <c r="K70" s="21" t="n"/>
      <c r="L70" s="21" t="n"/>
      <c r="M70" s="21" t="n"/>
      <c r="N70" s="21" t="n"/>
      <c r="O70" s="21" t="n"/>
      <c r="P70" s="21" t="n"/>
      <c r="Q70" s="21" t="n"/>
      <c r="R70" s="21" t="n"/>
      <c r="S70" s="21" t="n"/>
      <c r="T70" s="21" t="n"/>
      <c r="U70" s="21" t="n"/>
      <c r="V70" s="21" t="n"/>
      <c r="W70" s="21" t="n"/>
      <c r="X70" s="21" t="n"/>
      <c r="Y70" s="21" t="n"/>
      <c r="Z70" s="21" t="n"/>
      <c r="AA70" s="21" t="n"/>
      <c r="AB70" s="26">
        <f>IF(AND(B70="",COUNT(D70:AA70)&gt;0),"科目の無い行に金額","")</f>
        <v/>
      </c>
    </row>
    <row r="71">
      <c r="A71" s="24">
        <f>IF('勘定科目'!B70="","",'勘定科目'!A70)</f>
        <v/>
      </c>
      <c r="B71" s="29">
        <f>IF('勘定科目'!B70="","",'勘定科目'!B70)</f>
        <v/>
      </c>
      <c r="C71" s="23">
        <f>IF('勘定科目'!B70="","",'勘定科目'!C70)</f>
        <v/>
      </c>
      <c r="D71" s="21" t="n"/>
      <c r="E71" s="21" t="n"/>
      <c r="F71" s="21" t="n"/>
      <c r="G71" s="21" t="n"/>
      <c r="H71" s="21" t="n"/>
      <c r="I71" s="21" t="n"/>
      <c r="J71" s="21" t="n"/>
      <c r="K71" s="21" t="n"/>
      <c r="L71" s="21" t="n"/>
      <c r="M71" s="21" t="n"/>
      <c r="N71" s="21" t="n"/>
      <c r="O71" s="21" t="n"/>
      <c r="P71" s="21" t="n"/>
      <c r="Q71" s="21" t="n"/>
      <c r="R71" s="21" t="n"/>
      <c r="S71" s="21" t="n"/>
      <c r="T71" s="21" t="n"/>
      <c r="U71" s="21" t="n"/>
      <c r="V71" s="21" t="n"/>
      <c r="W71" s="21" t="n"/>
      <c r="X71" s="21" t="n"/>
      <c r="Y71" s="21" t="n"/>
      <c r="Z71" s="21" t="n"/>
      <c r="AA71" s="21" t="n"/>
      <c r="AB71" s="26">
        <f>IF(AND(B71="",COUNT(D71:AA71)&gt;0),"科目の無い行に金額","")</f>
        <v/>
      </c>
    </row>
    <row r="72">
      <c r="A72" s="24">
        <f>IF('勘定科目'!B71="","",'勘定科目'!A71)</f>
        <v/>
      </c>
      <c r="B72" s="29">
        <f>IF('勘定科目'!B71="","",'勘定科目'!B71)</f>
        <v/>
      </c>
      <c r="C72" s="23">
        <f>IF('勘定科目'!B71="","",'勘定科目'!C71)</f>
        <v/>
      </c>
      <c r="D72" s="21" t="n"/>
      <c r="E72" s="21" t="n"/>
      <c r="F72" s="21" t="n"/>
      <c r="G72" s="21" t="n"/>
      <c r="H72" s="21" t="n"/>
      <c r="I72" s="21" t="n"/>
      <c r="J72" s="21" t="n"/>
      <c r="K72" s="21" t="n"/>
      <c r="L72" s="21" t="n"/>
      <c r="M72" s="21" t="n"/>
      <c r="N72" s="21" t="n"/>
      <c r="O72" s="21" t="n"/>
      <c r="P72" s="21" t="n"/>
      <c r="Q72" s="21" t="n"/>
      <c r="R72" s="21" t="n"/>
      <c r="S72" s="21" t="n"/>
      <c r="T72" s="21" t="n"/>
      <c r="U72" s="21" t="n"/>
      <c r="V72" s="21" t="n"/>
      <c r="W72" s="21" t="n"/>
      <c r="X72" s="21" t="n"/>
      <c r="Y72" s="21" t="n"/>
      <c r="Z72" s="21" t="n"/>
      <c r="AA72" s="21" t="n"/>
      <c r="AB72" s="26">
        <f>IF(AND(B72="",COUNT(D72:AA72)&gt;0),"科目の無い行に金額","")</f>
        <v/>
      </c>
    </row>
    <row r="73">
      <c r="A73" s="24">
        <f>IF('勘定科目'!B72="","",'勘定科目'!A72)</f>
        <v/>
      </c>
      <c r="B73" s="29">
        <f>IF('勘定科目'!B72="","",'勘定科目'!B72)</f>
        <v/>
      </c>
      <c r="C73" s="23">
        <f>IF('勘定科目'!B72="","",'勘定科目'!C72)</f>
        <v/>
      </c>
      <c r="D73" s="21" t="n"/>
      <c r="E73" s="21" t="n"/>
      <c r="F73" s="21" t="n"/>
      <c r="G73" s="21" t="n"/>
      <c r="H73" s="21" t="n"/>
      <c r="I73" s="21" t="n"/>
      <c r="J73" s="21" t="n"/>
      <c r="K73" s="21" t="n"/>
      <c r="L73" s="21" t="n"/>
      <c r="M73" s="21" t="n"/>
      <c r="N73" s="21" t="n"/>
      <c r="O73" s="21" t="n"/>
      <c r="P73" s="21" t="n"/>
      <c r="Q73" s="21" t="n"/>
      <c r="R73" s="21" t="n"/>
      <c r="S73" s="21" t="n"/>
      <c r="T73" s="21" t="n"/>
      <c r="U73" s="21" t="n"/>
      <c r="V73" s="21" t="n"/>
      <c r="W73" s="21" t="n"/>
      <c r="X73" s="21" t="n"/>
      <c r="Y73" s="21" t="n"/>
      <c r="Z73" s="21" t="n"/>
      <c r="AA73" s="21" t="n"/>
      <c r="AB73" s="26">
        <f>IF(AND(B73="",COUNT(D73:AA73)&gt;0),"科目の無い行に金額","")</f>
        <v/>
      </c>
    </row>
    <row r="74">
      <c r="A74" s="24">
        <f>IF('勘定科目'!B73="","",'勘定科目'!A73)</f>
        <v/>
      </c>
      <c r="B74" s="29">
        <f>IF('勘定科目'!B73="","",'勘定科目'!B73)</f>
        <v/>
      </c>
      <c r="C74" s="23">
        <f>IF('勘定科目'!B73="","",'勘定科目'!C73)</f>
        <v/>
      </c>
      <c r="D74" s="21" t="n"/>
      <c r="E74" s="21" t="n"/>
      <c r="F74" s="21" t="n"/>
      <c r="G74" s="21" t="n"/>
      <c r="H74" s="21" t="n"/>
      <c r="I74" s="21" t="n"/>
      <c r="J74" s="21" t="n"/>
      <c r="K74" s="21" t="n"/>
      <c r="L74" s="21" t="n"/>
      <c r="M74" s="21" t="n"/>
      <c r="N74" s="21" t="n"/>
      <c r="O74" s="21" t="n"/>
      <c r="P74" s="21" t="n"/>
      <c r="Q74" s="21" t="n"/>
      <c r="R74" s="21" t="n"/>
      <c r="S74" s="21" t="n"/>
      <c r="T74" s="21" t="n"/>
      <c r="U74" s="21" t="n"/>
      <c r="V74" s="21" t="n"/>
      <c r="W74" s="21" t="n"/>
      <c r="X74" s="21" t="n"/>
      <c r="Y74" s="21" t="n"/>
      <c r="Z74" s="21" t="n"/>
      <c r="AA74" s="21" t="n"/>
      <c r="AB74" s="26">
        <f>IF(AND(B74="",COUNT(D74:AA74)&gt;0),"科目の無い行に金額","")</f>
        <v/>
      </c>
    </row>
    <row r="75">
      <c r="A75" s="24">
        <f>IF('勘定科目'!B74="","",'勘定科目'!A74)</f>
        <v/>
      </c>
      <c r="B75" s="29">
        <f>IF('勘定科目'!B74="","",'勘定科目'!B74)</f>
        <v/>
      </c>
      <c r="C75" s="23">
        <f>IF('勘定科目'!B74="","",'勘定科目'!C74)</f>
        <v/>
      </c>
      <c r="D75" s="21" t="n"/>
      <c r="E75" s="21" t="n"/>
      <c r="F75" s="21" t="n"/>
      <c r="G75" s="21" t="n"/>
      <c r="H75" s="21" t="n"/>
      <c r="I75" s="21" t="n"/>
      <c r="J75" s="21" t="n"/>
      <c r="K75" s="21" t="n"/>
      <c r="L75" s="21" t="n"/>
      <c r="M75" s="21" t="n"/>
      <c r="N75" s="21" t="n"/>
      <c r="O75" s="21" t="n"/>
      <c r="P75" s="21" t="n"/>
      <c r="Q75" s="21" t="n"/>
      <c r="R75" s="21" t="n"/>
      <c r="S75" s="21" t="n"/>
      <c r="T75" s="21" t="n"/>
      <c r="U75" s="21" t="n"/>
      <c r="V75" s="21" t="n"/>
      <c r="W75" s="21" t="n"/>
      <c r="X75" s="21" t="n"/>
      <c r="Y75" s="21" t="n"/>
      <c r="Z75" s="21" t="n"/>
      <c r="AA75" s="21" t="n"/>
      <c r="AB75" s="26">
        <f>IF(AND(B75="",COUNT(D75:AA75)&gt;0),"科目の無い行に金額","")</f>
        <v/>
      </c>
    </row>
    <row r="76">
      <c r="A76" s="24">
        <f>IF('勘定科目'!B75="","",'勘定科目'!A75)</f>
        <v/>
      </c>
      <c r="B76" s="29">
        <f>IF('勘定科目'!B75="","",'勘定科目'!B75)</f>
        <v/>
      </c>
      <c r="C76" s="23">
        <f>IF('勘定科目'!B75="","",'勘定科目'!C75)</f>
        <v/>
      </c>
      <c r="D76" s="21" t="n"/>
      <c r="E76" s="21" t="n"/>
      <c r="F76" s="21" t="n"/>
      <c r="G76" s="21" t="n"/>
      <c r="H76" s="21" t="n"/>
      <c r="I76" s="21" t="n"/>
      <c r="J76" s="21" t="n"/>
      <c r="K76" s="21" t="n"/>
      <c r="L76" s="21" t="n"/>
      <c r="M76" s="21" t="n"/>
      <c r="N76" s="21" t="n"/>
      <c r="O76" s="21" t="n"/>
      <c r="P76" s="21" t="n"/>
      <c r="Q76" s="21" t="n"/>
      <c r="R76" s="21" t="n"/>
      <c r="S76" s="21" t="n"/>
      <c r="T76" s="21" t="n"/>
      <c r="U76" s="21" t="n"/>
      <c r="V76" s="21" t="n"/>
      <c r="W76" s="21" t="n"/>
      <c r="X76" s="21" t="n"/>
      <c r="Y76" s="21" t="n"/>
      <c r="Z76" s="21" t="n"/>
      <c r="AA76" s="21" t="n"/>
      <c r="AB76" s="26">
        <f>IF(AND(B76="",COUNT(D76:AA76)&gt;0),"科目の無い行に金額","")</f>
        <v/>
      </c>
    </row>
    <row r="77">
      <c r="A77" s="24">
        <f>IF('勘定科目'!B76="","",'勘定科目'!A76)</f>
        <v/>
      </c>
      <c r="B77" s="29">
        <f>IF('勘定科目'!B76="","",'勘定科目'!B76)</f>
        <v/>
      </c>
      <c r="C77" s="23">
        <f>IF('勘定科目'!B76="","",'勘定科目'!C76)</f>
        <v/>
      </c>
      <c r="D77" s="21" t="n"/>
      <c r="E77" s="21" t="n"/>
      <c r="F77" s="21" t="n"/>
      <c r="G77" s="21" t="n"/>
      <c r="H77" s="21" t="n"/>
      <c r="I77" s="21" t="n"/>
      <c r="J77" s="21" t="n"/>
      <c r="K77" s="21" t="n"/>
      <c r="L77" s="21" t="n"/>
      <c r="M77" s="21" t="n"/>
      <c r="N77" s="21" t="n"/>
      <c r="O77" s="21" t="n"/>
      <c r="P77" s="21" t="n"/>
      <c r="Q77" s="21" t="n"/>
      <c r="R77" s="21" t="n"/>
      <c r="S77" s="21" t="n"/>
      <c r="T77" s="21" t="n"/>
      <c r="U77" s="21" t="n"/>
      <c r="V77" s="21" t="n"/>
      <c r="W77" s="21" t="n"/>
      <c r="X77" s="21" t="n"/>
      <c r="Y77" s="21" t="n"/>
      <c r="Z77" s="21" t="n"/>
      <c r="AA77" s="21" t="n"/>
      <c r="AB77" s="26">
        <f>IF(AND(B77="",COUNT(D77:AA77)&gt;0),"科目の無い行に金額","")</f>
        <v/>
      </c>
    </row>
    <row r="78">
      <c r="A78" s="24">
        <f>IF('勘定科目'!B77="","",'勘定科目'!A77)</f>
        <v/>
      </c>
      <c r="B78" s="29">
        <f>IF('勘定科目'!B77="","",'勘定科目'!B77)</f>
        <v/>
      </c>
      <c r="C78" s="23">
        <f>IF('勘定科目'!B77="","",'勘定科目'!C77)</f>
        <v/>
      </c>
      <c r="D78" s="21" t="n"/>
      <c r="E78" s="21" t="n"/>
      <c r="F78" s="21" t="n"/>
      <c r="G78" s="21" t="n"/>
      <c r="H78" s="21" t="n"/>
      <c r="I78" s="21" t="n"/>
      <c r="J78" s="21" t="n"/>
      <c r="K78" s="21" t="n"/>
      <c r="L78" s="21" t="n"/>
      <c r="M78" s="21" t="n"/>
      <c r="N78" s="21" t="n"/>
      <c r="O78" s="21" t="n"/>
      <c r="P78" s="21" t="n"/>
      <c r="Q78" s="21" t="n"/>
      <c r="R78" s="21" t="n"/>
      <c r="S78" s="21" t="n"/>
      <c r="T78" s="21" t="n"/>
      <c r="U78" s="21" t="n"/>
      <c r="V78" s="21" t="n"/>
      <c r="W78" s="21" t="n"/>
      <c r="X78" s="21" t="n"/>
      <c r="Y78" s="21" t="n"/>
      <c r="Z78" s="21" t="n"/>
      <c r="AA78" s="21" t="n"/>
      <c r="AB78" s="26">
        <f>IF(AND(B78="",COUNT(D78:AA78)&gt;0),"科目の無い行に金額","")</f>
        <v/>
      </c>
    </row>
    <row r="79">
      <c r="A79" s="24">
        <f>IF('勘定科目'!B78="","",'勘定科目'!A78)</f>
        <v/>
      </c>
      <c r="B79" s="29">
        <f>IF('勘定科目'!B78="","",'勘定科目'!B78)</f>
        <v/>
      </c>
      <c r="C79" s="23">
        <f>IF('勘定科目'!B78="","",'勘定科目'!C78)</f>
        <v/>
      </c>
      <c r="D79" s="21" t="n"/>
      <c r="E79" s="21" t="n"/>
      <c r="F79" s="21" t="n"/>
      <c r="G79" s="21" t="n"/>
      <c r="H79" s="21" t="n"/>
      <c r="I79" s="21" t="n"/>
      <c r="J79" s="21" t="n"/>
      <c r="K79" s="21" t="n"/>
      <c r="L79" s="21" t="n"/>
      <c r="M79" s="21" t="n"/>
      <c r="N79" s="21" t="n"/>
      <c r="O79" s="21" t="n"/>
      <c r="P79" s="21" t="n"/>
      <c r="Q79" s="21" t="n"/>
      <c r="R79" s="21" t="n"/>
      <c r="S79" s="21" t="n"/>
      <c r="T79" s="21" t="n"/>
      <c r="U79" s="21" t="n"/>
      <c r="V79" s="21" t="n"/>
      <c r="W79" s="21" t="n"/>
      <c r="X79" s="21" t="n"/>
      <c r="Y79" s="21" t="n"/>
      <c r="Z79" s="21" t="n"/>
      <c r="AA79" s="21" t="n"/>
      <c r="AB79" s="26">
        <f>IF(AND(B79="",COUNT(D79:AA79)&gt;0),"科目の無い行に金額","")</f>
        <v/>
      </c>
    </row>
    <row r="80">
      <c r="A80" s="24">
        <f>IF('勘定科目'!B79="","",'勘定科目'!A79)</f>
        <v/>
      </c>
      <c r="B80" s="29">
        <f>IF('勘定科目'!B79="","",'勘定科目'!B79)</f>
        <v/>
      </c>
      <c r="C80" s="23">
        <f>IF('勘定科目'!B79="","",'勘定科目'!C79)</f>
        <v/>
      </c>
      <c r="D80" s="21" t="n"/>
      <c r="E80" s="21" t="n"/>
      <c r="F80" s="21" t="n"/>
      <c r="G80" s="21" t="n"/>
      <c r="H80" s="21" t="n"/>
      <c r="I80" s="21" t="n"/>
      <c r="J80" s="21" t="n"/>
      <c r="K80" s="21" t="n"/>
      <c r="L80" s="21" t="n"/>
      <c r="M80" s="21" t="n"/>
      <c r="N80" s="21" t="n"/>
      <c r="O80" s="21" t="n"/>
      <c r="P80" s="21" t="n"/>
      <c r="Q80" s="21" t="n"/>
      <c r="R80" s="21" t="n"/>
      <c r="S80" s="21" t="n"/>
      <c r="T80" s="21" t="n"/>
      <c r="U80" s="21" t="n"/>
      <c r="V80" s="21" t="n"/>
      <c r="W80" s="21" t="n"/>
      <c r="X80" s="21" t="n"/>
      <c r="Y80" s="21" t="n"/>
      <c r="Z80" s="21" t="n"/>
      <c r="AA80" s="21" t="n"/>
      <c r="AB80" s="26">
        <f>IF(AND(B80="",COUNT(D80:AA80)&gt;0),"科目の無い行に金額","")</f>
        <v/>
      </c>
    </row>
    <row r="81">
      <c r="A81" s="24">
        <f>IF('勘定科目'!B80="","",'勘定科目'!A80)</f>
        <v/>
      </c>
      <c r="B81" s="29">
        <f>IF('勘定科目'!B80="","",'勘定科目'!B80)</f>
        <v/>
      </c>
      <c r="C81" s="23">
        <f>IF('勘定科目'!B80="","",'勘定科目'!C80)</f>
        <v/>
      </c>
      <c r="D81" s="21" t="n"/>
      <c r="E81" s="21" t="n"/>
      <c r="F81" s="21" t="n"/>
      <c r="G81" s="21" t="n"/>
      <c r="H81" s="21" t="n"/>
      <c r="I81" s="21" t="n"/>
      <c r="J81" s="21" t="n"/>
      <c r="K81" s="21" t="n"/>
      <c r="L81" s="21" t="n"/>
      <c r="M81" s="21" t="n"/>
      <c r="N81" s="21" t="n"/>
      <c r="O81" s="21" t="n"/>
      <c r="P81" s="21" t="n"/>
      <c r="Q81" s="21" t="n"/>
      <c r="R81" s="21" t="n"/>
      <c r="S81" s="21" t="n"/>
      <c r="T81" s="21" t="n"/>
      <c r="U81" s="21" t="n"/>
      <c r="V81" s="21" t="n"/>
      <c r="W81" s="21" t="n"/>
      <c r="X81" s="21" t="n"/>
      <c r="Y81" s="21" t="n"/>
      <c r="Z81" s="21" t="n"/>
      <c r="AA81" s="21" t="n"/>
      <c r="AB81" s="26">
        <f>IF(AND(B81="",COUNT(D81:AA81)&gt;0),"科目の無い行に金額","")</f>
        <v/>
      </c>
    </row>
    <row r="82">
      <c r="A82" s="24">
        <f>IF('勘定科目'!B81="","",'勘定科目'!A81)</f>
        <v/>
      </c>
      <c r="B82" s="29">
        <f>IF('勘定科目'!B81="","",'勘定科目'!B81)</f>
        <v/>
      </c>
      <c r="C82" s="23">
        <f>IF('勘定科目'!B81="","",'勘定科目'!C81)</f>
        <v/>
      </c>
      <c r="D82" s="21" t="n"/>
      <c r="E82" s="21" t="n"/>
      <c r="F82" s="21" t="n"/>
      <c r="G82" s="21" t="n"/>
      <c r="H82" s="21" t="n"/>
      <c r="I82" s="21" t="n"/>
      <c r="J82" s="21" t="n"/>
      <c r="K82" s="21" t="n"/>
      <c r="L82" s="21" t="n"/>
      <c r="M82" s="21" t="n"/>
      <c r="N82" s="21" t="n"/>
      <c r="O82" s="21" t="n"/>
      <c r="P82" s="21" t="n"/>
      <c r="Q82" s="21" t="n"/>
      <c r="R82" s="21" t="n"/>
      <c r="S82" s="21" t="n"/>
      <c r="T82" s="21" t="n"/>
      <c r="U82" s="21" t="n"/>
      <c r="V82" s="21" t="n"/>
      <c r="W82" s="21" t="n"/>
      <c r="X82" s="21" t="n"/>
      <c r="Y82" s="21" t="n"/>
      <c r="Z82" s="21" t="n"/>
      <c r="AA82" s="21" t="n"/>
      <c r="AB82" s="26">
        <f>IF(AND(B82="",COUNT(D82:AA82)&gt;0),"科目の無い行に金額","")</f>
        <v/>
      </c>
    </row>
    <row r="83">
      <c r="A83" s="24">
        <f>IF('勘定科目'!B82="","",'勘定科目'!A82)</f>
        <v/>
      </c>
      <c r="B83" s="29">
        <f>IF('勘定科目'!B82="","",'勘定科目'!B82)</f>
        <v/>
      </c>
      <c r="C83" s="23">
        <f>IF('勘定科目'!B82="","",'勘定科目'!C82)</f>
        <v/>
      </c>
      <c r="D83" s="21" t="n"/>
      <c r="E83" s="21" t="n"/>
      <c r="F83" s="21" t="n"/>
      <c r="G83" s="21" t="n"/>
      <c r="H83" s="21" t="n"/>
      <c r="I83" s="21" t="n"/>
      <c r="J83" s="21" t="n"/>
      <c r="K83" s="21" t="n"/>
      <c r="L83" s="21" t="n"/>
      <c r="M83" s="21" t="n"/>
      <c r="N83" s="21" t="n"/>
      <c r="O83" s="21" t="n"/>
      <c r="P83" s="21" t="n"/>
      <c r="Q83" s="21" t="n"/>
      <c r="R83" s="21" t="n"/>
      <c r="S83" s="21" t="n"/>
      <c r="T83" s="21" t="n"/>
      <c r="U83" s="21" t="n"/>
      <c r="V83" s="21" t="n"/>
      <c r="W83" s="21" t="n"/>
      <c r="X83" s="21" t="n"/>
      <c r="Y83" s="21" t="n"/>
      <c r="Z83" s="21" t="n"/>
      <c r="AA83" s="21" t="n"/>
      <c r="AB83" s="26">
        <f>IF(AND(B83="",COUNT(D83:AA83)&gt;0),"科目の無い行に金額","")</f>
        <v/>
      </c>
    </row>
    <row r="84">
      <c r="A84" s="24">
        <f>IF('勘定科目'!B83="","",'勘定科目'!A83)</f>
        <v/>
      </c>
      <c r="B84" s="29">
        <f>IF('勘定科目'!B83="","",'勘定科目'!B83)</f>
        <v/>
      </c>
      <c r="C84" s="23">
        <f>IF('勘定科目'!B83="","",'勘定科目'!C83)</f>
        <v/>
      </c>
      <c r="D84" s="21" t="n"/>
      <c r="E84" s="21" t="n"/>
      <c r="F84" s="21" t="n"/>
      <c r="G84" s="21" t="n"/>
      <c r="H84" s="21" t="n"/>
      <c r="I84" s="21" t="n"/>
      <c r="J84" s="21" t="n"/>
      <c r="K84" s="21" t="n"/>
      <c r="L84" s="21" t="n"/>
      <c r="M84" s="21" t="n"/>
      <c r="N84" s="21" t="n"/>
      <c r="O84" s="21" t="n"/>
      <c r="P84" s="21" t="n"/>
      <c r="Q84" s="21" t="n"/>
      <c r="R84" s="21" t="n"/>
      <c r="S84" s="21" t="n"/>
      <c r="T84" s="21" t="n"/>
      <c r="U84" s="21" t="n"/>
      <c r="V84" s="21" t="n"/>
      <c r="W84" s="21" t="n"/>
      <c r="X84" s="21" t="n"/>
      <c r="Y84" s="21" t="n"/>
      <c r="Z84" s="21" t="n"/>
      <c r="AA84" s="21" t="n"/>
      <c r="AB84" s="26">
        <f>IF(AND(B84="",COUNT(D84:AA84)&gt;0),"科目の無い行に金額","")</f>
        <v/>
      </c>
    </row>
    <row r="85">
      <c r="A85" s="24">
        <f>IF('勘定科目'!B84="","",'勘定科目'!A84)</f>
        <v/>
      </c>
      <c r="B85" s="29">
        <f>IF('勘定科目'!B84="","",'勘定科目'!B84)</f>
        <v/>
      </c>
      <c r="C85" s="23">
        <f>IF('勘定科目'!B84="","",'勘定科目'!C84)</f>
        <v/>
      </c>
      <c r="D85" s="21" t="n"/>
      <c r="E85" s="21" t="n"/>
      <c r="F85" s="21" t="n"/>
      <c r="G85" s="21" t="n"/>
      <c r="H85" s="21" t="n"/>
      <c r="I85" s="21" t="n"/>
      <c r="J85" s="21" t="n"/>
      <c r="K85" s="21" t="n"/>
      <c r="L85" s="21" t="n"/>
      <c r="M85" s="21" t="n"/>
      <c r="N85" s="21" t="n"/>
      <c r="O85" s="21" t="n"/>
      <c r="P85" s="21" t="n"/>
      <c r="Q85" s="21" t="n"/>
      <c r="R85" s="21" t="n"/>
      <c r="S85" s="21" t="n"/>
      <c r="T85" s="21" t="n"/>
      <c r="U85" s="21" t="n"/>
      <c r="V85" s="21" t="n"/>
      <c r="W85" s="21" t="n"/>
      <c r="X85" s="21" t="n"/>
      <c r="Y85" s="21" t="n"/>
      <c r="Z85" s="21" t="n"/>
      <c r="AA85" s="21" t="n"/>
      <c r="AB85" s="26">
        <f>IF(AND(B85="",COUNT(D85:AA85)&gt;0),"科目の無い行に金額","")</f>
        <v/>
      </c>
    </row>
    <row r="86">
      <c r="A86" s="24">
        <f>IF('勘定科目'!B85="","",'勘定科目'!A85)</f>
        <v/>
      </c>
      <c r="B86" s="29">
        <f>IF('勘定科目'!B85="","",'勘定科目'!B85)</f>
        <v/>
      </c>
      <c r="C86" s="23">
        <f>IF('勘定科目'!B85="","",'勘定科目'!C85)</f>
        <v/>
      </c>
      <c r="D86" s="21" t="n"/>
      <c r="E86" s="21" t="n"/>
      <c r="F86" s="21" t="n"/>
      <c r="G86" s="21" t="n"/>
      <c r="H86" s="21" t="n"/>
      <c r="I86" s="21" t="n"/>
      <c r="J86" s="21" t="n"/>
      <c r="K86" s="21" t="n"/>
      <c r="L86" s="21" t="n"/>
      <c r="M86" s="21" t="n"/>
      <c r="N86" s="21" t="n"/>
      <c r="O86" s="21" t="n"/>
      <c r="P86" s="21" t="n"/>
      <c r="Q86" s="21" t="n"/>
      <c r="R86" s="21" t="n"/>
      <c r="S86" s="21" t="n"/>
      <c r="T86" s="21" t="n"/>
      <c r="U86" s="21" t="n"/>
      <c r="V86" s="21" t="n"/>
      <c r="W86" s="21" t="n"/>
      <c r="X86" s="21" t="n"/>
      <c r="Y86" s="21" t="n"/>
      <c r="Z86" s="21" t="n"/>
      <c r="AA86" s="21" t="n"/>
      <c r="AB86" s="26">
        <f>IF(AND(B86="",COUNT(D86:AA86)&gt;0),"科目の無い行に金額","")</f>
        <v/>
      </c>
    </row>
    <row r="87">
      <c r="A87" s="24">
        <f>IF('勘定科目'!B86="","",'勘定科目'!A86)</f>
        <v/>
      </c>
      <c r="B87" s="29">
        <f>IF('勘定科目'!B86="","",'勘定科目'!B86)</f>
        <v/>
      </c>
      <c r="C87" s="23">
        <f>IF('勘定科目'!B86="","",'勘定科目'!C86)</f>
        <v/>
      </c>
      <c r="D87" s="21" t="n"/>
      <c r="E87" s="21" t="n"/>
      <c r="F87" s="21" t="n"/>
      <c r="G87" s="21" t="n"/>
      <c r="H87" s="21" t="n"/>
      <c r="I87" s="21" t="n"/>
      <c r="J87" s="21" t="n"/>
      <c r="K87" s="21" t="n"/>
      <c r="L87" s="21" t="n"/>
      <c r="M87" s="21" t="n"/>
      <c r="N87" s="21" t="n"/>
      <c r="O87" s="21" t="n"/>
      <c r="P87" s="21" t="n"/>
      <c r="Q87" s="21" t="n"/>
      <c r="R87" s="21" t="n"/>
      <c r="S87" s="21" t="n"/>
      <c r="T87" s="21" t="n"/>
      <c r="U87" s="21" t="n"/>
      <c r="V87" s="21" t="n"/>
      <c r="W87" s="21" t="n"/>
      <c r="X87" s="21" t="n"/>
      <c r="Y87" s="21" t="n"/>
      <c r="Z87" s="21" t="n"/>
      <c r="AA87" s="21" t="n"/>
      <c r="AB87" s="26">
        <f>IF(AND(B87="",COUNT(D87:AA87)&gt;0),"科目の無い行に金額","")</f>
        <v/>
      </c>
    </row>
    <row r="88">
      <c r="A88" s="24">
        <f>IF('勘定科目'!B87="","",'勘定科目'!A87)</f>
        <v/>
      </c>
      <c r="B88" s="29">
        <f>IF('勘定科目'!B87="","",'勘定科目'!B87)</f>
        <v/>
      </c>
      <c r="C88" s="23">
        <f>IF('勘定科目'!B87="","",'勘定科目'!C87)</f>
        <v/>
      </c>
      <c r="D88" s="21" t="n"/>
      <c r="E88" s="21" t="n"/>
      <c r="F88" s="21" t="n"/>
      <c r="G88" s="21" t="n"/>
      <c r="H88" s="21" t="n"/>
      <c r="I88" s="21" t="n"/>
      <c r="J88" s="21" t="n"/>
      <c r="K88" s="21" t="n"/>
      <c r="L88" s="21" t="n"/>
      <c r="M88" s="21" t="n"/>
      <c r="N88" s="21" t="n"/>
      <c r="O88" s="21" t="n"/>
      <c r="P88" s="21" t="n"/>
      <c r="Q88" s="21" t="n"/>
      <c r="R88" s="21" t="n"/>
      <c r="S88" s="21" t="n"/>
      <c r="T88" s="21" t="n"/>
      <c r="U88" s="21" t="n"/>
      <c r="V88" s="21" t="n"/>
      <c r="W88" s="21" t="n"/>
      <c r="X88" s="21" t="n"/>
      <c r="Y88" s="21" t="n"/>
      <c r="Z88" s="21" t="n"/>
      <c r="AA88" s="21" t="n"/>
      <c r="AB88" s="26">
        <f>IF(AND(B88="",COUNT(D88:AA88)&gt;0),"科目の無い行に金額","")</f>
        <v/>
      </c>
    </row>
    <row r="89">
      <c r="A89" s="24">
        <f>IF('勘定科目'!B88="","",'勘定科目'!A88)</f>
        <v/>
      </c>
      <c r="B89" s="29">
        <f>IF('勘定科目'!B88="","",'勘定科目'!B88)</f>
        <v/>
      </c>
      <c r="C89" s="23">
        <f>IF('勘定科目'!B88="","",'勘定科目'!C88)</f>
        <v/>
      </c>
      <c r="D89" s="21" t="n"/>
      <c r="E89" s="21" t="n"/>
      <c r="F89" s="21" t="n"/>
      <c r="G89" s="21" t="n"/>
      <c r="H89" s="21" t="n"/>
      <c r="I89" s="21" t="n"/>
      <c r="J89" s="21" t="n"/>
      <c r="K89" s="21" t="n"/>
      <c r="L89" s="21" t="n"/>
      <c r="M89" s="21" t="n"/>
      <c r="N89" s="21" t="n"/>
      <c r="O89" s="21" t="n"/>
      <c r="P89" s="21" t="n"/>
      <c r="Q89" s="21" t="n"/>
      <c r="R89" s="21" t="n"/>
      <c r="S89" s="21" t="n"/>
      <c r="T89" s="21" t="n"/>
      <c r="U89" s="21" t="n"/>
      <c r="V89" s="21" t="n"/>
      <c r="W89" s="21" t="n"/>
      <c r="X89" s="21" t="n"/>
      <c r="Y89" s="21" t="n"/>
      <c r="Z89" s="21" t="n"/>
      <c r="AA89" s="21" t="n"/>
      <c r="AB89" s="26">
        <f>IF(AND(B89="",COUNT(D89:AA89)&gt;0),"科目の無い行に金額","")</f>
        <v/>
      </c>
    </row>
    <row r="90">
      <c r="A90" s="24">
        <f>IF('勘定科目'!B89="","",'勘定科目'!A89)</f>
        <v/>
      </c>
      <c r="B90" s="29">
        <f>IF('勘定科目'!B89="","",'勘定科目'!B89)</f>
        <v/>
      </c>
      <c r="C90" s="23">
        <f>IF('勘定科目'!B89="","",'勘定科目'!C89)</f>
        <v/>
      </c>
      <c r="D90" s="21" t="n"/>
      <c r="E90" s="21" t="n"/>
      <c r="F90" s="21" t="n"/>
      <c r="G90" s="21" t="n"/>
      <c r="H90" s="21" t="n"/>
      <c r="I90" s="21" t="n"/>
      <c r="J90" s="21" t="n"/>
      <c r="K90" s="21" t="n"/>
      <c r="L90" s="21" t="n"/>
      <c r="M90" s="21" t="n"/>
      <c r="N90" s="21" t="n"/>
      <c r="O90" s="21" t="n"/>
      <c r="P90" s="21" t="n"/>
      <c r="Q90" s="21" t="n"/>
      <c r="R90" s="21" t="n"/>
      <c r="S90" s="21" t="n"/>
      <c r="T90" s="21" t="n"/>
      <c r="U90" s="21" t="n"/>
      <c r="V90" s="21" t="n"/>
      <c r="W90" s="21" t="n"/>
      <c r="X90" s="21" t="n"/>
      <c r="Y90" s="21" t="n"/>
      <c r="Z90" s="21" t="n"/>
      <c r="AA90" s="21" t="n"/>
      <c r="AB90" s="26">
        <f>IF(AND(B90="",COUNT(D90:AA90)&gt;0),"科目の無い行に金額","")</f>
        <v/>
      </c>
    </row>
    <row r="91">
      <c r="A91" s="24">
        <f>IF('勘定科目'!B90="","",'勘定科目'!A90)</f>
        <v/>
      </c>
      <c r="B91" s="29">
        <f>IF('勘定科目'!B90="","",'勘定科目'!B90)</f>
        <v/>
      </c>
      <c r="C91" s="23">
        <f>IF('勘定科目'!B90="","",'勘定科目'!C90)</f>
        <v/>
      </c>
      <c r="D91" s="21" t="n"/>
      <c r="E91" s="21" t="n"/>
      <c r="F91" s="21" t="n"/>
      <c r="G91" s="21" t="n"/>
      <c r="H91" s="21" t="n"/>
      <c r="I91" s="21" t="n"/>
      <c r="J91" s="21" t="n"/>
      <c r="K91" s="21" t="n"/>
      <c r="L91" s="21" t="n"/>
      <c r="M91" s="21" t="n"/>
      <c r="N91" s="21" t="n"/>
      <c r="O91" s="21" t="n"/>
      <c r="P91" s="21" t="n"/>
      <c r="Q91" s="21" t="n"/>
      <c r="R91" s="21" t="n"/>
      <c r="S91" s="21" t="n"/>
      <c r="T91" s="21" t="n"/>
      <c r="U91" s="21" t="n"/>
      <c r="V91" s="21" t="n"/>
      <c r="W91" s="21" t="n"/>
      <c r="X91" s="21" t="n"/>
      <c r="Y91" s="21" t="n"/>
      <c r="Z91" s="21" t="n"/>
      <c r="AA91" s="21" t="n"/>
      <c r="AB91" s="26">
        <f>IF(AND(B91="",COUNT(D91:AA91)&gt;0),"科目の無い行に金額","")</f>
        <v/>
      </c>
    </row>
    <row r="92">
      <c r="A92" s="24">
        <f>IF('勘定科目'!B91="","",'勘定科目'!A91)</f>
        <v/>
      </c>
      <c r="B92" s="29">
        <f>IF('勘定科目'!B91="","",'勘定科目'!B91)</f>
        <v/>
      </c>
      <c r="C92" s="23">
        <f>IF('勘定科目'!B91="","",'勘定科目'!C91)</f>
        <v/>
      </c>
      <c r="D92" s="21" t="n"/>
      <c r="E92" s="21" t="n"/>
      <c r="F92" s="21" t="n"/>
      <c r="G92" s="21" t="n"/>
      <c r="H92" s="21" t="n"/>
      <c r="I92" s="21" t="n"/>
      <c r="J92" s="21" t="n"/>
      <c r="K92" s="21" t="n"/>
      <c r="L92" s="21" t="n"/>
      <c r="M92" s="21" t="n"/>
      <c r="N92" s="21" t="n"/>
      <c r="O92" s="21" t="n"/>
      <c r="P92" s="21" t="n"/>
      <c r="Q92" s="21" t="n"/>
      <c r="R92" s="21" t="n"/>
      <c r="S92" s="21" t="n"/>
      <c r="T92" s="21" t="n"/>
      <c r="U92" s="21" t="n"/>
      <c r="V92" s="21" t="n"/>
      <c r="W92" s="21" t="n"/>
      <c r="X92" s="21" t="n"/>
      <c r="Y92" s="21" t="n"/>
      <c r="Z92" s="21" t="n"/>
      <c r="AA92" s="21" t="n"/>
      <c r="AB92" s="26">
        <f>IF(AND(B92="",COUNT(D92:AA92)&gt;0),"科目の無い行に金額","")</f>
        <v/>
      </c>
    </row>
    <row r="93">
      <c r="A93" s="24">
        <f>IF('勘定科目'!B92="","",'勘定科目'!A92)</f>
        <v/>
      </c>
      <c r="B93" s="29">
        <f>IF('勘定科目'!B92="","",'勘定科目'!B92)</f>
        <v/>
      </c>
      <c r="C93" s="23">
        <f>IF('勘定科目'!B92="","",'勘定科目'!C92)</f>
        <v/>
      </c>
      <c r="D93" s="21" t="n"/>
      <c r="E93" s="21" t="n"/>
      <c r="F93" s="21" t="n"/>
      <c r="G93" s="21" t="n"/>
      <c r="H93" s="21" t="n"/>
      <c r="I93" s="21" t="n"/>
      <c r="J93" s="21" t="n"/>
      <c r="K93" s="21" t="n"/>
      <c r="L93" s="21" t="n"/>
      <c r="M93" s="21" t="n"/>
      <c r="N93" s="21" t="n"/>
      <c r="O93" s="21" t="n"/>
      <c r="P93" s="21" t="n"/>
      <c r="Q93" s="21" t="n"/>
      <c r="R93" s="21" t="n"/>
      <c r="S93" s="21" t="n"/>
      <c r="T93" s="21" t="n"/>
      <c r="U93" s="21" t="n"/>
      <c r="V93" s="21" t="n"/>
      <c r="W93" s="21" t="n"/>
      <c r="X93" s="21" t="n"/>
      <c r="Y93" s="21" t="n"/>
      <c r="Z93" s="21" t="n"/>
      <c r="AA93" s="21" t="n"/>
      <c r="AB93" s="26">
        <f>IF(AND(B93="",COUNT(D93:AA93)&gt;0),"科目の無い行に金額","")</f>
        <v/>
      </c>
    </row>
    <row r="94">
      <c r="A94" s="24">
        <f>IF('勘定科目'!B93="","",'勘定科目'!A93)</f>
        <v/>
      </c>
      <c r="B94" s="29">
        <f>IF('勘定科目'!B93="","",'勘定科目'!B93)</f>
        <v/>
      </c>
      <c r="C94" s="23">
        <f>IF('勘定科目'!B93="","",'勘定科目'!C93)</f>
        <v/>
      </c>
      <c r="D94" s="21" t="n"/>
      <c r="E94" s="21" t="n"/>
      <c r="F94" s="21" t="n"/>
      <c r="G94" s="21" t="n"/>
      <c r="H94" s="21" t="n"/>
      <c r="I94" s="21" t="n"/>
      <c r="J94" s="21" t="n"/>
      <c r="K94" s="21" t="n"/>
      <c r="L94" s="21" t="n"/>
      <c r="M94" s="21" t="n"/>
      <c r="N94" s="21" t="n"/>
      <c r="O94" s="21" t="n"/>
      <c r="P94" s="21" t="n"/>
      <c r="Q94" s="21" t="n"/>
      <c r="R94" s="21" t="n"/>
      <c r="S94" s="21" t="n"/>
      <c r="T94" s="21" t="n"/>
      <c r="U94" s="21" t="n"/>
      <c r="V94" s="21" t="n"/>
      <c r="W94" s="21" t="n"/>
      <c r="X94" s="21" t="n"/>
      <c r="Y94" s="21" t="n"/>
      <c r="Z94" s="21" t="n"/>
      <c r="AA94" s="21" t="n"/>
      <c r="AB94" s="26">
        <f>IF(AND(B94="",COUNT(D94:AA94)&gt;0),"科目の無い行に金額","")</f>
        <v/>
      </c>
    </row>
    <row r="95">
      <c r="A95" s="24">
        <f>IF('勘定科目'!B94="","",'勘定科目'!A94)</f>
        <v/>
      </c>
      <c r="B95" s="29">
        <f>IF('勘定科目'!B94="","",'勘定科目'!B94)</f>
        <v/>
      </c>
      <c r="C95" s="23">
        <f>IF('勘定科目'!B94="","",'勘定科目'!C94)</f>
        <v/>
      </c>
      <c r="D95" s="21" t="n"/>
      <c r="E95" s="21" t="n"/>
      <c r="F95" s="21" t="n"/>
      <c r="G95" s="21" t="n"/>
      <c r="H95" s="21" t="n"/>
      <c r="I95" s="21" t="n"/>
      <c r="J95" s="21" t="n"/>
      <c r="K95" s="21" t="n"/>
      <c r="L95" s="21" t="n"/>
      <c r="M95" s="21" t="n"/>
      <c r="N95" s="21" t="n"/>
      <c r="O95" s="21" t="n"/>
      <c r="P95" s="21" t="n"/>
      <c r="Q95" s="21" t="n"/>
      <c r="R95" s="21" t="n"/>
      <c r="S95" s="21" t="n"/>
      <c r="T95" s="21" t="n"/>
      <c r="U95" s="21" t="n"/>
      <c r="V95" s="21" t="n"/>
      <c r="W95" s="21" t="n"/>
      <c r="X95" s="21" t="n"/>
      <c r="Y95" s="21" t="n"/>
      <c r="Z95" s="21" t="n"/>
      <c r="AA95" s="21" t="n"/>
      <c r="AB95" s="26">
        <f>IF(AND(B95="",COUNT(D95:AA95)&gt;0),"科目の無い行に金額","")</f>
        <v/>
      </c>
    </row>
    <row r="96">
      <c r="A96" s="24">
        <f>IF('勘定科目'!B95="","",'勘定科目'!A95)</f>
        <v/>
      </c>
      <c r="B96" s="29">
        <f>IF('勘定科目'!B95="","",'勘定科目'!B95)</f>
        <v/>
      </c>
      <c r="C96" s="23">
        <f>IF('勘定科目'!B95="","",'勘定科目'!C95)</f>
        <v/>
      </c>
      <c r="D96" s="21" t="n"/>
      <c r="E96" s="21" t="n"/>
      <c r="F96" s="21" t="n"/>
      <c r="G96" s="21" t="n"/>
      <c r="H96" s="21" t="n"/>
      <c r="I96" s="21" t="n"/>
      <c r="J96" s="21" t="n"/>
      <c r="K96" s="21" t="n"/>
      <c r="L96" s="21" t="n"/>
      <c r="M96" s="21" t="n"/>
      <c r="N96" s="21" t="n"/>
      <c r="O96" s="21" t="n"/>
      <c r="P96" s="21" t="n"/>
      <c r="Q96" s="21" t="n"/>
      <c r="R96" s="21" t="n"/>
      <c r="S96" s="21" t="n"/>
      <c r="T96" s="21" t="n"/>
      <c r="U96" s="21" t="n"/>
      <c r="V96" s="21" t="n"/>
      <c r="W96" s="21" t="n"/>
      <c r="X96" s="21" t="n"/>
      <c r="Y96" s="21" t="n"/>
      <c r="Z96" s="21" t="n"/>
      <c r="AA96" s="21" t="n"/>
      <c r="AB96" s="26">
        <f>IF(AND(B96="",COUNT(D96:AA96)&gt;0),"科目の無い行に金額","")</f>
        <v/>
      </c>
    </row>
    <row r="97">
      <c r="A97" s="24">
        <f>IF('勘定科目'!B96="","",'勘定科目'!A96)</f>
        <v/>
      </c>
      <c r="B97" s="29">
        <f>IF('勘定科目'!B96="","",'勘定科目'!B96)</f>
        <v/>
      </c>
      <c r="C97" s="23">
        <f>IF('勘定科目'!B96="","",'勘定科目'!C96)</f>
        <v/>
      </c>
      <c r="D97" s="21" t="n"/>
      <c r="E97" s="21" t="n"/>
      <c r="F97" s="21" t="n"/>
      <c r="G97" s="21" t="n"/>
      <c r="H97" s="21" t="n"/>
      <c r="I97" s="21" t="n"/>
      <c r="J97" s="21" t="n"/>
      <c r="K97" s="21" t="n"/>
      <c r="L97" s="21" t="n"/>
      <c r="M97" s="21" t="n"/>
      <c r="N97" s="21" t="n"/>
      <c r="O97" s="21" t="n"/>
      <c r="P97" s="21" t="n"/>
      <c r="Q97" s="21" t="n"/>
      <c r="R97" s="21" t="n"/>
      <c r="S97" s="21" t="n"/>
      <c r="T97" s="21" t="n"/>
      <c r="U97" s="21" t="n"/>
      <c r="V97" s="21" t="n"/>
      <c r="W97" s="21" t="n"/>
      <c r="X97" s="21" t="n"/>
      <c r="Y97" s="21" t="n"/>
      <c r="Z97" s="21" t="n"/>
      <c r="AA97" s="21" t="n"/>
      <c r="AB97" s="26">
        <f>IF(AND(B97="",COUNT(D97:AA97)&gt;0),"科目の無い行に金額","")</f>
        <v/>
      </c>
    </row>
    <row r="98">
      <c r="A98" s="24">
        <f>IF('勘定科目'!B97="","",'勘定科目'!A97)</f>
        <v/>
      </c>
      <c r="B98" s="29">
        <f>IF('勘定科目'!B97="","",'勘定科目'!B97)</f>
        <v/>
      </c>
      <c r="C98" s="23">
        <f>IF('勘定科目'!B97="","",'勘定科目'!C97)</f>
        <v/>
      </c>
      <c r="D98" s="21" t="n"/>
      <c r="E98" s="21" t="n"/>
      <c r="F98" s="21" t="n"/>
      <c r="G98" s="21" t="n"/>
      <c r="H98" s="21" t="n"/>
      <c r="I98" s="21" t="n"/>
      <c r="J98" s="21" t="n"/>
      <c r="K98" s="21" t="n"/>
      <c r="L98" s="21" t="n"/>
      <c r="M98" s="21" t="n"/>
      <c r="N98" s="21" t="n"/>
      <c r="O98" s="21" t="n"/>
      <c r="P98" s="21" t="n"/>
      <c r="Q98" s="21" t="n"/>
      <c r="R98" s="21" t="n"/>
      <c r="S98" s="21" t="n"/>
      <c r="T98" s="21" t="n"/>
      <c r="U98" s="21" t="n"/>
      <c r="V98" s="21" t="n"/>
      <c r="W98" s="21" t="n"/>
      <c r="X98" s="21" t="n"/>
      <c r="Y98" s="21" t="n"/>
      <c r="Z98" s="21" t="n"/>
      <c r="AA98" s="21" t="n"/>
      <c r="AB98" s="26">
        <f>IF(AND(B98="",COUNT(D98:AA98)&gt;0),"科目の無い行に金額","")</f>
        <v/>
      </c>
    </row>
    <row r="99">
      <c r="A99" s="24">
        <f>IF('勘定科目'!B98="","",'勘定科目'!A98)</f>
        <v/>
      </c>
      <c r="B99" s="29">
        <f>IF('勘定科目'!B98="","",'勘定科目'!B98)</f>
        <v/>
      </c>
      <c r="C99" s="23">
        <f>IF('勘定科目'!B98="","",'勘定科目'!C98)</f>
        <v/>
      </c>
      <c r="D99" s="21" t="n"/>
      <c r="E99" s="21" t="n"/>
      <c r="F99" s="21" t="n"/>
      <c r="G99" s="21" t="n"/>
      <c r="H99" s="21" t="n"/>
      <c r="I99" s="21" t="n"/>
      <c r="J99" s="21" t="n"/>
      <c r="K99" s="21" t="n"/>
      <c r="L99" s="21" t="n"/>
      <c r="M99" s="21" t="n"/>
      <c r="N99" s="21" t="n"/>
      <c r="O99" s="21" t="n"/>
      <c r="P99" s="21" t="n"/>
      <c r="Q99" s="21" t="n"/>
      <c r="R99" s="21" t="n"/>
      <c r="S99" s="21" t="n"/>
      <c r="T99" s="21" t="n"/>
      <c r="U99" s="21" t="n"/>
      <c r="V99" s="21" t="n"/>
      <c r="W99" s="21" t="n"/>
      <c r="X99" s="21" t="n"/>
      <c r="Y99" s="21" t="n"/>
      <c r="Z99" s="21" t="n"/>
      <c r="AA99" s="21" t="n"/>
      <c r="AB99" s="26">
        <f>IF(AND(B99="",COUNT(D99:AA99)&gt;0),"科目の無い行に金額","")</f>
        <v/>
      </c>
    </row>
    <row r="100">
      <c r="A100" s="24">
        <f>IF('勘定科目'!B99="","",'勘定科目'!A99)</f>
        <v/>
      </c>
      <c r="B100" s="29">
        <f>IF('勘定科目'!B99="","",'勘定科目'!B99)</f>
        <v/>
      </c>
      <c r="C100" s="23">
        <f>IF('勘定科目'!B99="","",'勘定科目'!C99)</f>
        <v/>
      </c>
      <c r="D100" s="21" t="n"/>
      <c r="E100" s="21" t="n"/>
      <c r="F100" s="21" t="n"/>
      <c r="G100" s="21" t="n"/>
      <c r="H100" s="21" t="n"/>
      <c r="I100" s="21" t="n"/>
      <c r="J100" s="21" t="n"/>
      <c r="K100" s="21" t="n"/>
      <c r="L100" s="21" t="n"/>
      <c r="M100" s="21" t="n"/>
      <c r="N100" s="21" t="n"/>
      <c r="O100" s="21" t="n"/>
      <c r="P100" s="21" t="n"/>
      <c r="Q100" s="21" t="n"/>
      <c r="R100" s="21" t="n"/>
      <c r="S100" s="21" t="n"/>
      <c r="T100" s="21" t="n"/>
      <c r="U100" s="21" t="n"/>
      <c r="V100" s="21" t="n"/>
      <c r="W100" s="21" t="n"/>
      <c r="X100" s="21" t="n"/>
      <c r="Y100" s="21" t="n"/>
      <c r="Z100" s="21" t="n"/>
      <c r="AA100" s="21" t="n"/>
      <c r="AB100" s="26">
        <f>IF(AND(B100="",COUNT(D100:AA100)&gt;0),"科目の無い行に金額","")</f>
        <v/>
      </c>
    </row>
    <row r="101">
      <c r="A101" s="24">
        <f>IF('勘定科目'!B100="","",'勘定科目'!A100)</f>
        <v/>
      </c>
      <c r="B101" s="29">
        <f>IF('勘定科目'!B100="","",'勘定科目'!B100)</f>
        <v/>
      </c>
      <c r="C101" s="23">
        <f>IF('勘定科目'!B100="","",'勘定科目'!C100)</f>
        <v/>
      </c>
      <c r="D101" s="21" t="n"/>
      <c r="E101" s="21" t="n"/>
      <c r="F101" s="21" t="n"/>
      <c r="G101" s="21" t="n"/>
      <c r="H101" s="21" t="n"/>
      <c r="I101" s="21" t="n"/>
      <c r="J101" s="21" t="n"/>
      <c r="K101" s="21" t="n"/>
      <c r="L101" s="21" t="n"/>
      <c r="M101" s="21" t="n"/>
      <c r="N101" s="21" t="n"/>
      <c r="O101" s="21" t="n"/>
      <c r="P101" s="21" t="n"/>
      <c r="Q101" s="21" t="n"/>
      <c r="R101" s="21" t="n"/>
      <c r="S101" s="21" t="n"/>
      <c r="T101" s="21" t="n"/>
      <c r="U101" s="21" t="n"/>
      <c r="V101" s="21" t="n"/>
      <c r="W101" s="21" t="n"/>
      <c r="X101" s="21" t="n"/>
      <c r="Y101" s="21" t="n"/>
      <c r="Z101" s="21" t="n"/>
      <c r="AA101" s="21" t="n"/>
      <c r="AB101" s="26">
        <f>IF(AND(B101="",COUNT(D101:AA101)&gt;0),"科目の無い行に金額","")</f>
        <v/>
      </c>
    </row>
    <row r="102">
      <c r="A102" s="24">
        <f>IF('勘定科目'!B101="","",'勘定科目'!A101)</f>
        <v/>
      </c>
      <c r="B102" s="29">
        <f>IF('勘定科目'!B101="","",'勘定科目'!B101)</f>
        <v/>
      </c>
      <c r="C102" s="23">
        <f>IF('勘定科目'!B101="","",'勘定科目'!C101)</f>
        <v/>
      </c>
      <c r="D102" s="21" t="n"/>
      <c r="E102" s="21" t="n"/>
      <c r="F102" s="21" t="n"/>
      <c r="G102" s="21" t="n"/>
      <c r="H102" s="21" t="n"/>
      <c r="I102" s="21" t="n"/>
      <c r="J102" s="21" t="n"/>
      <c r="K102" s="21" t="n"/>
      <c r="L102" s="21" t="n"/>
      <c r="M102" s="21" t="n"/>
      <c r="N102" s="21" t="n"/>
      <c r="O102" s="21" t="n"/>
      <c r="P102" s="21" t="n"/>
      <c r="Q102" s="21" t="n"/>
      <c r="R102" s="21" t="n"/>
      <c r="S102" s="21" t="n"/>
      <c r="T102" s="21" t="n"/>
      <c r="U102" s="21" t="n"/>
      <c r="V102" s="21" t="n"/>
      <c r="W102" s="21" t="n"/>
      <c r="X102" s="21" t="n"/>
      <c r="Y102" s="21" t="n"/>
      <c r="Z102" s="21" t="n"/>
      <c r="AA102" s="21" t="n"/>
      <c r="AB102" s="26">
        <f>IF(AND(B102="",COUNT(D102:AA102)&gt;0),"科目の無い行に金額","")</f>
        <v/>
      </c>
    </row>
    <row r="103">
      <c r="A103" s="24">
        <f>IF('勘定科目'!B102="","",'勘定科目'!A102)</f>
        <v/>
      </c>
      <c r="B103" s="29">
        <f>IF('勘定科目'!B102="","",'勘定科目'!B102)</f>
        <v/>
      </c>
      <c r="C103" s="23">
        <f>IF('勘定科目'!B102="","",'勘定科目'!C102)</f>
        <v/>
      </c>
      <c r="D103" s="21" t="n"/>
      <c r="E103" s="21" t="n"/>
      <c r="F103" s="21" t="n"/>
      <c r="G103" s="21" t="n"/>
      <c r="H103" s="21" t="n"/>
      <c r="I103" s="21" t="n"/>
      <c r="J103" s="21" t="n"/>
      <c r="K103" s="21" t="n"/>
      <c r="L103" s="21" t="n"/>
      <c r="M103" s="21" t="n"/>
      <c r="N103" s="21" t="n"/>
      <c r="O103" s="21" t="n"/>
      <c r="P103" s="21" t="n"/>
      <c r="Q103" s="21" t="n"/>
      <c r="R103" s="21" t="n"/>
      <c r="S103" s="21" t="n"/>
      <c r="T103" s="21" t="n"/>
      <c r="U103" s="21" t="n"/>
      <c r="V103" s="21" t="n"/>
      <c r="W103" s="21" t="n"/>
      <c r="X103" s="21" t="n"/>
      <c r="Y103" s="21" t="n"/>
      <c r="Z103" s="21" t="n"/>
      <c r="AA103" s="21" t="n"/>
      <c r="AB103" s="26">
        <f>IF(AND(B103="",COUNT(D103:AA103)&gt;0),"科目の無い行に金額","")</f>
        <v/>
      </c>
    </row>
    <row r="104">
      <c r="A104" s="24">
        <f>IF('勘定科目'!B103="","",'勘定科目'!A103)</f>
        <v/>
      </c>
      <c r="B104" s="29">
        <f>IF('勘定科目'!B103="","",'勘定科目'!B103)</f>
        <v/>
      </c>
      <c r="C104" s="23">
        <f>IF('勘定科目'!B103="","",'勘定科目'!C103)</f>
        <v/>
      </c>
      <c r="D104" s="21" t="n"/>
      <c r="E104" s="21" t="n"/>
      <c r="F104" s="21" t="n"/>
      <c r="G104" s="21" t="n"/>
      <c r="H104" s="21" t="n"/>
      <c r="I104" s="21" t="n"/>
      <c r="J104" s="21" t="n"/>
      <c r="K104" s="21" t="n"/>
      <c r="L104" s="21" t="n"/>
      <c r="M104" s="21" t="n"/>
      <c r="N104" s="21" t="n"/>
      <c r="O104" s="21" t="n"/>
      <c r="P104" s="21" t="n"/>
      <c r="Q104" s="21" t="n"/>
      <c r="R104" s="21" t="n"/>
      <c r="S104" s="21" t="n"/>
      <c r="T104" s="21" t="n"/>
      <c r="U104" s="21" t="n"/>
      <c r="V104" s="21" t="n"/>
      <c r="W104" s="21" t="n"/>
      <c r="X104" s="21" t="n"/>
      <c r="Y104" s="21" t="n"/>
      <c r="Z104" s="21" t="n"/>
      <c r="AA104" s="21" t="n"/>
      <c r="AB104" s="26">
        <f>IF(AND(B104="",COUNT(D104:AA104)&gt;0),"科目の無い行に金額","")</f>
        <v/>
      </c>
    </row>
    <row r="105">
      <c r="A105" s="24">
        <f>IF('勘定科目'!B104="","",'勘定科目'!A104)</f>
        <v/>
      </c>
      <c r="B105" s="29">
        <f>IF('勘定科目'!B104="","",'勘定科目'!B104)</f>
        <v/>
      </c>
      <c r="C105" s="23">
        <f>IF('勘定科目'!B104="","",'勘定科目'!C104)</f>
        <v/>
      </c>
      <c r="D105" s="21" t="n"/>
      <c r="E105" s="21" t="n"/>
      <c r="F105" s="21" t="n"/>
      <c r="G105" s="21" t="n"/>
      <c r="H105" s="21" t="n"/>
      <c r="I105" s="21" t="n"/>
      <c r="J105" s="21" t="n"/>
      <c r="K105" s="21" t="n"/>
      <c r="L105" s="21" t="n"/>
      <c r="M105" s="21" t="n"/>
      <c r="N105" s="21" t="n"/>
      <c r="O105" s="21" t="n"/>
      <c r="P105" s="21" t="n"/>
      <c r="Q105" s="21" t="n"/>
      <c r="R105" s="21" t="n"/>
      <c r="S105" s="21" t="n"/>
      <c r="T105" s="21" t="n"/>
      <c r="U105" s="21" t="n"/>
      <c r="V105" s="21" t="n"/>
      <c r="W105" s="21" t="n"/>
      <c r="X105" s="21" t="n"/>
      <c r="Y105" s="21" t="n"/>
      <c r="Z105" s="21" t="n"/>
      <c r="AA105" s="21" t="n"/>
      <c r="AB105" s="26">
        <f>IF(AND(B105="",COUNT(D105:AA105)&gt;0),"科目の無い行に金額","")</f>
        <v/>
      </c>
    </row>
    <row r="106">
      <c r="A106" s="24">
        <f>IF('勘定科目'!B105="","",'勘定科目'!A105)</f>
        <v/>
      </c>
      <c r="B106" s="29">
        <f>IF('勘定科目'!B105="","",'勘定科目'!B105)</f>
        <v/>
      </c>
      <c r="C106" s="23">
        <f>IF('勘定科目'!B105="","",'勘定科目'!C105)</f>
        <v/>
      </c>
      <c r="D106" s="21" t="n"/>
      <c r="E106" s="21" t="n"/>
      <c r="F106" s="21" t="n"/>
      <c r="G106" s="21" t="n"/>
      <c r="H106" s="21" t="n"/>
      <c r="I106" s="21" t="n"/>
      <c r="J106" s="21" t="n"/>
      <c r="K106" s="21" t="n"/>
      <c r="L106" s="21" t="n"/>
      <c r="M106" s="21" t="n"/>
      <c r="N106" s="21" t="n"/>
      <c r="O106" s="21" t="n"/>
      <c r="P106" s="21" t="n"/>
      <c r="Q106" s="21" t="n"/>
      <c r="R106" s="21" t="n"/>
      <c r="S106" s="21" t="n"/>
      <c r="T106" s="21" t="n"/>
      <c r="U106" s="21" t="n"/>
      <c r="V106" s="21" t="n"/>
      <c r="W106" s="21" t="n"/>
      <c r="X106" s="21" t="n"/>
      <c r="Y106" s="21" t="n"/>
      <c r="Z106" s="21" t="n"/>
      <c r="AA106" s="21" t="n"/>
      <c r="AB106" s="26">
        <f>IF(AND(B106="",COUNT(D106:AA106)&gt;0),"科目の無い行に金額","")</f>
        <v/>
      </c>
    </row>
    <row r="107">
      <c r="A107" s="24">
        <f>IF('勘定科目'!B106="","",'勘定科目'!A106)</f>
        <v/>
      </c>
      <c r="B107" s="29">
        <f>IF('勘定科目'!B106="","",'勘定科目'!B106)</f>
        <v/>
      </c>
      <c r="C107" s="23">
        <f>IF('勘定科目'!B106="","",'勘定科目'!C106)</f>
        <v/>
      </c>
      <c r="D107" s="21" t="n"/>
      <c r="E107" s="21" t="n"/>
      <c r="F107" s="21" t="n"/>
      <c r="G107" s="21" t="n"/>
      <c r="H107" s="21" t="n"/>
      <c r="I107" s="21" t="n"/>
      <c r="J107" s="21" t="n"/>
      <c r="K107" s="21" t="n"/>
      <c r="L107" s="21" t="n"/>
      <c r="M107" s="21" t="n"/>
      <c r="N107" s="21" t="n"/>
      <c r="O107" s="21" t="n"/>
      <c r="P107" s="21" t="n"/>
      <c r="Q107" s="21" t="n"/>
      <c r="R107" s="21" t="n"/>
      <c r="S107" s="21" t="n"/>
      <c r="T107" s="21" t="n"/>
      <c r="U107" s="21" t="n"/>
      <c r="V107" s="21" t="n"/>
      <c r="W107" s="21" t="n"/>
      <c r="X107" s="21" t="n"/>
      <c r="Y107" s="21" t="n"/>
      <c r="Z107" s="21" t="n"/>
      <c r="AA107" s="21" t="n"/>
      <c r="AB107" s="26">
        <f>IF(AND(B107="",COUNT(D107:AA107)&gt;0),"科目の無い行に金額","")</f>
        <v/>
      </c>
    </row>
    <row r="108">
      <c r="A108" s="24">
        <f>IF('勘定科目'!B107="","",'勘定科目'!A107)</f>
        <v/>
      </c>
      <c r="B108" s="29">
        <f>IF('勘定科目'!B107="","",'勘定科目'!B107)</f>
        <v/>
      </c>
      <c r="C108" s="23">
        <f>IF('勘定科目'!B107="","",'勘定科目'!C107)</f>
        <v/>
      </c>
      <c r="D108" s="21" t="n"/>
      <c r="E108" s="21" t="n"/>
      <c r="F108" s="21" t="n"/>
      <c r="G108" s="21" t="n"/>
      <c r="H108" s="21" t="n"/>
      <c r="I108" s="21" t="n"/>
      <c r="J108" s="21" t="n"/>
      <c r="K108" s="21" t="n"/>
      <c r="L108" s="21" t="n"/>
      <c r="M108" s="21" t="n"/>
      <c r="N108" s="21" t="n"/>
      <c r="O108" s="21" t="n"/>
      <c r="P108" s="21" t="n"/>
      <c r="Q108" s="21" t="n"/>
      <c r="R108" s="21" t="n"/>
      <c r="S108" s="21" t="n"/>
      <c r="T108" s="21" t="n"/>
      <c r="U108" s="21" t="n"/>
      <c r="V108" s="21" t="n"/>
      <c r="W108" s="21" t="n"/>
      <c r="X108" s="21" t="n"/>
      <c r="Y108" s="21" t="n"/>
      <c r="Z108" s="21" t="n"/>
      <c r="AA108" s="21" t="n"/>
      <c r="AB108" s="26">
        <f>IF(AND(B108="",COUNT(D108:AA108)&gt;0),"科目の無い行に金額","")</f>
        <v/>
      </c>
    </row>
    <row r="109">
      <c r="A109" s="24">
        <f>IF('勘定科目'!B108="","",'勘定科目'!A108)</f>
        <v/>
      </c>
      <c r="B109" s="29">
        <f>IF('勘定科目'!B108="","",'勘定科目'!B108)</f>
        <v/>
      </c>
      <c r="C109" s="23">
        <f>IF('勘定科目'!B108="","",'勘定科目'!C108)</f>
        <v/>
      </c>
      <c r="D109" s="21" t="n"/>
      <c r="E109" s="21" t="n"/>
      <c r="F109" s="21" t="n"/>
      <c r="G109" s="21" t="n"/>
      <c r="H109" s="21" t="n"/>
      <c r="I109" s="21" t="n"/>
      <c r="J109" s="21" t="n"/>
      <c r="K109" s="21" t="n"/>
      <c r="L109" s="21" t="n"/>
      <c r="M109" s="21" t="n"/>
      <c r="N109" s="21" t="n"/>
      <c r="O109" s="21" t="n"/>
      <c r="P109" s="21" t="n"/>
      <c r="Q109" s="21" t="n"/>
      <c r="R109" s="21" t="n"/>
      <c r="S109" s="21" t="n"/>
      <c r="T109" s="21" t="n"/>
      <c r="U109" s="21" t="n"/>
      <c r="V109" s="21" t="n"/>
      <c r="W109" s="21" t="n"/>
      <c r="X109" s="21" t="n"/>
      <c r="Y109" s="21" t="n"/>
      <c r="Z109" s="21" t="n"/>
      <c r="AA109" s="21" t="n"/>
      <c r="AB109" s="26">
        <f>IF(AND(B109="",COUNT(D109:AA109)&gt;0),"科目の無い行に金額","")</f>
        <v/>
      </c>
    </row>
    <row r="110">
      <c r="A110" s="24">
        <f>IF('勘定科目'!B109="","",'勘定科目'!A109)</f>
        <v/>
      </c>
      <c r="B110" s="29">
        <f>IF('勘定科目'!B109="","",'勘定科目'!B109)</f>
        <v/>
      </c>
      <c r="C110" s="23">
        <f>IF('勘定科目'!B109="","",'勘定科目'!C109)</f>
        <v/>
      </c>
      <c r="D110" s="21" t="n"/>
      <c r="E110" s="21" t="n"/>
      <c r="F110" s="21" t="n"/>
      <c r="G110" s="21" t="n"/>
      <c r="H110" s="21" t="n"/>
      <c r="I110" s="21" t="n"/>
      <c r="J110" s="21" t="n"/>
      <c r="K110" s="21" t="n"/>
      <c r="L110" s="21" t="n"/>
      <c r="M110" s="21" t="n"/>
      <c r="N110" s="21" t="n"/>
      <c r="O110" s="21" t="n"/>
      <c r="P110" s="21" t="n"/>
      <c r="Q110" s="21" t="n"/>
      <c r="R110" s="21" t="n"/>
      <c r="S110" s="21" t="n"/>
      <c r="T110" s="21" t="n"/>
      <c r="U110" s="21" t="n"/>
      <c r="V110" s="21" t="n"/>
      <c r="W110" s="21" t="n"/>
      <c r="X110" s="21" t="n"/>
      <c r="Y110" s="21" t="n"/>
      <c r="Z110" s="21" t="n"/>
      <c r="AA110" s="21" t="n"/>
      <c r="AB110" s="26">
        <f>IF(AND(B110="",COUNT(D110:AA110)&gt;0),"科目の無い行に金額","")</f>
        <v/>
      </c>
    </row>
    <row r="111">
      <c r="A111" s="24">
        <f>IF('勘定科目'!B110="","",'勘定科目'!A110)</f>
        <v/>
      </c>
      <c r="B111" s="29">
        <f>IF('勘定科目'!B110="","",'勘定科目'!B110)</f>
        <v/>
      </c>
      <c r="C111" s="23">
        <f>IF('勘定科目'!B110="","",'勘定科目'!C110)</f>
        <v/>
      </c>
      <c r="D111" s="21" t="n"/>
      <c r="E111" s="21" t="n"/>
      <c r="F111" s="21" t="n"/>
      <c r="G111" s="21" t="n"/>
      <c r="H111" s="21" t="n"/>
      <c r="I111" s="21" t="n"/>
      <c r="J111" s="21" t="n"/>
      <c r="K111" s="21" t="n"/>
      <c r="L111" s="21" t="n"/>
      <c r="M111" s="21" t="n"/>
      <c r="N111" s="21" t="n"/>
      <c r="O111" s="21" t="n"/>
      <c r="P111" s="21" t="n"/>
      <c r="Q111" s="21" t="n"/>
      <c r="R111" s="21" t="n"/>
      <c r="S111" s="21" t="n"/>
      <c r="T111" s="21" t="n"/>
      <c r="U111" s="21" t="n"/>
      <c r="V111" s="21" t="n"/>
      <c r="W111" s="21" t="n"/>
      <c r="X111" s="21" t="n"/>
      <c r="Y111" s="21" t="n"/>
      <c r="Z111" s="21" t="n"/>
      <c r="AA111" s="21" t="n"/>
      <c r="AB111" s="26">
        <f>IF(AND(B111="",COUNT(D111:AA111)&gt;0),"科目の無い行に金額","")</f>
        <v/>
      </c>
    </row>
    <row r="112">
      <c r="A112" s="24">
        <f>IF('勘定科目'!B111="","",'勘定科目'!A111)</f>
        <v/>
      </c>
      <c r="B112" s="29">
        <f>IF('勘定科目'!B111="","",'勘定科目'!B111)</f>
        <v/>
      </c>
      <c r="C112" s="23">
        <f>IF('勘定科目'!B111="","",'勘定科目'!C111)</f>
        <v/>
      </c>
      <c r="D112" s="21" t="n"/>
      <c r="E112" s="21" t="n"/>
      <c r="F112" s="21" t="n"/>
      <c r="G112" s="21" t="n"/>
      <c r="H112" s="21" t="n"/>
      <c r="I112" s="21" t="n"/>
      <c r="J112" s="21" t="n"/>
      <c r="K112" s="21" t="n"/>
      <c r="L112" s="21" t="n"/>
      <c r="M112" s="21" t="n"/>
      <c r="N112" s="21" t="n"/>
      <c r="O112" s="21" t="n"/>
      <c r="P112" s="21" t="n"/>
      <c r="Q112" s="21" t="n"/>
      <c r="R112" s="21" t="n"/>
      <c r="S112" s="21" t="n"/>
      <c r="T112" s="21" t="n"/>
      <c r="U112" s="21" t="n"/>
      <c r="V112" s="21" t="n"/>
      <c r="W112" s="21" t="n"/>
      <c r="X112" s="21" t="n"/>
      <c r="Y112" s="21" t="n"/>
      <c r="Z112" s="21" t="n"/>
      <c r="AA112" s="21" t="n"/>
      <c r="AB112" s="26">
        <f>IF(AND(B112="",COUNT(D112:AA112)&gt;0),"科目の無い行に金額","")</f>
        <v/>
      </c>
    </row>
    <row r="113">
      <c r="A113" s="24">
        <f>IF('勘定科目'!B112="","",'勘定科目'!A112)</f>
        <v/>
      </c>
      <c r="B113" s="29">
        <f>IF('勘定科目'!B112="","",'勘定科目'!B112)</f>
        <v/>
      </c>
      <c r="C113" s="23">
        <f>IF('勘定科目'!B112="","",'勘定科目'!C112)</f>
        <v/>
      </c>
      <c r="D113" s="21" t="n"/>
      <c r="E113" s="21" t="n"/>
      <c r="F113" s="21" t="n"/>
      <c r="G113" s="21" t="n"/>
      <c r="H113" s="21" t="n"/>
      <c r="I113" s="21" t="n"/>
      <c r="J113" s="21" t="n"/>
      <c r="K113" s="21" t="n"/>
      <c r="L113" s="21" t="n"/>
      <c r="M113" s="21" t="n"/>
      <c r="N113" s="21" t="n"/>
      <c r="O113" s="21" t="n"/>
      <c r="P113" s="21" t="n"/>
      <c r="Q113" s="21" t="n"/>
      <c r="R113" s="21" t="n"/>
      <c r="S113" s="21" t="n"/>
      <c r="T113" s="21" t="n"/>
      <c r="U113" s="21" t="n"/>
      <c r="V113" s="21" t="n"/>
      <c r="W113" s="21" t="n"/>
      <c r="X113" s="21" t="n"/>
      <c r="Y113" s="21" t="n"/>
      <c r="Z113" s="21" t="n"/>
      <c r="AA113" s="21" t="n"/>
      <c r="AB113" s="26">
        <f>IF(AND(B113="",COUNT(D113:AA113)&gt;0),"科目の無い行に金額","")</f>
        <v/>
      </c>
    </row>
    <row r="114">
      <c r="A114" s="24">
        <f>IF('勘定科目'!B113="","",'勘定科目'!A113)</f>
        <v/>
      </c>
      <c r="B114" s="29">
        <f>IF('勘定科目'!B113="","",'勘定科目'!B113)</f>
        <v/>
      </c>
      <c r="C114" s="23">
        <f>IF('勘定科目'!B113="","",'勘定科目'!C113)</f>
        <v/>
      </c>
      <c r="D114" s="21" t="n"/>
      <c r="E114" s="21" t="n"/>
      <c r="F114" s="21" t="n"/>
      <c r="G114" s="21" t="n"/>
      <c r="H114" s="21" t="n"/>
      <c r="I114" s="21" t="n"/>
      <c r="J114" s="21" t="n"/>
      <c r="K114" s="21" t="n"/>
      <c r="L114" s="21" t="n"/>
      <c r="M114" s="21" t="n"/>
      <c r="N114" s="21" t="n"/>
      <c r="O114" s="21" t="n"/>
      <c r="P114" s="21" t="n"/>
      <c r="Q114" s="21" t="n"/>
      <c r="R114" s="21" t="n"/>
      <c r="S114" s="21" t="n"/>
      <c r="T114" s="21" t="n"/>
      <c r="U114" s="21" t="n"/>
      <c r="V114" s="21" t="n"/>
      <c r="W114" s="21" t="n"/>
      <c r="X114" s="21" t="n"/>
      <c r="Y114" s="21" t="n"/>
      <c r="Z114" s="21" t="n"/>
      <c r="AA114" s="21" t="n"/>
      <c r="AB114" s="26">
        <f>IF(AND(B114="",COUNT(D114:AA114)&gt;0),"科目の無い行に金額","")</f>
        <v/>
      </c>
    </row>
    <row r="115">
      <c r="A115" s="24">
        <f>IF('勘定科目'!B114="","",'勘定科目'!A114)</f>
        <v/>
      </c>
      <c r="B115" s="29">
        <f>IF('勘定科目'!B114="","",'勘定科目'!B114)</f>
        <v/>
      </c>
      <c r="C115" s="23">
        <f>IF('勘定科目'!B114="","",'勘定科目'!C114)</f>
        <v/>
      </c>
      <c r="D115" s="21" t="n"/>
      <c r="E115" s="21" t="n"/>
      <c r="F115" s="21" t="n"/>
      <c r="G115" s="21" t="n"/>
      <c r="H115" s="21" t="n"/>
      <c r="I115" s="21" t="n"/>
      <c r="J115" s="21" t="n"/>
      <c r="K115" s="21" t="n"/>
      <c r="L115" s="21" t="n"/>
      <c r="M115" s="21" t="n"/>
      <c r="N115" s="21" t="n"/>
      <c r="O115" s="21" t="n"/>
      <c r="P115" s="21" t="n"/>
      <c r="Q115" s="21" t="n"/>
      <c r="R115" s="21" t="n"/>
      <c r="S115" s="21" t="n"/>
      <c r="T115" s="21" t="n"/>
      <c r="U115" s="21" t="n"/>
      <c r="V115" s="21" t="n"/>
      <c r="W115" s="21" t="n"/>
      <c r="X115" s="21" t="n"/>
      <c r="Y115" s="21" t="n"/>
      <c r="Z115" s="21" t="n"/>
      <c r="AA115" s="21" t="n"/>
      <c r="AB115" s="26">
        <f>IF(AND(B115="",COUNT(D115:AA115)&gt;0),"科目の無い行に金額","")</f>
        <v/>
      </c>
    </row>
    <row r="116">
      <c r="A116" s="24">
        <f>IF('勘定科目'!B115="","",'勘定科目'!A115)</f>
        <v/>
      </c>
      <c r="B116" s="29">
        <f>IF('勘定科目'!B115="","",'勘定科目'!B115)</f>
        <v/>
      </c>
      <c r="C116" s="23">
        <f>IF('勘定科目'!B115="","",'勘定科目'!C115)</f>
        <v/>
      </c>
      <c r="D116" s="21" t="n"/>
      <c r="E116" s="21" t="n"/>
      <c r="F116" s="21" t="n"/>
      <c r="G116" s="21" t="n"/>
      <c r="H116" s="21" t="n"/>
      <c r="I116" s="21" t="n"/>
      <c r="J116" s="21" t="n"/>
      <c r="K116" s="21" t="n"/>
      <c r="L116" s="21" t="n"/>
      <c r="M116" s="21" t="n"/>
      <c r="N116" s="21" t="n"/>
      <c r="O116" s="21" t="n"/>
      <c r="P116" s="21" t="n"/>
      <c r="Q116" s="21" t="n"/>
      <c r="R116" s="21" t="n"/>
      <c r="S116" s="21" t="n"/>
      <c r="T116" s="21" t="n"/>
      <c r="U116" s="21" t="n"/>
      <c r="V116" s="21" t="n"/>
      <c r="W116" s="21" t="n"/>
      <c r="X116" s="21" t="n"/>
      <c r="Y116" s="21" t="n"/>
      <c r="Z116" s="21" t="n"/>
      <c r="AA116" s="21" t="n"/>
      <c r="AB116" s="26">
        <f>IF(AND(B116="",COUNT(D116:AA116)&gt;0),"科目の無い行に金額","")</f>
        <v/>
      </c>
    </row>
    <row r="117">
      <c r="A117" s="24">
        <f>IF('勘定科目'!B116="","",'勘定科目'!A116)</f>
        <v/>
      </c>
      <c r="B117" s="29">
        <f>IF('勘定科目'!B116="","",'勘定科目'!B116)</f>
        <v/>
      </c>
      <c r="C117" s="23">
        <f>IF('勘定科目'!B116="","",'勘定科目'!C116)</f>
        <v/>
      </c>
      <c r="D117" s="21" t="n"/>
      <c r="E117" s="21" t="n"/>
      <c r="F117" s="21" t="n"/>
      <c r="G117" s="21" t="n"/>
      <c r="H117" s="21" t="n"/>
      <c r="I117" s="21" t="n"/>
      <c r="J117" s="21" t="n"/>
      <c r="K117" s="21" t="n"/>
      <c r="L117" s="21" t="n"/>
      <c r="M117" s="21" t="n"/>
      <c r="N117" s="21" t="n"/>
      <c r="O117" s="21" t="n"/>
      <c r="P117" s="21" t="n"/>
      <c r="Q117" s="21" t="n"/>
      <c r="R117" s="21" t="n"/>
      <c r="S117" s="21" t="n"/>
      <c r="T117" s="21" t="n"/>
      <c r="U117" s="21" t="n"/>
      <c r="V117" s="21" t="n"/>
      <c r="W117" s="21" t="n"/>
      <c r="X117" s="21" t="n"/>
      <c r="Y117" s="21" t="n"/>
      <c r="Z117" s="21" t="n"/>
      <c r="AA117" s="21" t="n"/>
      <c r="AB117" s="26">
        <f>IF(AND(B117="",COUNT(D117:AA117)&gt;0),"科目の無い行に金額","")</f>
        <v/>
      </c>
    </row>
    <row r="118">
      <c r="A118" s="24">
        <f>IF('勘定科目'!B117="","",'勘定科目'!A117)</f>
        <v/>
      </c>
      <c r="B118" s="29">
        <f>IF('勘定科目'!B117="","",'勘定科目'!B117)</f>
        <v/>
      </c>
      <c r="C118" s="23">
        <f>IF('勘定科目'!B117="","",'勘定科目'!C117)</f>
        <v/>
      </c>
      <c r="D118" s="21" t="n"/>
      <c r="E118" s="21" t="n"/>
      <c r="F118" s="21" t="n"/>
      <c r="G118" s="21" t="n"/>
      <c r="H118" s="21" t="n"/>
      <c r="I118" s="21" t="n"/>
      <c r="J118" s="21" t="n"/>
      <c r="K118" s="21" t="n"/>
      <c r="L118" s="21" t="n"/>
      <c r="M118" s="21" t="n"/>
      <c r="N118" s="21" t="n"/>
      <c r="O118" s="21" t="n"/>
      <c r="P118" s="21" t="n"/>
      <c r="Q118" s="21" t="n"/>
      <c r="R118" s="21" t="n"/>
      <c r="S118" s="21" t="n"/>
      <c r="T118" s="21" t="n"/>
      <c r="U118" s="21" t="n"/>
      <c r="V118" s="21" t="n"/>
      <c r="W118" s="21" t="n"/>
      <c r="X118" s="21" t="n"/>
      <c r="Y118" s="21" t="n"/>
      <c r="Z118" s="21" t="n"/>
      <c r="AA118" s="21" t="n"/>
      <c r="AB118" s="26">
        <f>IF(AND(B118="",COUNT(D118:AA118)&gt;0),"科目の無い行に金額","")</f>
        <v/>
      </c>
    </row>
    <row r="119">
      <c r="A119" s="24">
        <f>IF('勘定科目'!B118="","",'勘定科目'!A118)</f>
        <v/>
      </c>
      <c r="B119" s="29">
        <f>IF('勘定科目'!B118="","",'勘定科目'!B118)</f>
        <v/>
      </c>
      <c r="C119" s="23">
        <f>IF('勘定科目'!B118="","",'勘定科目'!C118)</f>
        <v/>
      </c>
      <c r="D119" s="21" t="n"/>
      <c r="E119" s="21" t="n"/>
      <c r="F119" s="21" t="n"/>
      <c r="G119" s="21" t="n"/>
      <c r="H119" s="21" t="n"/>
      <c r="I119" s="21" t="n"/>
      <c r="J119" s="21" t="n"/>
      <c r="K119" s="21" t="n"/>
      <c r="L119" s="21" t="n"/>
      <c r="M119" s="21" t="n"/>
      <c r="N119" s="21" t="n"/>
      <c r="O119" s="21" t="n"/>
      <c r="P119" s="21" t="n"/>
      <c r="Q119" s="21" t="n"/>
      <c r="R119" s="21" t="n"/>
      <c r="S119" s="21" t="n"/>
      <c r="T119" s="21" t="n"/>
      <c r="U119" s="21" t="n"/>
      <c r="V119" s="21" t="n"/>
      <c r="W119" s="21" t="n"/>
      <c r="X119" s="21" t="n"/>
      <c r="Y119" s="21" t="n"/>
      <c r="Z119" s="21" t="n"/>
      <c r="AA119" s="21" t="n"/>
      <c r="AB119" s="26">
        <f>IF(AND(B119="",COUNT(D119:AA119)&gt;0),"科目の無い行に金額","")</f>
        <v/>
      </c>
    </row>
    <row r="120">
      <c r="A120" s="24">
        <f>IF('勘定科目'!B119="","",'勘定科目'!A119)</f>
        <v/>
      </c>
      <c r="B120" s="29">
        <f>IF('勘定科目'!B119="","",'勘定科目'!B119)</f>
        <v/>
      </c>
      <c r="C120" s="23">
        <f>IF('勘定科目'!B119="","",'勘定科目'!C119)</f>
        <v/>
      </c>
      <c r="D120" s="21" t="n"/>
      <c r="E120" s="21" t="n"/>
      <c r="F120" s="21" t="n"/>
      <c r="G120" s="21" t="n"/>
      <c r="H120" s="21" t="n"/>
      <c r="I120" s="21" t="n"/>
      <c r="J120" s="21" t="n"/>
      <c r="K120" s="21" t="n"/>
      <c r="L120" s="21" t="n"/>
      <c r="M120" s="21" t="n"/>
      <c r="N120" s="21" t="n"/>
      <c r="O120" s="21" t="n"/>
      <c r="P120" s="21" t="n"/>
      <c r="Q120" s="21" t="n"/>
      <c r="R120" s="21" t="n"/>
      <c r="S120" s="21" t="n"/>
      <c r="T120" s="21" t="n"/>
      <c r="U120" s="21" t="n"/>
      <c r="V120" s="21" t="n"/>
      <c r="W120" s="21" t="n"/>
      <c r="X120" s="21" t="n"/>
      <c r="Y120" s="21" t="n"/>
      <c r="Z120" s="21" t="n"/>
      <c r="AA120" s="21" t="n"/>
      <c r="AB120" s="26">
        <f>IF(AND(B120="",COUNT(D120:AA120)&gt;0),"科目の無い行に金額","")</f>
        <v/>
      </c>
    </row>
    <row r="121">
      <c r="A121" s="24">
        <f>IF('勘定科目'!B120="","",'勘定科目'!A120)</f>
        <v/>
      </c>
      <c r="B121" s="29">
        <f>IF('勘定科目'!B120="","",'勘定科目'!B120)</f>
        <v/>
      </c>
      <c r="C121" s="23">
        <f>IF('勘定科目'!B120="","",'勘定科目'!C120)</f>
        <v/>
      </c>
      <c r="D121" s="21" t="n"/>
      <c r="E121" s="21" t="n"/>
      <c r="F121" s="21" t="n"/>
      <c r="G121" s="21" t="n"/>
      <c r="H121" s="21" t="n"/>
      <c r="I121" s="21" t="n"/>
      <c r="J121" s="21" t="n"/>
      <c r="K121" s="21" t="n"/>
      <c r="L121" s="21" t="n"/>
      <c r="M121" s="21" t="n"/>
      <c r="N121" s="21" t="n"/>
      <c r="O121" s="21" t="n"/>
      <c r="P121" s="21" t="n"/>
      <c r="Q121" s="21" t="n"/>
      <c r="R121" s="21" t="n"/>
      <c r="S121" s="21" t="n"/>
      <c r="T121" s="21" t="n"/>
      <c r="U121" s="21" t="n"/>
      <c r="V121" s="21" t="n"/>
      <c r="W121" s="21" t="n"/>
      <c r="X121" s="21" t="n"/>
      <c r="Y121" s="21" t="n"/>
      <c r="Z121" s="21" t="n"/>
      <c r="AA121" s="21" t="n"/>
      <c r="AB121" s="26">
        <f>IF(AND(B121="",COUNT(D121:AA121)&gt;0),"科目の無い行に金額","")</f>
        <v/>
      </c>
    </row>
    <row r="122">
      <c r="A122" s="24">
        <f>IF('勘定科目'!B121="","",'勘定科目'!A121)</f>
        <v/>
      </c>
      <c r="B122" s="29">
        <f>IF('勘定科目'!B121="","",'勘定科目'!B121)</f>
        <v/>
      </c>
      <c r="C122" s="23">
        <f>IF('勘定科目'!B121="","",'勘定科目'!C121)</f>
        <v/>
      </c>
      <c r="D122" s="21" t="n"/>
      <c r="E122" s="21" t="n"/>
      <c r="F122" s="21" t="n"/>
      <c r="G122" s="21" t="n"/>
      <c r="H122" s="21" t="n"/>
      <c r="I122" s="21" t="n"/>
      <c r="J122" s="21" t="n"/>
      <c r="K122" s="21" t="n"/>
      <c r="L122" s="21" t="n"/>
      <c r="M122" s="21" t="n"/>
      <c r="N122" s="21" t="n"/>
      <c r="O122" s="21" t="n"/>
      <c r="P122" s="21" t="n"/>
      <c r="Q122" s="21" t="n"/>
      <c r="R122" s="21" t="n"/>
      <c r="S122" s="21" t="n"/>
      <c r="T122" s="21" t="n"/>
      <c r="U122" s="21" t="n"/>
      <c r="V122" s="21" t="n"/>
      <c r="W122" s="21" t="n"/>
      <c r="X122" s="21" t="n"/>
      <c r="Y122" s="21" t="n"/>
      <c r="Z122" s="21" t="n"/>
      <c r="AA122" s="21" t="n"/>
      <c r="AB122" s="26">
        <f>IF(AND(B122="",COUNT(D122:AA122)&gt;0),"科目の無い行に金額","")</f>
        <v/>
      </c>
    </row>
    <row r="123">
      <c r="A123" s="24">
        <f>IF('勘定科目'!B122="","",'勘定科目'!A122)</f>
        <v/>
      </c>
      <c r="B123" s="29">
        <f>IF('勘定科目'!B122="","",'勘定科目'!B122)</f>
        <v/>
      </c>
      <c r="C123" s="23">
        <f>IF('勘定科目'!B122="","",'勘定科目'!C122)</f>
        <v/>
      </c>
      <c r="D123" s="21" t="n"/>
      <c r="E123" s="21" t="n"/>
      <c r="F123" s="21" t="n"/>
      <c r="G123" s="21" t="n"/>
      <c r="H123" s="21" t="n"/>
      <c r="I123" s="21" t="n"/>
      <c r="J123" s="21" t="n"/>
      <c r="K123" s="21" t="n"/>
      <c r="L123" s="21" t="n"/>
      <c r="M123" s="21" t="n"/>
      <c r="N123" s="21" t="n"/>
      <c r="O123" s="21" t="n"/>
      <c r="P123" s="21" t="n"/>
      <c r="Q123" s="21" t="n"/>
      <c r="R123" s="21" t="n"/>
      <c r="S123" s="21" t="n"/>
      <c r="T123" s="21" t="n"/>
      <c r="U123" s="21" t="n"/>
      <c r="V123" s="21" t="n"/>
      <c r="W123" s="21" t="n"/>
      <c r="X123" s="21" t="n"/>
      <c r="Y123" s="21" t="n"/>
      <c r="Z123" s="21" t="n"/>
      <c r="AA123" s="21" t="n"/>
      <c r="AB123" s="26">
        <f>IF(AND(B123="",COUNT(D123:AA123)&gt;0),"科目の無い行に金額","")</f>
        <v/>
      </c>
    </row>
    <row r="124">
      <c r="A124" s="24">
        <f>IF('勘定科目'!B123="","",'勘定科目'!A123)</f>
        <v/>
      </c>
      <c r="B124" s="29">
        <f>IF('勘定科目'!B123="","",'勘定科目'!B123)</f>
        <v/>
      </c>
      <c r="C124" s="23">
        <f>IF('勘定科目'!B123="","",'勘定科目'!C123)</f>
        <v/>
      </c>
      <c r="D124" s="21" t="n"/>
      <c r="E124" s="21" t="n"/>
      <c r="F124" s="21" t="n"/>
      <c r="G124" s="21" t="n"/>
      <c r="H124" s="21" t="n"/>
      <c r="I124" s="21" t="n"/>
      <c r="J124" s="21" t="n"/>
      <c r="K124" s="21" t="n"/>
      <c r="L124" s="21" t="n"/>
      <c r="M124" s="21" t="n"/>
      <c r="N124" s="21" t="n"/>
      <c r="O124" s="21" t="n"/>
      <c r="P124" s="21" t="n"/>
      <c r="Q124" s="21" t="n"/>
      <c r="R124" s="21" t="n"/>
      <c r="S124" s="21" t="n"/>
      <c r="T124" s="21" t="n"/>
      <c r="U124" s="21" t="n"/>
      <c r="V124" s="21" t="n"/>
      <c r="W124" s="21" t="n"/>
      <c r="X124" s="21" t="n"/>
      <c r="Y124" s="21" t="n"/>
      <c r="Z124" s="21" t="n"/>
      <c r="AA124" s="21" t="n"/>
      <c r="AB124" s="26">
        <f>IF(AND(B124="",COUNT(D124:AA124)&gt;0),"科目の無い行に金額","")</f>
        <v/>
      </c>
    </row>
    <row r="125">
      <c r="A125" s="24">
        <f>IF('勘定科目'!B124="","",'勘定科目'!A124)</f>
        <v/>
      </c>
      <c r="B125" s="29">
        <f>IF('勘定科目'!B124="","",'勘定科目'!B124)</f>
        <v/>
      </c>
      <c r="C125" s="23">
        <f>IF('勘定科目'!B124="","",'勘定科目'!C124)</f>
        <v/>
      </c>
      <c r="D125" s="21" t="n"/>
      <c r="E125" s="21" t="n"/>
      <c r="F125" s="21" t="n"/>
      <c r="G125" s="21" t="n"/>
      <c r="H125" s="21" t="n"/>
      <c r="I125" s="21" t="n"/>
      <c r="J125" s="21" t="n"/>
      <c r="K125" s="21" t="n"/>
      <c r="L125" s="21" t="n"/>
      <c r="M125" s="21" t="n"/>
      <c r="N125" s="21" t="n"/>
      <c r="O125" s="21" t="n"/>
      <c r="P125" s="21" t="n"/>
      <c r="Q125" s="21" t="n"/>
      <c r="R125" s="21" t="n"/>
      <c r="S125" s="21" t="n"/>
      <c r="T125" s="21" t="n"/>
      <c r="U125" s="21" t="n"/>
      <c r="V125" s="21" t="n"/>
      <c r="W125" s="21" t="n"/>
      <c r="X125" s="21" t="n"/>
      <c r="Y125" s="21" t="n"/>
      <c r="Z125" s="21" t="n"/>
      <c r="AA125" s="21" t="n"/>
      <c r="AB125" s="26">
        <f>IF(AND(B125="",COUNT(D125:AA125)&gt;0),"科目の無い行に金額","")</f>
        <v/>
      </c>
    </row>
    <row r="126">
      <c r="A126" s="24">
        <f>IF('勘定科目'!B125="","",'勘定科目'!A125)</f>
        <v/>
      </c>
      <c r="B126" s="29">
        <f>IF('勘定科目'!B125="","",'勘定科目'!B125)</f>
        <v/>
      </c>
      <c r="C126" s="23">
        <f>IF('勘定科目'!B125="","",'勘定科目'!C125)</f>
        <v/>
      </c>
      <c r="D126" s="21" t="n"/>
      <c r="E126" s="21" t="n"/>
      <c r="F126" s="21" t="n"/>
      <c r="G126" s="21" t="n"/>
      <c r="H126" s="21" t="n"/>
      <c r="I126" s="21" t="n"/>
      <c r="J126" s="21" t="n"/>
      <c r="K126" s="21" t="n"/>
      <c r="L126" s="21" t="n"/>
      <c r="M126" s="21" t="n"/>
      <c r="N126" s="21" t="n"/>
      <c r="O126" s="21" t="n"/>
      <c r="P126" s="21" t="n"/>
      <c r="Q126" s="21" t="n"/>
      <c r="R126" s="21" t="n"/>
      <c r="S126" s="21" t="n"/>
      <c r="T126" s="21" t="n"/>
      <c r="U126" s="21" t="n"/>
      <c r="V126" s="21" t="n"/>
      <c r="W126" s="21" t="n"/>
      <c r="X126" s="21" t="n"/>
      <c r="Y126" s="21" t="n"/>
      <c r="Z126" s="21" t="n"/>
      <c r="AA126" s="21" t="n"/>
      <c r="AB126" s="26">
        <f>IF(AND(B126="",COUNT(D126:AA126)&gt;0),"科目の無い行に金額","")</f>
        <v/>
      </c>
    </row>
    <row r="127">
      <c r="A127" s="72" t="inlineStr">
        <is>
          <t>合計</t>
        </is>
      </c>
      <c r="B127" s="73" t="n"/>
      <c r="C127" s="74" t="n"/>
      <c r="D127" s="78">
        <f>SUM(D7:D126)</f>
        <v/>
      </c>
      <c r="E127" s="78">
        <f>SUM(E7:E126)</f>
        <v/>
      </c>
      <c r="F127" s="78">
        <f>SUM(F7:F126)</f>
        <v/>
      </c>
      <c r="G127" s="78">
        <f>SUM(G7:G126)</f>
        <v/>
      </c>
      <c r="H127" s="78">
        <f>SUM(H7:H126)</f>
        <v/>
      </c>
      <c r="I127" s="78">
        <f>SUM(I7:I126)</f>
        <v/>
      </c>
      <c r="J127" s="78">
        <f>SUM(J7:J126)</f>
        <v/>
      </c>
      <c r="K127" s="78">
        <f>SUM(K7:K126)</f>
        <v/>
      </c>
      <c r="L127" s="78">
        <f>SUM(L7:L126)</f>
        <v/>
      </c>
      <c r="M127" s="78">
        <f>SUM(M7:M126)</f>
        <v/>
      </c>
      <c r="N127" s="78">
        <f>SUM(N7:N126)</f>
        <v/>
      </c>
      <c r="O127" s="78">
        <f>SUM(O7:O126)</f>
        <v/>
      </c>
      <c r="P127" s="78">
        <f>SUM(P7:P126)</f>
        <v/>
      </c>
      <c r="Q127" s="78">
        <f>SUM(Q7:Q126)</f>
        <v/>
      </c>
      <c r="R127" s="78">
        <f>SUM(R7:R126)</f>
        <v/>
      </c>
      <c r="S127" s="78">
        <f>SUM(S7:S126)</f>
        <v/>
      </c>
      <c r="T127" s="78">
        <f>SUM(T7:T126)</f>
        <v/>
      </c>
      <c r="U127" s="78">
        <f>SUM(U7:U126)</f>
        <v/>
      </c>
      <c r="V127" s="78">
        <f>SUM(V7:V126)</f>
        <v/>
      </c>
      <c r="W127" s="78">
        <f>SUM(W7:W126)</f>
        <v/>
      </c>
      <c r="X127" s="78">
        <f>SUM(X7:X126)</f>
        <v/>
      </c>
      <c r="Y127" s="78">
        <f>SUM(Y7:Y126)</f>
        <v/>
      </c>
      <c r="Z127" s="78">
        <f>SUM(Z7:Z126)</f>
        <v/>
      </c>
      <c r="AA127" s="78">
        <f>SUM(AA7:AA126)</f>
        <v/>
      </c>
      <c r="AB127" s="68" t="n"/>
    </row>
    <row r="128">
      <c r="A128" s="72" t="inlineStr">
        <is>
          <t>差額（借方−貸方）</t>
        </is>
      </c>
      <c r="B128" s="73" t="n"/>
      <c r="C128" s="74" t="n"/>
      <c r="D128" s="79">
        <f>D127-E127</f>
        <v/>
      </c>
      <c r="E128" s="74" t="n"/>
      <c r="F128" s="79">
        <f>F127-G127</f>
        <v/>
      </c>
      <c r="G128" s="74" t="n"/>
      <c r="H128" s="79">
        <f>H127-I127</f>
        <v/>
      </c>
      <c r="I128" s="74" t="n"/>
      <c r="J128" s="79">
        <f>J127-K127</f>
        <v/>
      </c>
      <c r="K128" s="74" t="n"/>
      <c r="L128" s="79">
        <f>L127-M127</f>
        <v/>
      </c>
      <c r="M128" s="74" t="n"/>
      <c r="N128" s="79">
        <f>N127-O127</f>
        <v/>
      </c>
      <c r="O128" s="74" t="n"/>
      <c r="P128" s="79">
        <f>P127-Q127</f>
        <v/>
      </c>
      <c r="Q128" s="74" t="n"/>
      <c r="R128" s="79">
        <f>R127-S127</f>
        <v/>
      </c>
      <c r="S128" s="74" t="n"/>
      <c r="T128" s="79">
        <f>T127-U127</f>
        <v/>
      </c>
      <c r="U128" s="74" t="n"/>
      <c r="V128" s="79">
        <f>V127-W127</f>
        <v/>
      </c>
      <c r="W128" s="74" t="n"/>
      <c r="X128" s="79">
        <f>X127-Y127</f>
        <v/>
      </c>
      <c r="Y128" s="74" t="n"/>
      <c r="Z128" s="79">
        <f>Z127-AA127</f>
        <v/>
      </c>
      <c r="AA128" s="74" t="n"/>
      <c r="AB128" s="68" t="n"/>
    </row>
    <row r="129" ht="30" customHeight="1">
      <c r="A129" s="72" t="inlineStr">
        <is>
          <t>照合用：仕訳帳の月の合計（任意）</t>
        </is>
      </c>
      <c r="B129" s="73" t="n"/>
      <c r="C129" s="74" t="n"/>
      <c r="D129" s="33" t="n"/>
      <c r="E129" s="74" t="n"/>
      <c r="F129" s="33" t="n"/>
      <c r="G129" s="74" t="n"/>
      <c r="H129" s="33" t="n"/>
      <c r="I129" s="74" t="n"/>
      <c r="J129" s="33" t="n"/>
      <c r="K129" s="74" t="n"/>
      <c r="L129" s="33" t="n"/>
      <c r="M129" s="74" t="n"/>
      <c r="N129" s="33" t="n"/>
      <c r="O129" s="74" t="n"/>
      <c r="P129" s="33" t="n"/>
      <c r="Q129" s="74" t="n"/>
      <c r="R129" s="33" t="n"/>
      <c r="S129" s="74" t="n"/>
      <c r="T129" s="33" t="n"/>
      <c r="U129" s="74" t="n"/>
      <c r="V129" s="33" t="n"/>
      <c r="W129" s="74" t="n"/>
      <c r="X129" s="33" t="n"/>
      <c r="Y129" s="74" t="n"/>
      <c r="Z129" s="33" t="n"/>
      <c r="AA129" s="74" t="n"/>
      <c r="AB129" s="68" t="n"/>
    </row>
  </sheetData>
  <mergeCells count="45">
    <mergeCell ref="A2:AB2"/>
    <mergeCell ref="A128:C128"/>
    <mergeCell ref="J5:K5"/>
    <mergeCell ref="N129:O129"/>
    <mergeCell ref="D128:E128"/>
    <mergeCell ref="P129:Q129"/>
    <mergeCell ref="T5:U5"/>
    <mergeCell ref="F128:G128"/>
    <mergeCell ref="V129:W129"/>
    <mergeCell ref="V5:W5"/>
    <mergeCell ref="Z129:AA129"/>
    <mergeCell ref="P128:Q128"/>
    <mergeCell ref="R128:S128"/>
    <mergeCell ref="A129:C129"/>
    <mergeCell ref="F5:G5"/>
    <mergeCell ref="X128:Y128"/>
    <mergeCell ref="H129:I129"/>
    <mergeCell ref="L5:M5"/>
    <mergeCell ref="N5:O5"/>
    <mergeCell ref="A5:A6"/>
    <mergeCell ref="F129:G129"/>
    <mergeCell ref="L129:M129"/>
    <mergeCell ref="R129:S129"/>
    <mergeCell ref="H128:I128"/>
    <mergeCell ref="T129:U129"/>
    <mergeCell ref="X5:Y5"/>
    <mergeCell ref="A127:C127"/>
    <mergeCell ref="J128:K128"/>
    <mergeCell ref="A1:AB1"/>
    <mergeCell ref="Z5:AA5"/>
    <mergeCell ref="L128:M128"/>
    <mergeCell ref="N128:O128"/>
    <mergeCell ref="T128:U128"/>
    <mergeCell ref="V128:W128"/>
    <mergeCell ref="B5:B6"/>
    <mergeCell ref="D5:E5"/>
    <mergeCell ref="Z128:AA128"/>
    <mergeCell ref="D129:E129"/>
    <mergeCell ref="H5:I5"/>
    <mergeCell ref="J129:K129"/>
    <mergeCell ref="P5:Q5"/>
    <mergeCell ref="X129:Y129"/>
    <mergeCell ref="R5:S5"/>
    <mergeCell ref="AB5:AB6"/>
    <mergeCell ref="C5:C6"/>
  </mergeCells>
  <conditionalFormatting sqref="AB7:AB126">
    <cfRule type="expression" priority="1" dxfId="0">
      <formula>AB7&lt;&gt;""</formula>
    </cfRule>
  </conditionalFormatting>
  <conditionalFormatting sqref="D128:AA128">
    <cfRule type="expression" priority="2" dxfId="0">
      <formula>AND(ISNUMBER(D128),D128&lt;&gt;0)</formula>
    </cfRule>
  </conditionalFormatting>
  <dataValidations count="1">
    <dataValidation sqref="D7:AA126 D129:AA129" showDropDown="0" showInputMessage="0" showErrorMessage="0" allowBlank="1" error="数字を入れてください。" type="decimal" operator="between">
      <formula1>-999999999999</formula1>
      <formula2>999999999999</formula2>
    </dataValidation>
  </dataValidations>
  <printOptions horizontalCentered="1"/>
  <pageMargins left="0.4" right="0.4" top="0.5" bottom="0.5" header="0.2" footer="0.2"/>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N136"/>
  <sheetViews>
    <sheetView showGridLines="0" tabSelected="0" workbookViewId="0">
      <pane xSplit="3" ySplit="5" topLeftCell="D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7" customWidth="1" min="3" max="3"/>
    <col width="13" customWidth="1" min="4" max="4"/>
    <col width="13" customWidth="1" min="5" max="5"/>
    <col width="13" customWidth="1" min="6" max="6"/>
    <col width="13" customWidth="1" min="7" max="7"/>
    <col width="13" customWidth="1" min="8" max="8"/>
    <col width="14" customWidth="1" min="9" max="9"/>
    <col width="14" customWidth="1" min="10" max="10"/>
    <col width="13" customWidth="1" min="11" max="11"/>
    <col hidden="1" width="14" customWidth="1" min="12" max="12"/>
    <col hidden="1" width="14" customWidth="1" min="13" max="13"/>
    <col hidden="1" width="14" customWidth="1" min="14" max="14"/>
  </cols>
  <sheetData>
    <row r="1" ht="26" customHeight="1">
      <c r="A1" s="67" t="inlineStr">
        <is>
          <t>合計残高試算表</t>
        </is>
      </c>
      <c r="B1" s="68" t="n"/>
      <c r="C1" s="68" t="n"/>
      <c r="D1" s="68" t="n"/>
      <c r="E1" s="68" t="n"/>
      <c r="F1" s="68" t="n"/>
      <c r="G1" s="68" t="n"/>
      <c r="H1" s="68" t="n"/>
      <c r="I1" s="68" t="n"/>
      <c r="J1" s="68" t="n"/>
      <c r="K1" s="68" t="n"/>
      <c r="L1" s="68" t="n"/>
      <c r="M1" s="68" t="n"/>
      <c r="N1" s="68" t="n"/>
    </row>
    <row r="2" ht="24" customHeight="1">
      <c r="A2" s="75" t="inlineStr">
        <is>
          <t>表示する月</t>
        </is>
      </c>
      <c r="B2" s="74" t="n"/>
      <c r="C2" s="80" t="n"/>
      <c r="D2" s="74" t="n"/>
      <c r="E2" s="36">
        <f>IF('設定'!$C$12=0,"← ▼から月を選ぶ","期首から"&amp;'設定'!$C$12&amp;"か月目")</f>
        <v/>
      </c>
      <c r="F2" s="68" t="n"/>
      <c r="G2" s="81">
        <f>'設定'!$C$3&amp;""</f>
        <v/>
      </c>
      <c r="H2" s="68" t="n"/>
      <c r="I2" s="68" t="n"/>
      <c r="J2" s="68" t="n"/>
      <c r="K2" s="68" t="n"/>
      <c r="L2" s="68" t="n"/>
      <c r="M2" s="68" t="n"/>
      <c r="N2" s="68" t="n"/>
    </row>
    <row r="3" ht="24" customHeight="1">
      <c r="A3" s="75" t="inlineStr">
        <is>
          <t>貸借</t>
        </is>
      </c>
      <c r="B3" s="74" t="n"/>
      <c r="C3" s="76">
        <f>IF('設定'!$C$12=0,"表示する月を選んでください",IF(AND(I126=J126,H126=K126),"一致（借方合計＝貸方合計・借方残高＝貸方残高）","不一致（借方合計−貸方合計＝"&amp;TEXT(I126-J126,"#,##0")&amp;"）→「貸借チェック」シートで探す"))</f>
        <v/>
      </c>
      <c r="D3" s="73" t="n"/>
      <c r="E3" s="73" t="n"/>
      <c r="F3" s="73" t="n"/>
      <c r="G3" s="73" t="n"/>
      <c r="H3" s="73" t="n"/>
      <c r="I3" s="73" t="n"/>
      <c r="J3" s="73" t="n"/>
      <c r="K3" s="74" t="n"/>
      <c r="L3" s="68" t="n"/>
      <c r="M3" s="68" t="n"/>
      <c r="N3" s="68" t="n"/>
    </row>
    <row r="4">
      <c r="A4" s="68" t="n"/>
      <c r="B4" s="68" t="n"/>
      <c r="C4" s="68" t="n"/>
      <c r="D4" s="68" t="n"/>
      <c r="E4" s="68" t="n"/>
      <c r="F4" s="68" t="n"/>
      <c r="G4" s="68" t="n"/>
      <c r="H4" s="68" t="n"/>
      <c r="I4" s="68" t="n"/>
      <c r="J4" s="68" t="n"/>
      <c r="K4" s="68" t="n"/>
      <c r="L4" s="68" t="n"/>
      <c r="M4" s="68" t="n"/>
      <c r="N4" s="68" t="n"/>
    </row>
    <row r="5" ht="30" customHeight="1">
      <c r="A5" s="19" t="inlineStr">
        <is>
          <t>コード</t>
        </is>
      </c>
      <c r="B5" s="19" t="inlineStr">
        <is>
          <t>勘定科目</t>
        </is>
      </c>
      <c r="C5" s="19" t="inlineStr">
        <is>
          <t>区分</t>
        </is>
      </c>
      <c r="D5" s="19" t="inlineStr">
        <is>
          <t>前月末残高</t>
        </is>
      </c>
      <c r="E5" s="19" t="inlineStr">
        <is>
          <t>当月借方</t>
        </is>
      </c>
      <c r="F5" s="19" t="inlineStr">
        <is>
          <t>当月貸方</t>
        </is>
      </c>
      <c r="G5" s="19" t="inlineStr">
        <is>
          <t>当月末残高</t>
        </is>
      </c>
      <c r="H5" s="19" t="inlineStr">
        <is>
          <t>借方残高</t>
        </is>
      </c>
      <c r="I5" s="19" t="inlineStr">
        <is>
          <t>借方合計</t>
        </is>
      </c>
      <c r="J5" s="19" t="inlineStr">
        <is>
          <t>貸方合計</t>
        </is>
      </c>
      <c r="K5" s="19" t="inlineStr">
        <is>
          <t>貸方残高</t>
        </is>
      </c>
      <c r="L5" s="20" t="inlineStr">
        <is>
          <t>前月までの借方（期首を含む）</t>
        </is>
      </c>
      <c r="M5" s="20" t="inlineStr">
        <is>
          <t>前月までの貸方（期首を含む）</t>
        </is>
      </c>
      <c r="N5" s="20" t="inlineStr">
        <is>
          <t>決算書の金額</t>
        </is>
      </c>
    </row>
    <row r="6">
      <c r="A6" s="39">
        <f>IF('勘定科目'!B6="","",'勘定科目'!A6)</f>
        <v/>
      </c>
      <c r="B6" s="29">
        <f>IF('勘定科目'!B6="","",'勘定科目'!B6)</f>
        <v/>
      </c>
      <c r="C6" s="40">
        <f>IF('勘定科目'!B6="","",'勘定科目'!C6)</f>
        <v/>
      </c>
      <c r="D6" s="25">
        <f>IF($B6="","",IF('勘定科目'!D6="貸方",M6-L6,L6-M6))</f>
        <v/>
      </c>
      <c r="E6" s="25">
        <f>IF($B6="","",SUMIFS('月次入力'!$D7:$AA7,'月次入力'!$D$4:$AA$4,'設定'!$C$12,'月次入力'!$D$6:$AA$6,"借方"))</f>
        <v/>
      </c>
      <c r="F6" s="25">
        <f>IF($B6="","",SUMIFS('月次入力'!$D7:$AA7,'月次入力'!$D$4:$AA$4,'設定'!$C$12,'月次入力'!$D$6:$AA$6,"貸方"))</f>
        <v/>
      </c>
      <c r="G6" s="25">
        <f>IF($B6="","",IF('勘定科目'!D6="貸方",J6-I6,I6-J6))</f>
        <v/>
      </c>
      <c r="H6" s="25">
        <f>IF($B6="","",MAX(I6-J6,0))</f>
        <v/>
      </c>
      <c r="I6" s="25">
        <f>IF($B6="","",L6+E6)</f>
        <v/>
      </c>
      <c r="J6" s="25">
        <f>IF($B6="","",M6+F6)</f>
        <v/>
      </c>
      <c r="K6" s="25">
        <f>IF($B6="","",MAX(J6-I6,0))</f>
        <v/>
      </c>
      <c r="L6" s="25">
        <f>IF($B6="","",'勘定科目'!J6+SUMIFS('月次入力'!$D7:$AA7,'月次入力'!$D$4:$AA$4,"&lt;"&amp;'設定'!$C$12,'月次入力'!$D$6:$AA$6,"借方"))</f>
        <v/>
      </c>
      <c r="M6" s="25">
        <f>IF($B6="","",'勘定科目'!K6+SUMIFS('月次入力'!$D7:$AA7,'月次入力'!$D$4:$AA$4,"&lt;"&amp;'設定'!$C$12,'月次入力'!$D$6:$AA$6,"貸方"))</f>
        <v/>
      </c>
      <c r="N6" s="25">
        <f>IF($B6="",0,IF('勘定科目'!C6="資産",I6-J6,J6-I6))</f>
        <v/>
      </c>
    </row>
    <row r="7">
      <c r="A7" s="39">
        <f>IF('勘定科目'!B7="","",'勘定科目'!A7)</f>
        <v/>
      </c>
      <c r="B7" s="29">
        <f>IF('勘定科目'!B7="","",'勘定科目'!B7)</f>
        <v/>
      </c>
      <c r="C7" s="40">
        <f>IF('勘定科目'!B7="","",'勘定科目'!C7)</f>
        <v/>
      </c>
      <c r="D7" s="25">
        <f>IF($B7="","",IF('勘定科目'!D7="貸方",M7-L7,L7-M7))</f>
        <v/>
      </c>
      <c r="E7" s="25">
        <f>IF($B7="","",SUMIFS('月次入力'!$D8:$AA8,'月次入力'!$D$4:$AA$4,'設定'!$C$12,'月次入力'!$D$6:$AA$6,"借方"))</f>
        <v/>
      </c>
      <c r="F7" s="25">
        <f>IF($B7="","",SUMIFS('月次入力'!$D8:$AA8,'月次入力'!$D$4:$AA$4,'設定'!$C$12,'月次入力'!$D$6:$AA$6,"貸方"))</f>
        <v/>
      </c>
      <c r="G7" s="25">
        <f>IF($B7="","",IF('勘定科目'!D7="貸方",J7-I7,I7-J7))</f>
        <v/>
      </c>
      <c r="H7" s="25">
        <f>IF($B7="","",MAX(I7-J7,0))</f>
        <v/>
      </c>
      <c r="I7" s="25">
        <f>IF($B7="","",L7+E7)</f>
        <v/>
      </c>
      <c r="J7" s="25">
        <f>IF($B7="","",M7+F7)</f>
        <v/>
      </c>
      <c r="K7" s="25">
        <f>IF($B7="","",MAX(J7-I7,0))</f>
        <v/>
      </c>
      <c r="L7" s="25">
        <f>IF($B7="","",'勘定科目'!J7+SUMIFS('月次入力'!$D8:$AA8,'月次入力'!$D$4:$AA$4,"&lt;"&amp;'設定'!$C$12,'月次入力'!$D$6:$AA$6,"借方"))</f>
        <v/>
      </c>
      <c r="M7" s="25">
        <f>IF($B7="","",'勘定科目'!K7+SUMIFS('月次入力'!$D8:$AA8,'月次入力'!$D$4:$AA$4,"&lt;"&amp;'設定'!$C$12,'月次入力'!$D$6:$AA$6,"貸方"))</f>
        <v/>
      </c>
      <c r="N7" s="25">
        <f>IF($B7="",0,IF('勘定科目'!C7="資産",I7-J7,J7-I7))</f>
        <v/>
      </c>
    </row>
    <row r="8">
      <c r="A8" s="39">
        <f>IF('勘定科目'!B8="","",'勘定科目'!A8)</f>
        <v/>
      </c>
      <c r="B8" s="29">
        <f>IF('勘定科目'!B8="","",'勘定科目'!B8)</f>
        <v/>
      </c>
      <c r="C8" s="40">
        <f>IF('勘定科目'!B8="","",'勘定科目'!C8)</f>
        <v/>
      </c>
      <c r="D8" s="25">
        <f>IF($B8="","",IF('勘定科目'!D8="貸方",M8-L8,L8-M8))</f>
        <v/>
      </c>
      <c r="E8" s="25">
        <f>IF($B8="","",SUMIFS('月次入力'!$D9:$AA9,'月次入力'!$D$4:$AA$4,'設定'!$C$12,'月次入力'!$D$6:$AA$6,"借方"))</f>
        <v/>
      </c>
      <c r="F8" s="25">
        <f>IF($B8="","",SUMIFS('月次入力'!$D9:$AA9,'月次入力'!$D$4:$AA$4,'設定'!$C$12,'月次入力'!$D$6:$AA$6,"貸方"))</f>
        <v/>
      </c>
      <c r="G8" s="25">
        <f>IF($B8="","",IF('勘定科目'!D8="貸方",J8-I8,I8-J8))</f>
        <v/>
      </c>
      <c r="H8" s="25">
        <f>IF($B8="","",MAX(I8-J8,0))</f>
        <v/>
      </c>
      <c r="I8" s="25">
        <f>IF($B8="","",L8+E8)</f>
        <v/>
      </c>
      <c r="J8" s="25">
        <f>IF($B8="","",M8+F8)</f>
        <v/>
      </c>
      <c r="K8" s="25">
        <f>IF($B8="","",MAX(J8-I8,0))</f>
        <v/>
      </c>
      <c r="L8" s="25">
        <f>IF($B8="","",'勘定科目'!J8+SUMIFS('月次入力'!$D9:$AA9,'月次入力'!$D$4:$AA$4,"&lt;"&amp;'設定'!$C$12,'月次入力'!$D$6:$AA$6,"借方"))</f>
        <v/>
      </c>
      <c r="M8" s="25">
        <f>IF($B8="","",'勘定科目'!K8+SUMIFS('月次入力'!$D9:$AA9,'月次入力'!$D$4:$AA$4,"&lt;"&amp;'設定'!$C$12,'月次入力'!$D$6:$AA$6,"貸方"))</f>
        <v/>
      </c>
      <c r="N8" s="25">
        <f>IF($B8="",0,IF('勘定科目'!C8="資産",I8-J8,J8-I8))</f>
        <v/>
      </c>
    </row>
    <row r="9">
      <c r="A9" s="39">
        <f>IF('勘定科目'!B9="","",'勘定科目'!A9)</f>
        <v/>
      </c>
      <c r="B9" s="29">
        <f>IF('勘定科目'!B9="","",'勘定科目'!B9)</f>
        <v/>
      </c>
      <c r="C9" s="40">
        <f>IF('勘定科目'!B9="","",'勘定科目'!C9)</f>
        <v/>
      </c>
      <c r="D9" s="25">
        <f>IF($B9="","",IF('勘定科目'!D9="貸方",M9-L9,L9-M9))</f>
        <v/>
      </c>
      <c r="E9" s="25">
        <f>IF($B9="","",SUMIFS('月次入力'!$D10:$AA10,'月次入力'!$D$4:$AA$4,'設定'!$C$12,'月次入力'!$D$6:$AA$6,"借方"))</f>
        <v/>
      </c>
      <c r="F9" s="25">
        <f>IF($B9="","",SUMIFS('月次入力'!$D10:$AA10,'月次入力'!$D$4:$AA$4,'設定'!$C$12,'月次入力'!$D$6:$AA$6,"貸方"))</f>
        <v/>
      </c>
      <c r="G9" s="25">
        <f>IF($B9="","",IF('勘定科目'!D9="貸方",J9-I9,I9-J9))</f>
        <v/>
      </c>
      <c r="H9" s="25">
        <f>IF($B9="","",MAX(I9-J9,0))</f>
        <v/>
      </c>
      <c r="I9" s="25">
        <f>IF($B9="","",L9+E9)</f>
        <v/>
      </c>
      <c r="J9" s="25">
        <f>IF($B9="","",M9+F9)</f>
        <v/>
      </c>
      <c r="K9" s="25">
        <f>IF($B9="","",MAX(J9-I9,0))</f>
        <v/>
      </c>
      <c r="L9" s="25">
        <f>IF($B9="","",'勘定科目'!J9+SUMIFS('月次入力'!$D10:$AA10,'月次入力'!$D$4:$AA$4,"&lt;"&amp;'設定'!$C$12,'月次入力'!$D$6:$AA$6,"借方"))</f>
        <v/>
      </c>
      <c r="M9" s="25">
        <f>IF($B9="","",'勘定科目'!K9+SUMIFS('月次入力'!$D10:$AA10,'月次入力'!$D$4:$AA$4,"&lt;"&amp;'設定'!$C$12,'月次入力'!$D$6:$AA$6,"貸方"))</f>
        <v/>
      </c>
      <c r="N9" s="25">
        <f>IF($B9="",0,IF('勘定科目'!C9="資産",I9-J9,J9-I9))</f>
        <v/>
      </c>
    </row>
    <row r="10">
      <c r="A10" s="39">
        <f>IF('勘定科目'!B10="","",'勘定科目'!A10)</f>
        <v/>
      </c>
      <c r="B10" s="29">
        <f>IF('勘定科目'!B10="","",'勘定科目'!B10)</f>
        <v/>
      </c>
      <c r="C10" s="40">
        <f>IF('勘定科目'!B10="","",'勘定科目'!C10)</f>
        <v/>
      </c>
      <c r="D10" s="25">
        <f>IF($B10="","",IF('勘定科目'!D10="貸方",M10-L10,L10-M10))</f>
        <v/>
      </c>
      <c r="E10" s="25">
        <f>IF($B10="","",SUMIFS('月次入力'!$D11:$AA11,'月次入力'!$D$4:$AA$4,'設定'!$C$12,'月次入力'!$D$6:$AA$6,"借方"))</f>
        <v/>
      </c>
      <c r="F10" s="25">
        <f>IF($B10="","",SUMIFS('月次入力'!$D11:$AA11,'月次入力'!$D$4:$AA$4,'設定'!$C$12,'月次入力'!$D$6:$AA$6,"貸方"))</f>
        <v/>
      </c>
      <c r="G10" s="25">
        <f>IF($B10="","",IF('勘定科目'!D10="貸方",J10-I10,I10-J10))</f>
        <v/>
      </c>
      <c r="H10" s="25">
        <f>IF($B10="","",MAX(I10-J10,0))</f>
        <v/>
      </c>
      <c r="I10" s="25">
        <f>IF($B10="","",L10+E10)</f>
        <v/>
      </c>
      <c r="J10" s="25">
        <f>IF($B10="","",M10+F10)</f>
        <v/>
      </c>
      <c r="K10" s="25">
        <f>IF($B10="","",MAX(J10-I10,0))</f>
        <v/>
      </c>
      <c r="L10" s="25">
        <f>IF($B10="","",'勘定科目'!J10+SUMIFS('月次入力'!$D11:$AA11,'月次入力'!$D$4:$AA$4,"&lt;"&amp;'設定'!$C$12,'月次入力'!$D$6:$AA$6,"借方"))</f>
        <v/>
      </c>
      <c r="M10" s="25">
        <f>IF($B10="","",'勘定科目'!K10+SUMIFS('月次入力'!$D11:$AA11,'月次入力'!$D$4:$AA$4,"&lt;"&amp;'設定'!$C$12,'月次入力'!$D$6:$AA$6,"貸方"))</f>
        <v/>
      </c>
      <c r="N10" s="25">
        <f>IF($B10="",0,IF('勘定科目'!C10="資産",I10-J10,J10-I10))</f>
        <v/>
      </c>
    </row>
    <row r="11">
      <c r="A11" s="39">
        <f>IF('勘定科目'!B11="","",'勘定科目'!A11)</f>
        <v/>
      </c>
      <c r="B11" s="29">
        <f>IF('勘定科目'!B11="","",'勘定科目'!B11)</f>
        <v/>
      </c>
      <c r="C11" s="40">
        <f>IF('勘定科目'!B11="","",'勘定科目'!C11)</f>
        <v/>
      </c>
      <c r="D11" s="25">
        <f>IF($B11="","",IF('勘定科目'!D11="貸方",M11-L11,L11-M11))</f>
        <v/>
      </c>
      <c r="E11" s="25">
        <f>IF($B11="","",SUMIFS('月次入力'!$D12:$AA12,'月次入力'!$D$4:$AA$4,'設定'!$C$12,'月次入力'!$D$6:$AA$6,"借方"))</f>
        <v/>
      </c>
      <c r="F11" s="25">
        <f>IF($B11="","",SUMIFS('月次入力'!$D12:$AA12,'月次入力'!$D$4:$AA$4,'設定'!$C$12,'月次入力'!$D$6:$AA$6,"貸方"))</f>
        <v/>
      </c>
      <c r="G11" s="25">
        <f>IF($B11="","",IF('勘定科目'!D11="貸方",J11-I11,I11-J11))</f>
        <v/>
      </c>
      <c r="H11" s="25">
        <f>IF($B11="","",MAX(I11-J11,0))</f>
        <v/>
      </c>
      <c r="I11" s="25">
        <f>IF($B11="","",L11+E11)</f>
        <v/>
      </c>
      <c r="J11" s="25">
        <f>IF($B11="","",M11+F11)</f>
        <v/>
      </c>
      <c r="K11" s="25">
        <f>IF($B11="","",MAX(J11-I11,0))</f>
        <v/>
      </c>
      <c r="L11" s="25">
        <f>IF($B11="","",'勘定科目'!J11+SUMIFS('月次入力'!$D12:$AA12,'月次入力'!$D$4:$AA$4,"&lt;"&amp;'設定'!$C$12,'月次入力'!$D$6:$AA$6,"借方"))</f>
        <v/>
      </c>
      <c r="M11" s="25">
        <f>IF($B11="","",'勘定科目'!K11+SUMIFS('月次入力'!$D12:$AA12,'月次入力'!$D$4:$AA$4,"&lt;"&amp;'設定'!$C$12,'月次入力'!$D$6:$AA$6,"貸方"))</f>
        <v/>
      </c>
      <c r="N11" s="25">
        <f>IF($B11="",0,IF('勘定科目'!C11="資産",I11-J11,J11-I11))</f>
        <v/>
      </c>
    </row>
    <row r="12">
      <c r="A12" s="39">
        <f>IF('勘定科目'!B12="","",'勘定科目'!A12)</f>
        <v/>
      </c>
      <c r="B12" s="29">
        <f>IF('勘定科目'!B12="","",'勘定科目'!B12)</f>
        <v/>
      </c>
      <c r="C12" s="40">
        <f>IF('勘定科目'!B12="","",'勘定科目'!C12)</f>
        <v/>
      </c>
      <c r="D12" s="25">
        <f>IF($B12="","",IF('勘定科目'!D12="貸方",M12-L12,L12-M12))</f>
        <v/>
      </c>
      <c r="E12" s="25">
        <f>IF($B12="","",SUMIFS('月次入力'!$D13:$AA13,'月次入力'!$D$4:$AA$4,'設定'!$C$12,'月次入力'!$D$6:$AA$6,"借方"))</f>
        <v/>
      </c>
      <c r="F12" s="25">
        <f>IF($B12="","",SUMIFS('月次入力'!$D13:$AA13,'月次入力'!$D$4:$AA$4,'設定'!$C$12,'月次入力'!$D$6:$AA$6,"貸方"))</f>
        <v/>
      </c>
      <c r="G12" s="25">
        <f>IF($B12="","",IF('勘定科目'!D12="貸方",J12-I12,I12-J12))</f>
        <v/>
      </c>
      <c r="H12" s="25">
        <f>IF($B12="","",MAX(I12-J12,0))</f>
        <v/>
      </c>
      <c r="I12" s="25">
        <f>IF($B12="","",L12+E12)</f>
        <v/>
      </c>
      <c r="J12" s="25">
        <f>IF($B12="","",M12+F12)</f>
        <v/>
      </c>
      <c r="K12" s="25">
        <f>IF($B12="","",MAX(J12-I12,0))</f>
        <v/>
      </c>
      <c r="L12" s="25">
        <f>IF($B12="","",'勘定科目'!J12+SUMIFS('月次入力'!$D13:$AA13,'月次入力'!$D$4:$AA$4,"&lt;"&amp;'設定'!$C$12,'月次入力'!$D$6:$AA$6,"借方"))</f>
        <v/>
      </c>
      <c r="M12" s="25">
        <f>IF($B12="","",'勘定科目'!K12+SUMIFS('月次入力'!$D13:$AA13,'月次入力'!$D$4:$AA$4,"&lt;"&amp;'設定'!$C$12,'月次入力'!$D$6:$AA$6,"貸方"))</f>
        <v/>
      </c>
      <c r="N12" s="25">
        <f>IF($B12="",0,IF('勘定科目'!C12="資産",I12-J12,J12-I12))</f>
        <v/>
      </c>
    </row>
    <row r="13">
      <c r="A13" s="39">
        <f>IF('勘定科目'!B13="","",'勘定科目'!A13)</f>
        <v/>
      </c>
      <c r="B13" s="29">
        <f>IF('勘定科目'!B13="","",'勘定科目'!B13)</f>
        <v/>
      </c>
      <c r="C13" s="40">
        <f>IF('勘定科目'!B13="","",'勘定科目'!C13)</f>
        <v/>
      </c>
      <c r="D13" s="25">
        <f>IF($B13="","",IF('勘定科目'!D13="貸方",M13-L13,L13-M13))</f>
        <v/>
      </c>
      <c r="E13" s="25">
        <f>IF($B13="","",SUMIFS('月次入力'!$D14:$AA14,'月次入力'!$D$4:$AA$4,'設定'!$C$12,'月次入力'!$D$6:$AA$6,"借方"))</f>
        <v/>
      </c>
      <c r="F13" s="25">
        <f>IF($B13="","",SUMIFS('月次入力'!$D14:$AA14,'月次入力'!$D$4:$AA$4,'設定'!$C$12,'月次入力'!$D$6:$AA$6,"貸方"))</f>
        <v/>
      </c>
      <c r="G13" s="25">
        <f>IF($B13="","",IF('勘定科目'!D13="貸方",J13-I13,I13-J13))</f>
        <v/>
      </c>
      <c r="H13" s="25">
        <f>IF($B13="","",MAX(I13-J13,0))</f>
        <v/>
      </c>
      <c r="I13" s="25">
        <f>IF($B13="","",L13+E13)</f>
        <v/>
      </c>
      <c r="J13" s="25">
        <f>IF($B13="","",M13+F13)</f>
        <v/>
      </c>
      <c r="K13" s="25">
        <f>IF($B13="","",MAX(J13-I13,0))</f>
        <v/>
      </c>
      <c r="L13" s="25">
        <f>IF($B13="","",'勘定科目'!J13+SUMIFS('月次入力'!$D14:$AA14,'月次入力'!$D$4:$AA$4,"&lt;"&amp;'設定'!$C$12,'月次入力'!$D$6:$AA$6,"借方"))</f>
        <v/>
      </c>
      <c r="M13" s="25">
        <f>IF($B13="","",'勘定科目'!K13+SUMIFS('月次入力'!$D14:$AA14,'月次入力'!$D$4:$AA$4,"&lt;"&amp;'設定'!$C$12,'月次入力'!$D$6:$AA$6,"貸方"))</f>
        <v/>
      </c>
      <c r="N13" s="25">
        <f>IF($B13="",0,IF('勘定科目'!C13="資産",I13-J13,J13-I13))</f>
        <v/>
      </c>
    </row>
    <row r="14">
      <c r="A14" s="39">
        <f>IF('勘定科目'!B14="","",'勘定科目'!A14)</f>
        <v/>
      </c>
      <c r="B14" s="29">
        <f>IF('勘定科目'!B14="","",'勘定科目'!B14)</f>
        <v/>
      </c>
      <c r="C14" s="40">
        <f>IF('勘定科目'!B14="","",'勘定科目'!C14)</f>
        <v/>
      </c>
      <c r="D14" s="25">
        <f>IF($B14="","",IF('勘定科目'!D14="貸方",M14-L14,L14-M14))</f>
        <v/>
      </c>
      <c r="E14" s="25">
        <f>IF($B14="","",SUMIFS('月次入力'!$D15:$AA15,'月次入力'!$D$4:$AA$4,'設定'!$C$12,'月次入力'!$D$6:$AA$6,"借方"))</f>
        <v/>
      </c>
      <c r="F14" s="25">
        <f>IF($B14="","",SUMIFS('月次入力'!$D15:$AA15,'月次入力'!$D$4:$AA$4,'設定'!$C$12,'月次入力'!$D$6:$AA$6,"貸方"))</f>
        <v/>
      </c>
      <c r="G14" s="25">
        <f>IF($B14="","",IF('勘定科目'!D14="貸方",J14-I14,I14-J14))</f>
        <v/>
      </c>
      <c r="H14" s="25">
        <f>IF($B14="","",MAX(I14-J14,0))</f>
        <v/>
      </c>
      <c r="I14" s="25">
        <f>IF($B14="","",L14+E14)</f>
        <v/>
      </c>
      <c r="J14" s="25">
        <f>IF($B14="","",M14+F14)</f>
        <v/>
      </c>
      <c r="K14" s="25">
        <f>IF($B14="","",MAX(J14-I14,0))</f>
        <v/>
      </c>
      <c r="L14" s="25">
        <f>IF($B14="","",'勘定科目'!J14+SUMIFS('月次入力'!$D15:$AA15,'月次入力'!$D$4:$AA$4,"&lt;"&amp;'設定'!$C$12,'月次入力'!$D$6:$AA$6,"借方"))</f>
        <v/>
      </c>
      <c r="M14" s="25">
        <f>IF($B14="","",'勘定科目'!K14+SUMIFS('月次入力'!$D15:$AA15,'月次入力'!$D$4:$AA$4,"&lt;"&amp;'設定'!$C$12,'月次入力'!$D$6:$AA$6,"貸方"))</f>
        <v/>
      </c>
      <c r="N14" s="25">
        <f>IF($B14="",0,IF('勘定科目'!C14="資産",I14-J14,J14-I14))</f>
        <v/>
      </c>
    </row>
    <row r="15">
      <c r="A15" s="39">
        <f>IF('勘定科目'!B15="","",'勘定科目'!A15)</f>
        <v/>
      </c>
      <c r="B15" s="29">
        <f>IF('勘定科目'!B15="","",'勘定科目'!B15)</f>
        <v/>
      </c>
      <c r="C15" s="40">
        <f>IF('勘定科目'!B15="","",'勘定科目'!C15)</f>
        <v/>
      </c>
      <c r="D15" s="25">
        <f>IF($B15="","",IF('勘定科目'!D15="貸方",M15-L15,L15-M15))</f>
        <v/>
      </c>
      <c r="E15" s="25">
        <f>IF($B15="","",SUMIFS('月次入力'!$D16:$AA16,'月次入力'!$D$4:$AA$4,'設定'!$C$12,'月次入力'!$D$6:$AA$6,"借方"))</f>
        <v/>
      </c>
      <c r="F15" s="25">
        <f>IF($B15="","",SUMIFS('月次入力'!$D16:$AA16,'月次入力'!$D$4:$AA$4,'設定'!$C$12,'月次入力'!$D$6:$AA$6,"貸方"))</f>
        <v/>
      </c>
      <c r="G15" s="25">
        <f>IF($B15="","",IF('勘定科目'!D15="貸方",J15-I15,I15-J15))</f>
        <v/>
      </c>
      <c r="H15" s="25">
        <f>IF($B15="","",MAX(I15-J15,0))</f>
        <v/>
      </c>
      <c r="I15" s="25">
        <f>IF($B15="","",L15+E15)</f>
        <v/>
      </c>
      <c r="J15" s="25">
        <f>IF($B15="","",M15+F15)</f>
        <v/>
      </c>
      <c r="K15" s="25">
        <f>IF($B15="","",MAX(J15-I15,0))</f>
        <v/>
      </c>
      <c r="L15" s="25">
        <f>IF($B15="","",'勘定科目'!J15+SUMIFS('月次入力'!$D16:$AA16,'月次入力'!$D$4:$AA$4,"&lt;"&amp;'設定'!$C$12,'月次入力'!$D$6:$AA$6,"借方"))</f>
        <v/>
      </c>
      <c r="M15" s="25">
        <f>IF($B15="","",'勘定科目'!K15+SUMIFS('月次入力'!$D16:$AA16,'月次入力'!$D$4:$AA$4,"&lt;"&amp;'設定'!$C$12,'月次入力'!$D$6:$AA$6,"貸方"))</f>
        <v/>
      </c>
      <c r="N15" s="25">
        <f>IF($B15="",0,IF('勘定科目'!C15="資産",I15-J15,J15-I15))</f>
        <v/>
      </c>
    </row>
    <row r="16">
      <c r="A16" s="39">
        <f>IF('勘定科目'!B16="","",'勘定科目'!A16)</f>
        <v/>
      </c>
      <c r="B16" s="29">
        <f>IF('勘定科目'!B16="","",'勘定科目'!B16)</f>
        <v/>
      </c>
      <c r="C16" s="40">
        <f>IF('勘定科目'!B16="","",'勘定科目'!C16)</f>
        <v/>
      </c>
      <c r="D16" s="25">
        <f>IF($B16="","",IF('勘定科目'!D16="貸方",M16-L16,L16-M16))</f>
        <v/>
      </c>
      <c r="E16" s="25">
        <f>IF($B16="","",SUMIFS('月次入力'!$D17:$AA17,'月次入力'!$D$4:$AA$4,'設定'!$C$12,'月次入力'!$D$6:$AA$6,"借方"))</f>
        <v/>
      </c>
      <c r="F16" s="25">
        <f>IF($B16="","",SUMIFS('月次入力'!$D17:$AA17,'月次入力'!$D$4:$AA$4,'設定'!$C$12,'月次入力'!$D$6:$AA$6,"貸方"))</f>
        <v/>
      </c>
      <c r="G16" s="25">
        <f>IF($B16="","",IF('勘定科目'!D16="貸方",J16-I16,I16-J16))</f>
        <v/>
      </c>
      <c r="H16" s="25">
        <f>IF($B16="","",MAX(I16-J16,0))</f>
        <v/>
      </c>
      <c r="I16" s="25">
        <f>IF($B16="","",L16+E16)</f>
        <v/>
      </c>
      <c r="J16" s="25">
        <f>IF($B16="","",M16+F16)</f>
        <v/>
      </c>
      <c r="K16" s="25">
        <f>IF($B16="","",MAX(J16-I16,0))</f>
        <v/>
      </c>
      <c r="L16" s="25">
        <f>IF($B16="","",'勘定科目'!J16+SUMIFS('月次入力'!$D17:$AA17,'月次入力'!$D$4:$AA$4,"&lt;"&amp;'設定'!$C$12,'月次入力'!$D$6:$AA$6,"借方"))</f>
        <v/>
      </c>
      <c r="M16" s="25">
        <f>IF($B16="","",'勘定科目'!K16+SUMIFS('月次入力'!$D17:$AA17,'月次入力'!$D$4:$AA$4,"&lt;"&amp;'設定'!$C$12,'月次入力'!$D$6:$AA$6,"貸方"))</f>
        <v/>
      </c>
      <c r="N16" s="25">
        <f>IF($B16="",0,IF('勘定科目'!C16="資産",I16-J16,J16-I16))</f>
        <v/>
      </c>
    </row>
    <row r="17">
      <c r="A17" s="39">
        <f>IF('勘定科目'!B17="","",'勘定科目'!A17)</f>
        <v/>
      </c>
      <c r="B17" s="29">
        <f>IF('勘定科目'!B17="","",'勘定科目'!B17)</f>
        <v/>
      </c>
      <c r="C17" s="40">
        <f>IF('勘定科目'!B17="","",'勘定科目'!C17)</f>
        <v/>
      </c>
      <c r="D17" s="25">
        <f>IF($B17="","",IF('勘定科目'!D17="貸方",M17-L17,L17-M17))</f>
        <v/>
      </c>
      <c r="E17" s="25">
        <f>IF($B17="","",SUMIFS('月次入力'!$D18:$AA18,'月次入力'!$D$4:$AA$4,'設定'!$C$12,'月次入力'!$D$6:$AA$6,"借方"))</f>
        <v/>
      </c>
      <c r="F17" s="25">
        <f>IF($B17="","",SUMIFS('月次入力'!$D18:$AA18,'月次入力'!$D$4:$AA$4,'設定'!$C$12,'月次入力'!$D$6:$AA$6,"貸方"))</f>
        <v/>
      </c>
      <c r="G17" s="25">
        <f>IF($B17="","",IF('勘定科目'!D17="貸方",J17-I17,I17-J17))</f>
        <v/>
      </c>
      <c r="H17" s="25">
        <f>IF($B17="","",MAX(I17-J17,0))</f>
        <v/>
      </c>
      <c r="I17" s="25">
        <f>IF($B17="","",L17+E17)</f>
        <v/>
      </c>
      <c r="J17" s="25">
        <f>IF($B17="","",M17+F17)</f>
        <v/>
      </c>
      <c r="K17" s="25">
        <f>IF($B17="","",MAX(J17-I17,0))</f>
        <v/>
      </c>
      <c r="L17" s="25">
        <f>IF($B17="","",'勘定科目'!J17+SUMIFS('月次入力'!$D18:$AA18,'月次入力'!$D$4:$AA$4,"&lt;"&amp;'設定'!$C$12,'月次入力'!$D$6:$AA$6,"借方"))</f>
        <v/>
      </c>
      <c r="M17" s="25">
        <f>IF($B17="","",'勘定科目'!K17+SUMIFS('月次入力'!$D18:$AA18,'月次入力'!$D$4:$AA$4,"&lt;"&amp;'設定'!$C$12,'月次入力'!$D$6:$AA$6,"貸方"))</f>
        <v/>
      </c>
      <c r="N17" s="25">
        <f>IF($B17="",0,IF('勘定科目'!C17="資産",I17-J17,J17-I17))</f>
        <v/>
      </c>
    </row>
    <row r="18">
      <c r="A18" s="39">
        <f>IF('勘定科目'!B18="","",'勘定科目'!A18)</f>
        <v/>
      </c>
      <c r="B18" s="29">
        <f>IF('勘定科目'!B18="","",'勘定科目'!B18)</f>
        <v/>
      </c>
      <c r="C18" s="40">
        <f>IF('勘定科目'!B18="","",'勘定科目'!C18)</f>
        <v/>
      </c>
      <c r="D18" s="25">
        <f>IF($B18="","",IF('勘定科目'!D18="貸方",M18-L18,L18-M18))</f>
        <v/>
      </c>
      <c r="E18" s="25">
        <f>IF($B18="","",SUMIFS('月次入力'!$D19:$AA19,'月次入力'!$D$4:$AA$4,'設定'!$C$12,'月次入力'!$D$6:$AA$6,"借方"))</f>
        <v/>
      </c>
      <c r="F18" s="25">
        <f>IF($B18="","",SUMIFS('月次入力'!$D19:$AA19,'月次入力'!$D$4:$AA$4,'設定'!$C$12,'月次入力'!$D$6:$AA$6,"貸方"))</f>
        <v/>
      </c>
      <c r="G18" s="25">
        <f>IF($B18="","",IF('勘定科目'!D18="貸方",J18-I18,I18-J18))</f>
        <v/>
      </c>
      <c r="H18" s="25">
        <f>IF($B18="","",MAX(I18-J18,0))</f>
        <v/>
      </c>
      <c r="I18" s="25">
        <f>IF($B18="","",L18+E18)</f>
        <v/>
      </c>
      <c r="J18" s="25">
        <f>IF($B18="","",M18+F18)</f>
        <v/>
      </c>
      <c r="K18" s="25">
        <f>IF($B18="","",MAX(J18-I18,0))</f>
        <v/>
      </c>
      <c r="L18" s="25">
        <f>IF($B18="","",'勘定科目'!J18+SUMIFS('月次入力'!$D19:$AA19,'月次入力'!$D$4:$AA$4,"&lt;"&amp;'設定'!$C$12,'月次入力'!$D$6:$AA$6,"借方"))</f>
        <v/>
      </c>
      <c r="M18" s="25">
        <f>IF($B18="","",'勘定科目'!K18+SUMIFS('月次入力'!$D19:$AA19,'月次入力'!$D$4:$AA$4,"&lt;"&amp;'設定'!$C$12,'月次入力'!$D$6:$AA$6,"貸方"))</f>
        <v/>
      </c>
      <c r="N18" s="25">
        <f>IF($B18="",0,IF('勘定科目'!C18="資産",I18-J18,J18-I18))</f>
        <v/>
      </c>
    </row>
    <row r="19">
      <c r="A19" s="39">
        <f>IF('勘定科目'!B19="","",'勘定科目'!A19)</f>
        <v/>
      </c>
      <c r="B19" s="29">
        <f>IF('勘定科目'!B19="","",'勘定科目'!B19)</f>
        <v/>
      </c>
      <c r="C19" s="40">
        <f>IF('勘定科目'!B19="","",'勘定科目'!C19)</f>
        <v/>
      </c>
      <c r="D19" s="25">
        <f>IF($B19="","",IF('勘定科目'!D19="貸方",M19-L19,L19-M19))</f>
        <v/>
      </c>
      <c r="E19" s="25">
        <f>IF($B19="","",SUMIFS('月次入力'!$D20:$AA20,'月次入力'!$D$4:$AA$4,'設定'!$C$12,'月次入力'!$D$6:$AA$6,"借方"))</f>
        <v/>
      </c>
      <c r="F19" s="25">
        <f>IF($B19="","",SUMIFS('月次入力'!$D20:$AA20,'月次入力'!$D$4:$AA$4,'設定'!$C$12,'月次入力'!$D$6:$AA$6,"貸方"))</f>
        <v/>
      </c>
      <c r="G19" s="25">
        <f>IF($B19="","",IF('勘定科目'!D19="貸方",J19-I19,I19-J19))</f>
        <v/>
      </c>
      <c r="H19" s="25">
        <f>IF($B19="","",MAX(I19-J19,0))</f>
        <v/>
      </c>
      <c r="I19" s="25">
        <f>IF($B19="","",L19+E19)</f>
        <v/>
      </c>
      <c r="J19" s="25">
        <f>IF($B19="","",M19+F19)</f>
        <v/>
      </c>
      <c r="K19" s="25">
        <f>IF($B19="","",MAX(J19-I19,0))</f>
        <v/>
      </c>
      <c r="L19" s="25">
        <f>IF($B19="","",'勘定科目'!J19+SUMIFS('月次入力'!$D20:$AA20,'月次入力'!$D$4:$AA$4,"&lt;"&amp;'設定'!$C$12,'月次入力'!$D$6:$AA$6,"借方"))</f>
        <v/>
      </c>
      <c r="M19" s="25">
        <f>IF($B19="","",'勘定科目'!K19+SUMIFS('月次入力'!$D20:$AA20,'月次入力'!$D$4:$AA$4,"&lt;"&amp;'設定'!$C$12,'月次入力'!$D$6:$AA$6,"貸方"))</f>
        <v/>
      </c>
      <c r="N19" s="25">
        <f>IF($B19="",0,IF('勘定科目'!C19="資産",I19-J19,J19-I19))</f>
        <v/>
      </c>
    </row>
    <row r="20">
      <c r="A20" s="39">
        <f>IF('勘定科目'!B20="","",'勘定科目'!A20)</f>
        <v/>
      </c>
      <c r="B20" s="29">
        <f>IF('勘定科目'!B20="","",'勘定科目'!B20)</f>
        <v/>
      </c>
      <c r="C20" s="40">
        <f>IF('勘定科目'!B20="","",'勘定科目'!C20)</f>
        <v/>
      </c>
      <c r="D20" s="25">
        <f>IF($B20="","",IF('勘定科目'!D20="貸方",M20-L20,L20-M20))</f>
        <v/>
      </c>
      <c r="E20" s="25">
        <f>IF($B20="","",SUMIFS('月次入力'!$D21:$AA21,'月次入力'!$D$4:$AA$4,'設定'!$C$12,'月次入力'!$D$6:$AA$6,"借方"))</f>
        <v/>
      </c>
      <c r="F20" s="25">
        <f>IF($B20="","",SUMIFS('月次入力'!$D21:$AA21,'月次入力'!$D$4:$AA$4,'設定'!$C$12,'月次入力'!$D$6:$AA$6,"貸方"))</f>
        <v/>
      </c>
      <c r="G20" s="25">
        <f>IF($B20="","",IF('勘定科目'!D20="貸方",J20-I20,I20-J20))</f>
        <v/>
      </c>
      <c r="H20" s="25">
        <f>IF($B20="","",MAX(I20-J20,0))</f>
        <v/>
      </c>
      <c r="I20" s="25">
        <f>IF($B20="","",L20+E20)</f>
        <v/>
      </c>
      <c r="J20" s="25">
        <f>IF($B20="","",M20+F20)</f>
        <v/>
      </c>
      <c r="K20" s="25">
        <f>IF($B20="","",MAX(J20-I20,0))</f>
        <v/>
      </c>
      <c r="L20" s="25">
        <f>IF($B20="","",'勘定科目'!J20+SUMIFS('月次入力'!$D21:$AA21,'月次入力'!$D$4:$AA$4,"&lt;"&amp;'設定'!$C$12,'月次入力'!$D$6:$AA$6,"借方"))</f>
        <v/>
      </c>
      <c r="M20" s="25">
        <f>IF($B20="","",'勘定科目'!K20+SUMIFS('月次入力'!$D21:$AA21,'月次入力'!$D$4:$AA$4,"&lt;"&amp;'設定'!$C$12,'月次入力'!$D$6:$AA$6,"貸方"))</f>
        <v/>
      </c>
      <c r="N20" s="25">
        <f>IF($B20="",0,IF('勘定科目'!C20="資産",I20-J20,J20-I20))</f>
        <v/>
      </c>
    </row>
    <row r="21">
      <c r="A21" s="39">
        <f>IF('勘定科目'!B21="","",'勘定科目'!A21)</f>
        <v/>
      </c>
      <c r="B21" s="29">
        <f>IF('勘定科目'!B21="","",'勘定科目'!B21)</f>
        <v/>
      </c>
      <c r="C21" s="40">
        <f>IF('勘定科目'!B21="","",'勘定科目'!C21)</f>
        <v/>
      </c>
      <c r="D21" s="25">
        <f>IF($B21="","",IF('勘定科目'!D21="貸方",M21-L21,L21-M21))</f>
        <v/>
      </c>
      <c r="E21" s="25">
        <f>IF($B21="","",SUMIFS('月次入力'!$D22:$AA22,'月次入力'!$D$4:$AA$4,'設定'!$C$12,'月次入力'!$D$6:$AA$6,"借方"))</f>
        <v/>
      </c>
      <c r="F21" s="25">
        <f>IF($B21="","",SUMIFS('月次入力'!$D22:$AA22,'月次入力'!$D$4:$AA$4,'設定'!$C$12,'月次入力'!$D$6:$AA$6,"貸方"))</f>
        <v/>
      </c>
      <c r="G21" s="25">
        <f>IF($B21="","",IF('勘定科目'!D21="貸方",J21-I21,I21-J21))</f>
        <v/>
      </c>
      <c r="H21" s="25">
        <f>IF($B21="","",MAX(I21-J21,0))</f>
        <v/>
      </c>
      <c r="I21" s="25">
        <f>IF($B21="","",L21+E21)</f>
        <v/>
      </c>
      <c r="J21" s="25">
        <f>IF($B21="","",M21+F21)</f>
        <v/>
      </c>
      <c r="K21" s="25">
        <f>IF($B21="","",MAX(J21-I21,0))</f>
        <v/>
      </c>
      <c r="L21" s="25">
        <f>IF($B21="","",'勘定科目'!J21+SUMIFS('月次入力'!$D22:$AA22,'月次入力'!$D$4:$AA$4,"&lt;"&amp;'設定'!$C$12,'月次入力'!$D$6:$AA$6,"借方"))</f>
        <v/>
      </c>
      <c r="M21" s="25">
        <f>IF($B21="","",'勘定科目'!K21+SUMIFS('月次入力'!$D22:$AA22,'月次入力'!$D$4:$AA$4,"&lt;"&amp;'設定'!$C$12,'月次入力'!$D$6:$AA$6,"貸方"))</f>
        <v/>
      </c>
      <c r="N21" s="25">
        <f>IF($B21="",0,IF('勘定科目'!C21="資産",I21-J21,J21-I21))</f>
        <v/>
      </c>
    </row>
    <row r="22">
      <c r="A22" s="39">
        <f>IF('勘定科目'!B22="","",'勘定科目'!A22)</f>
        <v/>
      </c>
      <c r="B22" s="29">
        <f>IF('勘定科目'!B22="","",'勘定科目'!B22)</f>
        <v/>
      </c>
      <c r="C22" s="40">
        <f>IF('勘定科目'!B22="","",'勘定科目'!C22)</f>
        <v/>
      </c>
      <c r="D22" s="25">
        <f>IF($B22="","",IF('勘定科目'!D22="貸方",M22-L22,L22-M22))</f>
        <v/>
      </c>
      <c r="E22" s="25">
        <f>IF($B22="","",SUMIFS('月次入力'!$D23:$AA23,'月次入力'!$D$4:$AA$4,'設定'!$C$12,'月次入力'!$D$6:$AA$6,"借方"))</f>
        <v/>
      </c>
      <c r="F22" s="25">
        <f>IF($B22="","",SUMIFS('月次入力'!$D23:$AA23,'月次入力'!$D$4:$AA$4,'設定'!$C$12,'月次入力'!$D$6:$AA$6,"貸方"))</f>
        <v/>
      </c>
      <c r="G22" s="25">
        <f>IF($B22="","",IF('勘定科目'!D22="貸方",J22-I22,I22-J22))</f>
        <v/>
      </c>
      <c r="H22" s="25">
        <f>IF($B22="","",MAX(I22-J22,0))</f>
        <v/>
      </c>
      <c r="I22" s="25">
        <f>IF($B22="","",L22+E22)</f>
        <v/>
      </c>
      <c r="J22" s="25">
        <f>IF($B22="","",M22+F22)</f>
        <v/>
      </c>
      <c r="K22" s="25">
        <f>IF($B22="","",MAX(J22-I22,0))</f>
        <v/>
      </c>
      <c r="L22" s="25">
        <f>IF($B22="","",'勘定科目'!J22+SUMIFS('月次入力'!$D23:$AA23,'月次入力'!$D$4:$AA$4,"&lt;"&amp;'設定'!$C$12,'月次入力'!$D$6:$AA$6,"借方"))</f>
        <v/>
      </c>
      <c r="M22" s="25">
        <f>IF($B22="","",'勘定科目'!K22+SUMIFS('月次入力'!$D23:$AA23,'月次入力'!$D$4:$AA$4,"&lt;"&amp;'設定'!$C$12,'月次入力'!$D$6:$AA$6,"貸方"))</f>
        <v/>
      </c>
      <c r="N22" s="25">
        <f>IF($B22="",0,IF('勘定科目'!C22="資産",I22-J22,J22-I22))</f>
        <v/>
      </c>
    </row>
    <row r="23">
      <c r="A23" s="39">
        <f>IF('勘定科目'!B23="","",'勘定科目'!A23)</f>
        <v/>
      </c>
      <c r="B23" s="29">
        <f>IF('勘定科目'!B23="","",'勘定科目'!B23)</f>
        <v/>
      </c>
      <c r="C23" s="40">
        <f>IF('勘定科目'!B23="","",'勘定科目'!C23)</f>
        <v/>
      </c>
      <c r="D23" s="25">
        <f>IF($B23="","",IF('勘定科目'!D23="貸方",M23-L23,L23-M23))</f>
        <v/>
      </c>
      <c r="E23" s="25">
        <f>IF($B23="","",SUMIFS('月次入力'!$D24:$AA24,'月次入力'!$D$4:$AA$4,'設定'!$C$12,'月次入力'!$D$6:$AA$6,"借方"))</f>
        <v/>
      </c>
      <c r="F23" s="25">
        <f>IF($B23="","",SUMIFS('月次入力'!$D24:$AA24,'月次入力'!$D$4:$AA$4,'設定'!$C$12,'月次入力'!$D$6:$AA$6,"貸方"))</f>
        <v/>
      </c>
      <c r="G23" s="25">
        <f>IF($B23="","",IF('勘定科目'!D23="貸方",J23-I23,I23-J23))</f>
        <v/>
      </c>
      <c r="H23" s="25">
        <f>IF($B23="","",MAX(I23-J23,0))</f>
        <v/>
      </c>
      <c r="I23" s="25">
        <f>IF($B23="","",L23+E23)</f>
        <v/>
      </c>
      <c r="J23" s="25">
        <f>IF($B23="","",M23+F23)</f>
        <v/>
      </c>
      <c r="K23" s="25">
        <f>IF($B23="","",MAX(J23-I23,0))</f>
        <v/>
      </c>
      <c r="L23" s="25">
        <f>IF($B23="","",'勘定科目'!J23+SUMIFS('月次入力'!$D24:$AA24,'月次入力'!$D$4:$AA$4,"&lt;"&amp;'設定'!$C$12,'月次入力'!$D$6:$AA$6,"借方"))</f>
        <v/>
      </c>
      <c r="M23" s="25">
        <f>IF($B23="","",'勘定科目'!K23+SUMIFS('月次入力'!$D24:$AA24,'月次入力'!$D$4:$AA$4,"&lt;"&amp;'設定'!$C$12,'月次入力'!$D$6:$AA$6,"貸方"))</f>
        <v/>
      </c>
      <c r="N23" s="25">
        <f>IF($B23="",0,IF('勘定科目'!C23="資産",I23-J23,J23-I23))</f>
        <v/>
      </c>
    </row>
    <row r="24">
      <c r="A24" s="39">
        <f>IF('勘定科目'!B24="","",'勘定科目'!A24)</f>
        <v/>
      </c>
      <c r="B24" s="29">
        <f>IF('勘定科目'!B24="","",'勘定科目'!B24)</f>
        <v/>
      </c>
      <c r="C24" s="40">
        <f>IF('勘定科目'!B24="","",'勘定科目'!C24)</f>
        <v/>
      </c>
      <c r="D24" s="25">
        <f>IF($B24="","",IF('勘定科目'!D24="貸方",M24-L24,L24-M24))</f>
        <v/>
      </c>
      <c r="E24" s="25">
        <f>IF($B24="","",SUMIFS('月次入力'!$D25:$AA25,'月次入力'!$D$4:$AA$4,'設定'!$C$12,'月次入力'!$D$6:$AA$6,"借方"))</f>
        <v/>
      </c>
      <c r="F24" s="25">
        <f>IF($B24="","",SUMIFS('月次入力'!$D25:$AA25,'月次入力'!$D$4:$AA$4,'設定'!$C$12,'月次入力'!$D$6:$AA$6,"貸方"))</f>
        <v/>
      </c>
      <c r="G24" s="25">
        <f>IF($B24="","",IF('勘定科目'!D24="貸方",J24-I24,I24-J24))</f>
        <v/>
      </c>
      <c r="H24" s="25">
        <f>IF($B24="","",MAX(I24-J24,0))</f>
        <v/>
      </c>
      <c r="I24" s="25">
        <f>IF($B24="","",L24+E24)</f>
        <v/>
      </c>
      <c r="J24" s="25">
        <f>IF($B24="","",M24+F24)</f>
        <v/>
      </c>
      <c r="K24" s="25">
        <f>IF($B24="","",MAX(J24-I24,0))</f>
        <v/>
      </c>
      <c r="L24" s="25">
        <f>IF($B24="","",'勘定科目'!J24+SUMIFS('月次入力'!$D25:$AA25,'月次入力'!$D$4:$AA$4,"&lt;"&amp;'設定'!$C$12,'月次入力'!$D$6:$AA$6,"借方"))</f>
        <v/>
      </c>
      <c r="M24" s="25">
        <f>IF($B24="","",'勘定科目'!K24+SUMIFS('月次入力'!$D25:$AA25,'月次入力'!$D$4:$AA$4,"&lt;"&amp;'設定'!$C$12,'月次入力'!$D$6:$AA$6,"貸方"))</f>
        <v/>
      </c>
      <c r="N24" s="25">
        <f>IF($B24="",0,IF('勘定科目'!C24="資産",I24-J24,J24-I24))</f>
        <v/>
      </c>
    </row>
    <row r="25">
      <c r="A25" s="39">
        <f>IF('勘定科目'!B25="","",'勘定科目'!A25)</f>
        <v/>
      </c>
      <c r="B25" s="29">
        <f>IF('勘定科目'!B25="","",'勘定科目'!B25)</f>
        <v/>
      </c>
      <c r="C25" s="40">
        <f>IF('勘定科目'!B25="","",'勘定科目'!C25)</f>
        <v/>
      </c>
      <c r="D25" s="25">
        <f>IF($B25="","",IF('勘定科目'!D25="貸方",M25-L25,L25-M25))</f>
        <v/>
      </c>
      <c r="E25" s="25">
        <f>IF($B25="","",SUMIFS('月次入力'!$D26:$AA26,'月次入力'!$D$4:$AA$4,'設定'!$C$12,'月次入力'!$D$6:$AA$6,"借方"))</f>
        <v/>
      </c>
      <c r="F25" s="25">
        <f>IF($B25="","",SUMIFS('月次入力'!$D26:$AA26,'月次入力'!$D$4:$AA$4,'設定'!$C$12,'月次入力'!$D$6:$AA$6,"貸方"))</f>
        <v/>
      </c>
      <c r="G25" s="25">
        <f>IF($B25="","",IF('勘定科目'!D25="貸方",J25-I25,I25-J25))</f>
        <v/>
      </c>
      <c r="H25" s="25">
        <f>IF($B25="","",MAX(I25-J25,0))</f>
        <v/>
      </c>
      <c r="I25" s="25">
        <f>IF($B25="","",L25+E25)</f>
        <v/>
      </c>
      <c r="J25" s="25">
        <f>IF($B25="","",M25+F25)</f>
        <v/>
      </c>
      <c r="K25" s="25">
        <f>IF($B25="","",MAX(J25-I25,0))</f>
        <v/>
      </c>
      <c r="L25" s="25">
        <f>IF($B25="","",'勘定科目'!J25+SUMIFS('月次入力'!$D26:$AA26,'月次入力'!$D$4:$AA$4,"&lt;"&amp;'設定'!$C$12,'月次入力'!$D$6:$AA$6,"借方"))</f>
        <v/>
      </c>
      <c r="M25" s="25">
        <f>IF($B25="","",'勘定科目'!K25+SUMIFS('月次入力'!$D26:$AA26,'月次入力'!$D$4:$AA$4,"&lt;"&amp;'設定'!$C$12,'月次入力'!$D$6:$AA$6,"貸方"))</f>
        <v/>
      </c>
      <c r="N25" s="25">
        <f>IF($B25="",0,IF('勘定科目'!C25="資産",I25-J25,J25-I25))</f>
        <v/>
      </c>
    </row>
    <row r="26">
      <c r="A26" s="39">
        <f>IF('勘定科目'!B26="","",'勘定科目'!A26)</f>
        <v/>
      </c>
      <c r="B26" s="29">
        <f>IF('勘定科目'!B26="","",'勘定科目'!B26)</f>
        <v/>
      </c>
      <c r="C26" s="40">
        <f>IF('勘定科目'!B26="","",'勘定科目'!C26)</f>
        <v/>
      </c>
      <c r="D26" s="25">
        <f>IF($B26="","",IF('勘定科目'!D26="貸方",M26-L26,L26-M26))</f>
        <v/>
      </c>
      <c r="E26" s="25">
        <f>IF($B26="","",SUMIFS('月次入力'!$D27:$AA27,'月次入力'!$D$4:$AA$4,'設定'!$C$12,'月次入力'!$D$6:$AA$6,"借方"))</f>
        <v/>
      </c>
      <c r="F26" s="25">
        <f>IF($B26="","",SUMIFS('月次入力'!$D27:$AA27,'月次入力'!$D$4:$AA$4,'設定'!$C$12,'月次入力'!$D$6:$AA$6,"貸方"))</f>
        <v/>
      </c>
      <c r="G26" s="25">
        <f>IF($B26="","",IF('勘定科目'!D26="貸方",J26-I26,I26-J26))</f>
        <v/>
      </c>
      <c r="H26" s="25">
        <f>IF($B26="","",MAX(I26-J26,0))</f>
        <v/>
      </c>
      <c r="I26" s="25">
        <f>IF($B26="","",L26+E26)</f>
        <v/>
      </c>
      <c r="J26" s="25">
        <f>IF($B26="","",M26+F26)</f>
        <v/>
      </c>
      <c r="K26" s="25">
        <f>IF($B26="","",MAX(J26-I26,0))</f>
        <v/>
      </c>
      <c r="L26" s="25">
        <f>IF($B26="","",'勘定科目'!J26+SUMIFS('月次入力'!$D27:$AA27,'月次入力'!$D$4:$AA$4,"&lt;"&amp;'設定'!$C$12,'月次入力'!$D$6:$AA$6,"借方"))</f>
        <v/>
      </c>
      <c r="M26" s="25">
        <f>IF($B26="","",'勘定科目'!K26+SUMIFS('月次入力'!$D27:$AA27,'月次入力'!$D$4:$AA$4,"&lt;"&amp;'設定'!$C$12,'月次入力'!$D$6:$AA$6,"貸方"))</f>
        <v/>
      </c>
      <c r="N26" s="25">
        <f>IF($B26="",0,IF('勘定科目'!C26="資産",I26-J26,J26-I26))</f>
        <v/>
      </c>
    </row>
    <row r="27">
      <c r="A27" s="39">
        <f>IF('勘定科目'!B27="","",'勘定科目'!A27)</f>
        <v/>
      </c>
      <c r="B27" s="29">
        <f>IF('勘定科目'!B27="","",'勘定科目'!B27)</f>
        <v/>
      </c>
      <c r="C27" s="40">
        <f>IF('勘定科目'!B27="","",'勘定科目'!C27)</f>
        <v/>
      </c>
      <c r="D27" s="25">
        <f>IF($B27="","",IF('勘定科目'!D27="貸方",M27-L27,L27-M27))</f>
        <v/>
      </c>
      <c r="E27" s="25">
        <f>IF($B27="","",SUMIFS('月次入力'!$D28:$AA28,'月次入力'!$D$4:$AA$4,'設定'!$C$12,'月次入力'!$D$6:$AA$6,"借方"))</f>
        <v/>
      </c>
      <c r="F27" s="25">
        <f>IF($B27="","",SUMIFS('月次入力'!$D28:$AA28,'月次入力'!$D$4:$AA$4,'設定'!$C$12,'月次入力'!$D$6:$AA$6,"貸方"))</f>
        <v/>
      </c>
      <c r="G27" s="25">
        <f>IF($B27="","",IF('勘定科目'!D27="貸方",J27-I27,I27-J27))</f>
        <v/>
      </c>
      <c r="H27" s="25">
        <f>IF($B27="","",MAX(I27-J27,0))</f>
        <v/>
      </c>
      <c r="I27" s="25">
        <f>IF($B27="","",L27+E27)</f>
        <v/>
      </c>
      <c r="J27" s="25">
        <f>IF($B27="","",M27+F27)</f>
        <v/>
      </c>
      <c r="K27" s="25">
        <f>IF($B27="","",MAX(J27-I27,0))</f>
        <v/>
      </c>
      <c r="L27" s="25">
        <f>IF($B27="","",'勘定科目'!J27+SUMIFS('月次入力'!$D28:$AA28,'月次入力'!$D$4:$AA$4,"&lt;"&amp;'設定'!$C$12,'月次入力'!$D$6:$AA$6,"借方"))</f>
        <v/>
      </c>
      <c r="M27" s="25">
        <f>IF($B27="","",'勘定科目'!K27+SUMIFS('月次入力'!$D28:$AA28,'月次入力'!$D$4:$AA$4,"&lt;"&amp;'設定'!$C$12,'月次入力'!$D$6:$AA$6,"貸方"))</f>
        <v/>
      </c>
      <c r="N27" s="25">
        <f>IF($B27="",0,IF('勘定科目'!C27="資産",I27-J27,J27-I27))</f>
        <v/>
      </c>
    </row>
    <row r="28">
      <c r="A28" s="39">
        <f>IF('勘定科目'!B28="","",'勘定科目'!A28)</f>
        <v/>
      </c>
      <c r="B28" s="29">
        <f>IF('勘定科目'!B28="","",'勘定科目'!B28)</f>
        <v/>
      </c>
      <c r="C28" s="40">
        <f>IF('勘定科目'!B28="","",'勘定科目'!C28)</f>
        <v/>
      </c>
      <c r="D28" s="25">
        <f>IF($B28="","",IF('勘定科目'!D28="貸方",M28-L28,L28-M28))</f>
        <v/>
      </c>
      <c r="E28" s="25">
        <f>IF($B28="","",SUMIFS('月次入力'!$D29:$AA29,'月次入力'!$D$4:$AA$4,'設定'!$C$12,'月次入力'!$D$6:$AA$6,"借方"))</f>
        <v/>
      </c>
      <c r="F28" s="25">
        <f>IF($B28="","",SUMIFS('月次入力'!$D29:$AA29,'月次入力'!$D$4:$AA$4,'設定'!$C$12,'月次入力'!$D$6:$AA$6,"貸方"))</f>
        <v/>
      </c>
      <c r="G28" s="25">
        <f>IF($B28="","",IF('勘定科目'!D28="貸方",J28-I28,I28-J28))</f>
        <v/>
      </c>
      <c r="H28" s="25">
        <f>IF($B28="","",MAX(I28-J28,0))</f>
        <v/>
      </c>
      <c r="I28" s="25">
        <f>IF($B28="","",L28+E28)</f>
        <v/>
      </c>
      <c r="J28" s="25">
        <f>IF($B28="","",M28+F28)</f>
        <v/>
      </c>
      <c r="K28" s="25">
        <f>IF($B28="","",MAX(J28-I28,0))</f>
        <v/>
      </c>
      <c r="L28" s="25">
        <f>IF($B28="","",'勘定科目'!J28+SUMIFS('月次入力'!$D29:$AA29,'月次入力'!$D$4:$AA$4,"&lt;"&amp;'設定'!$C$12,'月次入力'!$D$6:$AA$6,"借方"))</f>
        <v/>
      </c>
      <c r="M28" s="25">
        <f>IF($B28="","",'勘定科目'!K28+SUMIFS('月次入力'!$D29:$AA29,'月次入力'!$D$4:$AA$4,"&lt;"&amp;'設定'!$C$12,'月次入力'!$D$6:$AA$6,"貸方"))</f>
        <v/>
      </c>
      <c r="N28" s="25">
        <f>IF($B28="",0,IF('勘定科目'!C28="資産",I28-J28,J28-I28))</f>
        <v/>
      </c>
    </row>
    <row r="29">
      <c r="A29" s="39">
        <f>IF('勘定科目'!B29="","",'勘定科目'!A29)</f>
        <v/>
      </c>
      <c r="B29" s="29">
        <f>IF('勘定科目'!B29="","",'勘定科目'!B29)</f>
        <v/>
      </c>
      <c r="C29" s="40">
        <f>IF('勘定科目'!B29="","",'勘定科目'!C29)</f>
        <v/>
      </c>
      <c r="D29" s="25">
        <f>IF($B29="","",IF('勘定科目'!D29="貸方",M29-L29,L29-M29))</f>
        <v/>
      </c>
      <c r="E29" s="25">
        <f>IF($B29="","",SUMIFS('月次入力'!$D30:$AA30,'月次入力'!$D$4:$AA$4,'設定'!$C$12,'月次入力'!$D$6:$AA$6,"借方"))</f>
        <v/>
      </c>
      <c r="F29" s="25">
        <f>IF($B29="","",SUMIFS('月次入力'!$D30:$AA30,'月次入力'!$D$4:$AA$4,'設定'!$C$12,'月次入力'!$D$6:$AA$6,"貸方"))</f>
        <v/>
      </c>
      <c r="G29" s="25">
        <f>IF($B29="","",IF('勘定科目'!D29="貸方",J29-I29,I29-J29))</f>
        <v/>
      </c>
      <c r="H29" s="25">
        <f>IF($B29="","",MAX(I29-J29,0))</f>
        <v/>
      </c>
      <c r="I29" s="25">
        <f>IF($B29="","",L29+E29)</f>
        <v/>
      </c>
      <c r="J29" s="25">
        <f>IF($B29="","",M29+F29)</f>
        <v/>
      </c>
      <c r="K29" s="25">
        <f>IF($B29="","",MAX(J29-I29,0))</f>
        <v/>
      </c>
      <c r="L29" s="25">
        <f>IF($B29="","",'勘定科目'!J29+SUMIFS('月次入力'!$D30:$AA30,'月次入力'!$D$4:$AA$4,"&lt;"&amp;'設定'!$C$12,'月次入力'!$D$6:$AA$6,"借方"))</f>
        <v/>
      </c>
      <c r="M29" s="25">
        <f>IF($B29="","",'勘定科目'!K29+SUMIFS('月次入力'!$D30:$AA30,'月次入力'!$D$4:$AA$4,"&lt;"&amp;'設定'!$C$12,'月次入力'!$D$6:$AA$6,"貸方"))</f>
        <v/>
      </c>
      <c r="N29" s="25">
        <f>IF($B29="",0,IF('勘定科目'!C29="資産",I29-J29,J29-I29))</f>
        <v/>
      </c>
    </row>
    <row r="30">
      <c r="A30" s="39">
        <f>IF('勘定科目'!B30="","",'勘定科目'!A30)</f>
        <v/>
      </c>
      <c r="B30" s="29">
        <f>IF('勘定科目'!B30="","",'勘定科目'!B30)</f>
        <v/>
      </c>
      <c r="C30" s="40">
        <f>IF('勘定科目'!B30="","",'勘定科目'!C30)</f>
        <v/>
      </c>
      <c r="D30" s="25">
        <f>IF($B30="","",IF('勘定科目'!D30="貸方",M30-L30,L30-M30))</f>
        <v/>
      </c>
      <c r="E30" s="25">
        <f>IF($B30="","",SUMIFS('月次入力'!$D31:$AA31,'月次入力'!$D$4:$AA$4,'設定'!$C$12,'月次入力'!$D$6:$AA$6,"借方"))</f>
        <v/>
      </c>
      <c r="F30" s="25">
        <f>IF($B30="","",SUMIFS('月次入力'!$D31:$AA31,'月次入力'!$D$4:$AA$4,'設定'!$C$12,'月次入力'!$D$6:$AA$6,"貸方"))</f>
        <v/>
      </c>
      <c r="G30" s="25">
        <f>IF($B30="","",IF('勘定科目'!D30="貸方",J30-I30,I30-J30))</f>
        <v/>
      </c>
      <c r="H30" s="25">
        <f>IF($B30="","",MAX(I30-J30,0))</f>
        <v/>
      </c>
      <c r="I30" s="25">
        <f>IF($B30="","",L30+E30)</f>
        <v/>
      </c>
      <c r="J30" s="25">
        <f>IF($B30="","",M30+F30)</f>
        <v/>
      </c>
      <c r="K30" s="25">
        <f>IF($B30="","",MAX(J30-I30,0))</f>
        <v/>
      </c>
      <c r="L30" s="25">
        <f>IF($B30="","",'勘定科目'!J30+SUMIFS('月次入力'!$D31:$AA31,'月次入力'!$D$4:$AA$4,"&lt;"&amp;'設定'!$C$12,'月次入力'!$D$6:$AA$6,"借方"))</f>
        <v/>
      </c>
      <c r="M30" s="25">
        <f>IF($B30="","",'勘定科目'!K30+SUMIFS('月次入力'!$D31:$AA31,'月次入力'!$D$4:$AA$4,"&lt;"&amp;'設定'!$C$12,'月次入力'!$D$6:$AA$6,"貸方"))</f>
        <v/>
      </c>
      <c r="N30" s="25">
        <f>IF($B30="",0,IF('勘定科目'!C30="資産",I30-J30,J30-I30))</f>
        <v/>
      </c>
    </row>
    <row r="31">
      <c r="A31" s="39">
        <f>IF('勘定科目'!B31="","",'勘定科目'!A31)</f>
        <v/>
      </c>
      <c r="B31" s="29">
        <f>IF('勘定科目'!B31="","",'勘定科目'!B31)</f>
        <v/>
      </c>
      <c r="C31" s="40">
        <f>IF('勘定科目'!B31="","",'勘定科目'!C31)</f>
        <v/>
      </c>
      <c r="D31" s="25">
        <f>IF($B31="","",IF('勘定科目'!D31="貸方",M31-L31,L31-M31))</f>
        <v/>
      </c>
      <c r="E31" s="25">
        <f>IF($B31="","",SUMIFS('月次入力'!$D32:$AA32,'月次入力'!$D$4:$AA$4,'設定'!$C$12,'月次入力'!$D$6:$AA$6,"借方"))</f>
        <v/>
      </c>
      <c r="F31" s="25">
        <f>IF($B31="","",SUMIFS('月次入力'!$D32:$AA32,'月次入力'!$D$4:$AA$4,'設定'!$C$12,'月次入力'!$D$6:$AA$6,"貸方"))</f>
        <v/>
      </c>
      <c r="G31" s="25">
        <f>IF($B31="","",IF('勘定科目'!D31="貸方",J31-I31,I31-J31))</f>
        <v/>
      </c>
      <c r="H31" s="25">
        <f>IF($B31="","",MAX(I31-J31,0))</f>
        <v/>
      </c>
      <c r="I31" s="25">
        <f>IF($B31="","",L31+E31)</f>
        <v/>
      </c>
      <c r="J31" s="25">
        <f>IF($B31="","",M31+F31)</f>
        <v/>
      </c>
      <c r="K31" s="25">
        <f>IF($B31="","",MAX(J31-I31,0))</f>
        <v/>
      </c>
      <c r="L31" s="25">
        <f>IF($B31="","",'勘定科目'!J31+SUMIFS('月次入力'!$D32:$AA32,'月次入力'!$D$4:$AA$4,"&lt;"&amp;'設定'!$C$12,'月次入力'!$D$6:$AA$6,"借方"))</f>
        <v/>
      </c>
      <c r="M31" s="25">
        <f>IF($B31="","",'勘定科目'!K31+SUMIFS('月次入力'!$D32:$AA32,'月次入力'!$D$4:$AA$4,"&lt;"&amp;'設定'!$C$12,'月次入力'!$D$6:$AA$6,"貸方"))</f>
        <v/>
      </c>
      <c r="N31" s="25">
        <f>IF($B31="",0,IF('勘定科目'!C31="資産",I31-J31,J31-I31))</f>
        <v/>
      </c>
    </row>
    <row r="32">
      <c r="A32" s="39">
        <f>IF('勘定科目'!B32="","",'勘定科目'!A32)</f>
        <v/>
      </c>
      <c r="B32" s="29">
        <f>IF('勘定科目'!B32="","",'勘定科目'!B32)</f>
        <v/>
      </c>
      <c r="C32" s="40">
        <f>IF('勘定科目'!B32="","",'勘定科目'!C32)</f>
        <v/>
      </c>
      <c r="D32" s="25">
        <f>IF($B32="","",IF('勘定科目'!D32="貸方",M32-L32,L32-M32))</f>
        <v/>
      </c>
      <c r="E32" s="25">
        <f>IF($B32="","",SUMIFS('月次入力'!$D33:$AA33,'月次入力'!$D$4:$AA$4,'設定'!$C$12,'月次入力'!$D$6:$AA$6,"借方"))</f>
        <v/>
      </c>
      <c r="F32" s="25">
        <f>IF($B32="","",SUMIFS('月次入力'!$D33:$AA33,'月次入力'!$D$4:$AA$4,'設定'!$C$12,'月次入力'!$D$6:$AA$6,"貸方"))</f>
        <v/>
      </c>
      <c r="G32" s="25">
        <f>IF($B32="","",IF('勘定科目'!D32="貸方",J32-I32,I32-J32))</f>
        <v/>
      </c>
      <c r="H32" s="25">
        <f>IF($B32="","",MAX(I32-J32,0))</f>
        <v/>
      </c>
      <c r="I32" s="25">
        <f>IF($B32="","",L32+E32)</f>
        <v/>
      </c>
      <c r="J32" s="25">
        <f>IF($B32="","",M32+F32)</f>
        <v/>
      </c>
      <c r="K32" s="25">
        <f>IF($B32="","",MAX(J32-I32,0))</f>
        <v/>
      </c>
      <c r="L32" s="25">
        <f>IF($B32="","",'勘定科目'!J32+SUMIFS('月次入力'!$D33:$AA33,'月次入力'!$D$4:$AA$4,"&lt;"&amp;'設定'!$C$12,'月次入力'!$D$6:$AA$6,"借方"))</f>
        <v/>
      </c>
      <c r="M32" s="25">
        <f>IF($B32="","",'勘定科目'!K32+SUMIFS('月次入力'!$D33:$AA33,'月次入力'!$D$4:$AA$4,"&lt;"&amp;'設定'!$C$12,'月次入力'!$D$6:$AA$6,"貸方"))</f>
        <v/>
      </c>
      <c r="N32" s="25">
        <f>IF($B32="",0,IF('勘定科目'!C32="資産",I32-J32,J32-I32))</f>
        <v/>
      </c>
    </row>
    <row r="33">
      <c r="A33" s="39">
        <f>IF('勘定科目'!B33="","",'勘定科目'!A33)</f>
        <v/>
      </c>
      <c r="B33" s="29">
        <f>IF('勘定科目'!B33="","",'勘定科目'!B33)</f>
        <v/>
      </c>
      <c r="C33" s="40">
        <f>IF('勘定科目'!B33="","",'勘定科目'!C33)</f>
        <v/>
      </c>
      <c r="D33" s="25">
        <f>IF($B33="","",IF('勘定科目'!D33="貸方",M33-L33,L33-M33))</f>
        <v/>
      </c>
      <c r="E33" s="25">
        <f>IF($B33="","",SUMIFS('月次入力'!$D34:$AA34,'月次入力'!$D$4:$AA$4,'設定'!$C$12,'月次入力'!$D$6:$AA$6,"借方"))</f>
        <v/>
      </c>
      <c r="F33" s="25">
        <f>IF($B33="","",SUMIFS('月次入力'!$D34:$AA34,'月次入力'!$D$4:$AA$4,'設定'!$C$12,'月次入力'!$D$6:$AA$6,"貸方"))</f>
        <v/>
      </c>
      <c r="G33" s="25">
        <f>IF($B33="","",IF('勘定科目'!D33="貸方",J33-I33,I33-J33))</f>
        <v/>
      </c>
      <c r="H33" s="25">
        <f>IF($B33="","",MAX(I33-J33,0))</f>
        <v/>
      </c>
      <c r="I33" s="25">
        <f>IF($B33="","",L33+E33)</f>
        <v/>
      </c>
      <c r="J33" s="25">
        <f>IF($B33="","",M33+F33)</f>
        <v/>
      </c>
      <c r="K33" s="25">
        <f>IF($B33="","",MAX(J33-I33,0))</f>
        <v/>
      </c>
      <c r="L33" s="25">
        <f>IF($B33="","",'勘定科目'!J33+SUMIFS('月次入力'!$D34:$AA34,'月次入力'!$D$4:$AA$4,"&lt;"&amp;'設定'!$C$12,'月次入力'!$D$6:$AA$6,"借方"))</f>
        <v/>
      </c>
      <c r="M33" s="25">
        <f>IF($B33="","",'勘定科目'!K33+SUMIFS('月次入力'!$D34:$AA34,'月次入力'!$D$4:$AA$4,"&lt;"&amp;'設定'!$C$12,'月次入力'!$D$6:$AA$6,"貸方"))</f>
        <v/>
      </c>
      <c r="N33" s="25">
        <f>IF($B33="",0,IF('勘定科目'!C33="資産",I33-J33,J33-I33))</f>
        <v/>
      </c>
    </row>
    <row r="34">
      <c r="A34" s="39">
        <f>IF('勘定科目'!B34="","",'勘定科目'!A34)</f>
        <v/>
      </c>
      <c r="B34" s="29">
        <f>IF('勘定科目'!B34="","",'勘定科目'!B34)</f>
        <v/>
      </c>
      <c r="C34" s="40">
        <f>IF('勘定科目'!B34="","",'勘定科目'!C34)</f>
        <v/>
      </c>
      <c r="D34" s="25">
        <f>IF($B34="","",IF('勘定科目'!D34="貸方",M34-L34,L34-M34))</f>
        <v/>
      </c>
      <c r="E34" s="25">
        <f>IF($B34="","",SUMIFS('月次入力'!$D35:$AA35,'月次入力'!$D$4:$AA$4,'設定'!$C$12,'月次入力'!$D$6:$AA$6,"借方"))</f>
        <v/>
      </c>
      <c r="F34" s="25">
        <f>IF($B34="","",SUMIFS('月次入力'!$D35:$AA35,'月次入力'!$D$4:$AA$4,'設定'!$C$12,'月次入力'!$D$6:$AA$6,"貸方"))</f>
        <v/>
      </c>
      <c r="G34" s="25">
        <f>IF($B34="","",IF('勘定科目'!D34="貸方",J34-I34,I34-J34))</f>
        <v/>
      </c>
      <c r="H34" s="25">
        <f>IF($B34="","",MAX(I34-J34,0))</f>
        <v/>
      </c>
      <c r="I34" s="25">
        <f>IF($B34="","",L34+E34)</f>
        <v/>
      </c>
      <c r="J34" s="25">
        <f>IF($B34="","",M34+F34)</f>
        <v/>
      </c>
      <c r="K34" s="25">
        <f>IF($B34="","",MAX(J34-I34,0))</f>
        <v/>
      </c>
      <c r="L34" s="25">
        <f>IF($B34="","",'勘定科目'!J34+SUMIFS('月次入力'!$D35:$AA35,'月次入力'!$D$4:$AA$4,"&lt;"&amp;'設定'!$C$12,'月次入力'!$D$6:$AA$6,"借方"))</f>
        <v/>
      </c>
      <c r="M34" s="25">
        <f>IF($B34="","",'勘定科目'!K34+SUMIFS('月次入力'!$D35:$AA35,'月次入力'!$D$4:$AA$4,"&lt;"&amp;'設定'!$C$12,'月次入力'!$D$6:$AA$6,"貸方"))</f>
        <v/>
      </c>
      <c r="N34" s="25">
        <f>IF($B34="",0,IF('勘定科目'!C34="資産",I34-J34,J34-I34))</f>
        <v/>
      </c>
    </row>
    <row r="35">
      <c r="A35" s="39">
        <f>IF('勘定科目'!B35="","",'勘定科目'!A35)</f>
        <v/>
      </c>
      <c r="B35" s="29">
        <f>IF('勘定科目'!B35="","",'勘定科目'!B35)</f>
        <v/>
      </c>
      <c r="C35" s="40">
        <f>IF('勘定科目'!B35="","",'勘定科目'!C35)</f>
        <v/>
      </c>
      <c r="D35" s="25">
        <f>IF($B35="","",IF('勘定科目'!D35="貸方",M35-L35,L35-M35))</f>
        <v/>
      </c>
      <c r="E35" s="25">
        <f>IF($B35="","",SUMIFS('月次入力'!$D36:$AA36,'月次入力'!$D$4:$AA$4,'設定'!$C$12,'月次入力'!$D$6:$AA$6,"借方"))</f>
        <v/>
      </c>
      <c r="F35" s="25">
        <f>IF($B35="","",SUMIFS('月次入力'!$D36:$AA36,'月次入力'!$D$4:$AA$4,'設定'!$C$12,'月次入力'!$D$6:$AA$6,"貸方"))</f>
        <v/>
      </c>
      <c r="G35" s="25">
        <f>IF($B35="","",IF('勘定科目'!D35="貸方",J35-I35,I35-J35))</f>
        <v/>
      </c>
      <c r="H35" s="25">
        <f>IF($B35="","",MAX(I35-J35,0))</f>
        <v/>
      </c>
      <c r="I35" s="25">
        <f>IF($B35="","",L35+E35)</f>
        <v/>
      </c>
      <c r="J35" s="25">
        <f>IF($B35="","",M35+F35)</f>
        <v/>
      </c>
      <c r="K35" s="25">
        <f>IF($B35="","",MAX(J35-I35,0))</f>
        <v/>
      </c>
      <c r="L35" s="25">
        <f>IF($B35="","",'勘定科目'!J35+SUMIFS('月次入力'!$D36:$AA36,'月次入力'!$D$4:$AA$4,"&lt;"&amp;'設定'!$C$12,'月次入力'!$D$6:$AA$6,"借方"))</f>
        <v/>
      </c>
      <c r="M35" s="25">
        <f>IF($B35="","",'勘定科目'!K35+SUMIFS('月次入力'!$D36:$AA36,'月次入力'!$D$4:$AA$4,"&lt;"&amp;'設定'!$C$12,'月次入力'!$D$6:$AA$6,"貸方"))</f>
        <v/>
      </c>
      <c r="N35" s="25">
        <f>IF($B35="",0,IF('勘定科目'!C35="資産",I35-J35,J35-I35))</f>
        <v/>
      </c>
    </row>
    <row r="36">
      <c r="A36" s="39">
        <f>IF('勘定科目'!B36="","",'勘定科目'!A36)</f>
        <v/>
      </c>
      <c r="B36" s="29">
        <f>IF('勘定科目'!B36="","",'勘定科目'!B36)</f>
        <v/>
      </c>
      <c r="C36" s="40">
        <f>IF('勘定科目'!B36="","",'勘定科目'!C36)</f>
        <v/>
      </c>
      <c r="D36" s="25">
        <f>IF($B36="","",IF('勘定科目'!D36="貸方",M36-L36,L36-M36))</f>
        <v/>
      </c>
      <c r="E36" s="25">
        <f>IF($B36="","",SUMIFS('月次入力'!$D37:$AA37,'月次入力'!$D$4:$AA$4,'設定'!$C$12,'月次入力'!$D$6:$AA$6,"借方"))</f>
        <v/>
      </c>
      <c r="F36" s="25">
        <f>IF($B36="","",SUMIFS('月次入力'!$D37:$AA37,'月次入力'!$D$4:$AA$4,'設定'!$C$12,'月次入力'!$D$6:$AA$6,"貸方"))</f>
        <v/>
      </c>
      <c r="G36" s="25">
        <f>IF($B36="","",IF('勘定科目'!D36="貸方",J36-I36,I36-J36))</f>
        <v/>
      </c>
      <c r="H36" s="25">
        <f>IF($B36="","",MAX(I36-J36,0))</f>
        <v/>
      </c>
      <c r="I36" s="25">
        <f>IF($B36="","",L36+E36)</f>
        <v/>
      </c>
      <c r="J36" s="25">
        <f>IF($B36="","",M36+F36)</f>
        <v/>
      </c>
      <c r="K36" s="25">
        <f>IF($B36="","",MAX(J36-I36,0))</f>
        <v/>
      </c>
      <c r="L36" s="25">
        <f>IF($B36="","",'勘定科目'!J36+SUMIFS('月次入力'!$D37:$AA37,'月次入力'!$D$4:$AA$4,"&lt;"&amp;'設定'!$C$12,'月次入力'!$D$6:$AA$6,"借方"))</f>
        <v/>
      </c>
      <c r="M36" s="25">
        <f>IF($B36="","",'勘定科目'!K36+SUMIFS('月次入力'!$D37:$AA37,'月次入力'!$D$4:$AA$4,"&lt;"&amp;'設定'!$C$12,'月次入力'!$D$6:$AA$6,"貸方"))</f>
        <v/>
      </c>
      <c r="N36" s="25">
        <f>IF($B36="",0,IF('勘定科目'!C36="資産",I36-J36,J36-I36))</f>
        <v/>
      </c>
    </row>
    <row r="37">
      <c r="A37" s="39">
        <f>IF('勘定科目'!B37="","",'勘定科目'!A37)</f>
        <v/>
      </c>
      <c r="B37" s="29">
        <f>IF('勘定科目'!B37="","",'勘定科目'!B37)</f>
        <v/>
      </c>
      <c r="C37" s="40">
        <f>IF('勘定科目'!B37="","",'勘定科目'!C37)</f>
        <v/>
      </c>
      <c r="D37" s="25">
        <f>IF($B37="","",IF('勘定科目'!D37="貸方",M37-L37,L37-M37))</f>
        <v/>
      </c>
      <c r="E37" s="25">
        <f>IF($B37="","",SUMIFS('月次入力'!$D38:$AA38,'月次入力'!$D$4:$AA$4,'設定'!$C$12,'月次入力'!$D$6:$AA$6,"借方"))</f>
        <v/>
      </c>
      <c r="F37" s="25">
        <f>IF($B37="","",SUMIFS('月次入力'!$D38:$AA38,'月次入力'!$D$4:$AA$4,'設定'!$C$12,'月次入力'!$D$6:$AA$6,"貸方"))</f>
        <v/>
      </c>
      <c r="G37" s="25">
        <f>IF($B37="","",IF('勘定科目'!D37="貸方",J37-I37,I37-J37))</f>
        <v/>
      </c>
      <c r="H37" s="25">
        <f>IF($B37="","",MAX(I37-J37,0))</f>
        <v/>
      </c>
      <c r="I37" s="25">
        <f>IF($B37="","",L37+E37)</f>
        <v/>
      </c>
      <c r="J37" s="25">
        <f>IF($B37="","",M37+F37)</f>
        <v/>
      </c>
      <c r="K37" s="25">
        <f>IF($B37="","",MAX(J37-I37,0))</f>
        <v/>
      </c>
      <c r="L37" s="25">
        <f>IF($B37="","",'勘定科目'!J37+SUMIFS('月次入力'!$D38:$AA38,'月次入力'!$D$4:$AA$4,"&lt;"&amp;'設定'!$C$12,'月次入力'!$D$6:$AA$6,"借方"))</f>
        <v/>
      </c>
      <c r="M37" s="25">
        <f>IF($B37="","",'勘定科目'!K37+SUMIFS('月次入力'!$D38:$AA38,'月次入力'!$D$4:$AA$4,"&lt;"&amp;'設定'!$C$12,'月次入力'!$D$6:$AA$6,"貸方"))</f>
        <v/>
      </c>
      <c r="N37" s="25">
        <f>IF($B37="",0,IF('勘定科目'!C37="資産",I37-J37,J37-I37))</f>
        <v/>
      </c>
    </row>
    <row r="38">
      <c r="A38" s="39">
        <f>IF('勘定科目'!B38="","",'勘定科目'!A38)</f>
        <v/>
      </c>
      <c r="B38" s="29">
        <f>IF('勘定科目'!B38="","",'勘定科目'!B38)</f>
        <v/>
      </c>
      <c r="C38" s="40">
        <f>IF('勘定科目'!B38="","",'勘定科目'!C38)</f>
        <v/>
      </c>
      <c r="D38" s="25">
        <f>IF($B38="","",IF('勘定科目'!D38="貸方",M38-L38,L38-M38))</f>
        <v/>
      </c>
      <c r="E38" s="25">
        <f>IF($B38="","",SUMIFS('月次入力'!$D39:$AA39,'月次入力'!$D$4:$AA$4,'設定'!$C$12,'月次入力'!$D$6:$AA$6,"借方"))</f>
        <v/>
      </c>
      <c r="F38" s="25">
        <f>IF($B38="","",SUMIFS('月次入力'!$D39:$AA39,'月次入力'!$D$4:$AA$4,'設定'!$C$12,'月次入力'!$D$6:$AA$6,"貸方"))</f>
        <v/>
      </c>
      <c r="G38" s="25">
        <f>IF($B38="","",IF('勘定科目'!D38="貸方",J38-I38,I38-J38))</f>
        <v/>
      </c>
      <c r="H38" s="25">
        <f>IF($B38="","",MAX(I38-J38,0))</f>
        <v/>
      </c>
      <c r="I38" s="25">
        <f>IF($B38="","",L38+E38)</f>
        <v/>
      </c>
      <c r="J38" s="25">
        <f>IF($B38="","",M38+F38)</f>
        <v/>
      </c>
      <c r="K38" s="25">
        <f>IF($B38="","",MAX(J38-I38,0))</f>
        <v/>
      </c>
      <c r="L38" s="25">
        <f>IF($B38="","",'勘定科目'!J38+SUMIFS('月次入力'!$D39:$AA39,'月次入力'!$D$4:$AA$4,"&lt;"&amp;'設定'!$C$12,'月次入力'!$D$6:$AA$6,"借方"))</f>
        <v/>
      </c>
      <c r="M38" s="25">
        <f>IF($B38="","",'勘定科目'!K38+SUMIFS('月次入力'!$D39:$AA39,'月次入力'!$D$4:$AA$4,"&lt;"&amp;'設定'!$C$12,'月次入力'!$D$6:$AA$6,"貸方"))</f>
        <v/>
      </c>
      <c r="N38" s="25">
        <f>IF($B38="",0,IF('勘定科目'!C38="資産",I38-J38,J38-I38))</f>
        <v/>
      </c>
    </row>
    <row r="39">
      <c r="A39" s="39">
        <f>IF('勘定科目'!B39="","",'勘定科目'!A39)</f>
        <v/>
      </c>
      <c r="B39" s="29">
        <f>IF('勘定科目'!B39="","",'勘定科目'!B39)</f>
        <v/>
      </c>
      <c r="C39" s="40">
        <f>IF('勘定科目'!B39="","",'勘定科目'!C39)</f>
        <v/>
      </c>
      <c r="D39" s="25">
        <f>IF($B39="","",IF('勘定科目'!D39="貸方",M39-L39,L39-M39))</f>
        <v/>
      </c>
      <c r="E39" s="25">
        <f>IF($B39="","",SUMIFS('月次入力'!$D40:$AA40,'月次入力'!$D$4:$AA$4,'設定'!$C$12,'月次入力'!$D$6:$AA$6,"借方"))</f>
        <v/>
      </c>
      <c r="F39" s="25">
        <f>IF($B39="","",SUMIFS('月次入力'!$D40:$AA40,'月次入力'!$D$4:$AA$4,'設定'!$C$12,'月次入力'!$D$6:$AA$6,"貸方"))</f>
        <v/>
      </c>
      <c r="G39" s="25">
        <f>IF($B39="","",IF('勘定科目'!D39="貸方",J39-I39,I39-J39))</f>
        <v/>
      </c>
      <c r="H39" s="25">
        <f>IF($B39="","",MAX(I39-J39,0))</f>
        <v/>
      </c>
      <c r="I39" s="25">
        <f>IF($B39="","",L39+E39)</f>
        <v/>
      </c>
      <c r="J39" s="25">
        <f>IF($B39="","",M39+F39)</f>
        <v/>
      </c>
      <c r="K39" s="25">
        <f>IF($B39="","",MAX(J39-I39,0))</f>
        <v/>
      </c>
      <c r="L39" s="25">
        <f>IF($B39="","",'勘定科目'!J39+SUMIFS('月次入力'!$D40:$AA40,'月次入力'!$D$4:$AA$4,"&lt;"&amp;'設定'!$C$12,'月次入力'!$D$6:$AA$6,"借方"))</f>
        <v/>
      </c>
      <c r="M39" s="25">
        <f>IF($B39="","",'勘定科目'!K39+SUMIFS('月次入力'!$D40:$AA40,'月次入力'!$D$4:$AA$4,"&lt;"&amp;'設定'!$C$12,'月次入力'!$D$6:$AA$6,"貸方"))</f>
        <v/>
      </c>
      <c r="N39" s="25">
        <f>IF($B39="",0,IF('勘定科目'!C39="資産",I39-J39,J39-I39))</f>
        <v/>
      </c>
    </row>
    <row r="40">
      <c r="A40" s="39">
        <f>IF('勘定科目'!B40="","",'勘定科目'!A40)</f>
        <v/>
      </c>
      <c r="B40" s="29">
        <f>IF('勘定科目'!B40="","",'勘定科目'!B40)</f>
        <v/>
      </c>
      <c r="C40" s="40">
        <f>IF('勘定科目'!B40="","",'勘定科目'!C40)</f>
        <v/>
      </c>
      <c r="D40" s="25">
        <f>IF($B40="","",IF('勘定科目'!D40="貸方",M40-L40,L40-M40))</f>
        <v/>
      </c>
      <c r="E40" s="25">
        <f>IF($B40="","",SUMIFS('月次入力'!$D41:$AA41,'月次入力'!$D$4:$AA$4,'設定'!$C$12,'月次入力'!$D$6:$AA$6,"借方"))</f>
        <v/>
      </c>
      <c r="F40" s="25">
        <f>IF($B40="","",SUMIFS('月次入力'!$D41:$AA41,'月次入力'!$D$4:$AA$4,'設定'!$C$12,'月次入力'!$D$6:$AA$6,"貸方"))</f>
        <v/>
      </c>
      <c r="G40" s="25">
        <f>IF($B40="","",IF('勘定科目'!D40="貸方",J40-I40,I40-J40))</f>
        <v/>
      </c>
      <c r="H40" s="25">
        <f>IF($B40="","",MAX(I40-J40,0))</f>
        <v/>
      </c>
      <c r="I40" s="25">
        <f>IF($B40="","",L40+E40)</f>
        <v/>
      </c>
      <c r="J40" s="25">
        <f>IF($B40="","",M40+F40)</f>
        <v/>
      </c>
      <c r="K40" s="25">
        <f>IF($B40="","",MAX(J40-I40,0))</f>
        <v/>
      </c>
      <c r="L40" s="25">
        <f>IF($B40="","",'勘定科目'!J40+SUMIFS('月次入力'!$D41:$AA41,'月次入力'!$D$4:$AA$4,"&lt;"&amp;'設定'!$C$12,'月次入力'!$D$6:$AA$6,"借方"))</f>
        <v/>
      </c>
      <c r="M40" s="25">
        <f>IF($B40="","",'勘定科目'!K40+SUMIFS('月次入力'!$D41:$AA41,'月次入力'!$D$4:$AA$4,"&lt;"&amp;'設定'!$C$12,'月次入力'!$D$6:$AA$6,"貸方"))</f>
        <v/>
      </c>
      <c r="N40" s="25">
        <f>IF($B40="",0,IF('勘定科目'!C40="資産",I40-J40,J40-I40))</f>
        <v/>
      </c>
    </row>
    <row r="41">
      <c r="A41" s="39">
        <f>IF('勘定科目'!B41="","",'勘定科目'!A41)</f>
        <v/>
      </c>
      <c r="B41" s="29">
        <f>IF('勘定科目'!B41="","",'勘定科目'!B41)</f>
        <v/>
      </c>
      <c r="C41" s="40">
        <f>IF('勘定科目'!B41="","",'勘定科目'!C41)</f>
        <v/>
      </c>
      <c r="D41" s="25">
        <f>IF($B41="","",IF('勘定科目'!D41="貸方",M41-L41,L41-M41))</f>
        <v/>
      </c>
      <c r="E41" s="25">
        <f>IF($B41="","",SUMIFS('月次入力'!$D42:$AA42,'月次入力'!$D$4:$AA$4,'設定'!$C$12,'月次入力'!$D$6:$AA$6,"借方"))</f>
        <v/>
      </c>
      <c r="F41" s="25">
        <f>IF($B41="","",SUMIFS('月次入力'!$D42:$AA42,'月次入力'!$D$4:$AA$4,'設定'!$C$12,'月次入力'!$D$6:$AA$6,"貸方"))</f>
        <v/>
      </c>
      <c r="G41" s="25">
        <f>IF($B41="","",IF('勘定科目'!D41="貸方",J41-I41,I41-J41))</f>
        <v/>
      </c>
      <c r="H41" s="25">
        <f>IF($B41="","",MAX(I41-J41,0))</f>
        <v/>
      </c>
      <c r="I41" s="25">
        <f>IF($B41="","",L41+E41)</f>
        <v/>
      </c>
      <c r="J41" s="25">
        <f>IF($B41="","",M41+F41)</f>
        <v/>
      </c>
      <c r="K41" s="25">
        <f>IF($B41="","",MAX(J41-I41,0))</f>
        <v/>
      </c>
      <c r="L41" s="25">
        <f>IF($B41="","",'勘定科目'!J41+SUMIFS('月次入力'!$D42:$AA42,'月次入力'!$D$4:$AA$4,"&lt;"&amp;'設定'!$C$12,'月次入力'!$D$6:$AA$6,"借方"))</f>
        <v/>
      </c>
      <c r="M41" s="25">
        <f>IF($B41="","",'勘定科目'!K41+SUMIFS('月次入力'!$D42:$AA42,'月次入力'!$D$4:$AA$4,"&lt;"&amp;'設定'!$C$12,'月次入力'!$D$6:$AA$6,"貸方"))</f>
        <v/>
      </c>
      <c r="N41" s="25">
        <f>IF($B41="",0,IF('勘定科目'!C41="資産",I41-J41,J41-I41))</f>
        <v/>
      </c>
    </row>
    <row r="42">
      <c r="A42" s="39">
        <f>IF('勘定科目'!B42="","",'勘定科目'!A42)</f>
        <v/>
      </c>
      <c r="B42" s="29">
        <f>IF('勘定科目'!B42="","",'勘定科目'!B42)</f>
        <v/>
      </c>
      <c r="C42" s="40">
        <f>IF('勘定科目'!B42="","",'勘定科目'!C42)</f>
        <v/>
      </c>
      <c r="D42" s="25">
        <f>IF($B42="","",IF('勘定科目'!D42="貸方",M42-L42,L42-M42))</f>
        <v/>
      </c>
      <c r="E42" s="25">
        <f>IF($B42="","",SUMIFS('月次入力'!$D43:$AA43,'月次入力'!$D$4:$AA$4,'設定'!$C$12,'月次入力'!$D$6:$AA$6,"借方"))</f>
        <v/>
      </c>
      <c r="F42" s="25">
        <f>IF($B42="","",SUMIFS('月次入力'!$D43:$AA43,'月次入力'!$D$4:$AA$4,'設定'!$C$12,'月次入力'!$D$6:$AA$6,"貸方"))</f>
        <v/>
      </c>
      <c r="G42" s="25">
        <f>IF($B42="","",IF('勘定科目'!D42="貸方",J42-I42,I42-J42))</f>
        <v/>
      </c>
      <c r="H42" s="25">
        <f>IF($B42="","",MAX(I42-J42,0))</f>
        <v/>
      </c>
      <c r="I42" s="25">
        <f>IF($B42="","",L42+E42)</f>
        <v/>
      </c>
      <c r="J42" s="25">
        <f>IF($B42="","",M42+F42)</f>
        <v/>
      </c>
      <c r="K42" s="25">
        <f>IF($B42="","",MAX(J42-I42,0))</f>
        <v/>
      </c>
      <c r="L42" s="25">
        <f>IF($B42="","",'勘定科目'!J42+SUMIFS('月次入力'!$D43:$AA43,'月次入力'!$D$4:$AA$4,"&lt;"&amp;'設定'!$C$12,'月次入力'!$D$6:$AA$6,"借方"))</f>
        <v/>
      </c>
      <c r="M42" s="25">
        <f>IF($B42="","",'勘定科目'!K42+SUMIFS('月次入力'!$D43:$AA43,'月次入力'!$D$4:$AA$4,"&lt;"&amp;'設定'!$C$12,'月次入力'!$D$6:$AA$6,"貸方"))</f>
        <v/>
      </c>
      <c r="N42" s="25">
        <f>IF($B42="",0,IF('勘定科目'!C42="資産",I42-J42,J42-I42))</f>
        <v/>
      </c>
    </row>
    <row r="43">
      <c r="A43" s="39">
        <f>IF('勘定科目'!B43="","",'勘定科目'!A43)</f>
        <v/>
      </c>
      <c r="B43" s="29">
        <f>IF('勘定科目'!B43="","",'勘定科目'!B43)</f>
        <v/>
      </c>
      <c r="C43" s="40">
        <f>IF('勘定科目'!B43="","",'勘定科目'!C43)</f>
        <v/>
      </c>
      <c r="D43" s="25">
        <f>IF($B43="","",IF('勘定科目'!D43="貸方",M43-L43,L43-M43))</f>
        <v/>
      </c>
      <c r="E43" s="25">
        <f>IF($B43="","",SUMIFS('月次入力'!$D44:$AA44,'月次入力'!$D$4:$AA$4,'設定'!$C$12,'月次入力'!$D$6:$AA$6,"借方"))</f>
        <v/>
      </c>
      <c r="F43" s="25">
        <f>IF($B43="","",SUMIFS('月次入力'!$D44:$AA44,'月次入力'!$D$4:$AA$4,'設定'!$C$12,'月次入力'!$D$6:$AA$6,"貸方"))</f>
        <v/>
      </c>
      <c r="G43" s="25">
        <f>IF($B43="","",IF('勘定科目'!D43="貸方",J43-I43,I43-J43))</f>
        <v/>
      </c>
      <c r="H43" s="25">
        <f>IF($B43="","",MAX(I43-J43,0))</f>
        <v/>
      </c>
      <c r="I43" s="25">
        <f>IF($B43="","",L43+E43)</f>
        <v/>
      </c>
      <c r="J43" s="25">
        <f>IF($B43="","",M43+F43)</f>
        <v/>
      </c>
      <c r="K43" s="25">
        <f>IF($B43="","",MAX(J43-I43,0))</f>
        <v/>
      </c>
      <c r="L43" s="25">
        <f>IF($B43="","",'勘定科目'!J43+SUMIFS('月次入力'!$D44:$AA44,'月次入力'!$D$4:$AA$4,"&lt;"&amp;'設定'!$C$12,'月次入力'!$D$6:$AA$6,"借方"))</f>
        <v/>
      </c>
      <c r="M43" s="25">
        <f>IF($B43="","",'勘定科目'!K43+SUMIFS('月次入力'!$D44:$AA44,'月次入力'!$D$4:$AA$4,"&lt;"&amp;'設定'!$C$12,'月次入力'!$D$6:$AA$6,"貸方"))</f>
        <v/>
      </c>
      <c r="N43" s="25">
        <f>IF($B43="",0,IF('勘定科目'!C43="資産",I43-J43,J43-I43))</f>
        <v/>
      </c>
    </row>
    <row r="44">
      <c r="A44" s="39">
        <f>IF('勘定科目'!B44="","",'勘定科目'!A44)</f>
        <v/>
      </c>
      <c r="B44" s="29">
        <f>IF('勘定科目'!B44="","",'勘定科目'!B44)</f>
        <v/>
      </c>
      <c r="C44" s="40">
        <f>IF('勘定科目'!B44="","",'勘定科目'!C44)</f>
        <v/>
      </c>
      <c r="D44" s="25">
        <f>IF($B44="","",IF('勘定科目'!D44="貸方",M44-L44,L44-M44))</f>
        <v/>
      </c>
      <c r="E44" s="25">
        <f>IF($B44="","",SUMIFS('月次入力'!$D45:$AA45,'月次入力'!$D$4:$AA$4,'設定'!$C$12,'月次入力'!$D$6:$AA$6,"借方"))</f>
        <v/>
      </c>
      <c r="F44" s="25">
        <f>IF($B44="","",SUMIFS('月次入力'!$D45:$AA45,'月次入力'!$D$4:$AA$4,'設定'!$C$12,'月次入力'!$D$6:$AA$6,"貸方"))</f>
        <v/>
      </c>
      <c r="G44" s="25">
        <f>IF($B44="","",IF('勘定科目'!D44="貸方",J44-I44,I44-J44))</f>
        <v/>
      </c>
      <c r="H44" s="25">
        <f>IF($B44="","",MAX(I44-J44,0))</f>
        <v/>
      </c>
      <c r="I44" s="25">
        <f>IF($B44="","",L44+E44)</f>
        <v/>
      </c>
      <c r="J44" s="25">
        <f>IF($B44="","",M44+F44)</f>
        <v/>
      </c>
      <c r="K44" s="25">
        <f>IF($B44="","",MAX(J44-I44,0))</f>
        <v/>
      </c>
      <c r="L44" s="25">
        <f>IF($B44="","",'勘定科目'!J44+SUMIFS('月次入力'!$D45:$AA45,'月次入力'!$D$4:$AA$4,"&lt;"&amp;'設定'!$C$12,'月次入力'!$D$6:$AA$6,"借方"))</f>
        <v/>
      </c>
      <c r="M44" s="25">
        <f>IF($B44="","",'勘定科目'!K44+SUMIFS('月次入力'!$D45:$AA45,'月次入力'!$D$4:$AA$4,"&lt;"&amp;'設定'!$C$12,'月次入力'!$D$6:$AA$6,"貸方"))</f>
        <v/>
      </c>
      <c r="N44" s="25">
        <f>IF($B44="",0,IF('勘定科目'!C44="資産",I44-J44,J44-I44))</f>
        <v/>
      </c>
    </row>
    <row r="45">
      <c r="A45" s="39">
        <f>IF('勘定科目'!B45="","",'勘定科目'!A45)</f>
        <v/>
      </c>
      <c r="B45" s="29">
        <f>IF('勘定科目'!B45="","",'勘定科目'!B45)</f>
        <v/>
      </c>
      <c r="C45" s="40">
        <f>IF('勘定科目'!B45="","",'勘定科目'!C45)</f>
        <v/>
      </c>
      <c r="D45" s="25">
        <f>IF($B45="","",IF('勘定科目'!D45="貸方",M45-L45,L45-M45))</f>
        <v/>
      </c>
      <c r="E45" s="25">
        <f>IF($B45="","",SUMIFS('月次入力'!$D46:$AA46,'月次入力'!$D$4:$AA$4,'設定'!$C$12,'月次入力'!$D$6:$AA$6,"借方"))</f>
        <v/>
      </c>
      <c r="F45" s="25">
        <f>IF($B45="","",SUMIFS('月次入力'!$D46:$AA46,'月次入力'!$D$4:$AA$4,'設定'!$C$12,'月次入力'!$D$6:$AA$6,"貸方"))</f>
        <v/>
      </c>
      <c r="G45" s="25">
        <f>IF($B45="","",IF('勘定科目'!D45="貸方",J45-I45,I45-J45))</f>
        <v/>
      </c>
      <c r="H45" s="25">
        <f>IF($B45="","",MAX(I45-J45,0))</f>
        <v/>
      </c>
      <c r="I45" s="25">
        <f>IF($B45="","",L45+E45)</f>
        <v/>
      </c>
      <c r="J45" s="25">
        <f>IF($B45="","",M45+F45)</f>
        <v/>
      </c>
      <c r="K45" s="25">
        <f>IF($B45="","",MAX(J45-I45,0))</f>
        <v/>
      </c>
      <c r="L45" s="25">
        <f>IF($B45="","",'勘定科目'!J45+SUMIFS('月次入力'!$D46:$AA46,'月次入力'!$D$4:$AA$4,"&lt;"&amp;'設定'!$C$12,'月次入力'!$D$6:$AA$6,"借方"))</f>
        <v/>
      </c>
      <c r="M45" s="25">
        <f>IF($B45="","",'勘定科目'!K45+SUMIFS('月次入力'!$D46:$AA46,'月次入力'!$D$4:$AA$4,"&lt;"&amp;'設定'!$C$12,'月次入力'!$D$6:$AA$6,"貸方"))</f>
        <v/>
      </c>
      <c r="N45" s="25">
        <f>IF($B45="",0,IF('勘定科目'!C45="資産",I45-J45,J45-I45))</f>
        <v/>
      </c>
    </row>
    <row r="46">
      <c r="A46" s="39">
        <f>IF('勘定科目'!B46="","",'勘定科目'!A46)</f>
        <v/>
      </c>
      <c r="B46" s="29">
        <f>IF('勘定科目'!B46="","",'勘定科目'!B46)</f>
        <v/>
      </c>
      <c r="C46" s="40">
        <f>IF('勘定科目'!B46="","",'勘定科目'!C46)</f>
        <v/>
      </c>
      <c r="D46" s="25">
        <f>IF($B46="","",IF('勘定科目'!D46="貸方",M46-L46,L46-M46))</f>
        <v/>
      </c>
      <c r="E46" s="25">
        <f>IF($B46="","",SUMIFS('月次入力'!$D47:$AA47,'月次入力'!$D$4:$AA$4,'設定'!$C$12,'月次入力'!$D$6:$AA$6,"借方"))</f>
        <v/>
      </c>
      <c r="F46" s="25">
        <f>IF($B46="","",SUMIFS('月次入力'!$D47:$AA47,'月次入力'!$D$4:$AA$4,'設定'!$C$12,'月次入力'!$D$6:$AA$6,"貸方"))</f>
        <v/>
      </c>
      <c r="G46" s="25">
        <f>IF($B46="","",IF('勘定科目'!D46="貸方",J46-I46,I46-J46))</f>
        <v/>
      </c>
      <c r="H46" s="25">
        <f>IF($B46="","",MAX(I46-J46,0))</f>
        <v/>
      </c>
      <c r="I46" s="25">
        <f>IF($B46="","",L46+E46)</f>
        <v/>
      </c>
      <c r="J46" s="25">
        <f>IF($B46="","",M46+F46)</f>
        <v/>
      </c>
      <c r="K46" s="25">
        <f>IF($B46="","",MAX(J46-I46,0))</f>
        <v/>
      </c>
      <c r="L46" s="25">
        <f>IF($B46="","",'勘定科目'!J46+SUMIFS('月次入力'!$D47:$AA47,'月次入力'!$D$4:$AA$4,"&lt;"&amp;'設定'!$C$12,'月次入力'!$D$6:$AA$6,"借方"))</f>
        <v/>
      </c>
      <c r="M46" s="25">
        <f>IF($B46="","",'勘定科目'!K46+SUMIFS('月次入力'!$D47:$AA47,'月次入力'!$D$4:$AA$4,"&lt;"&amp;'設定'!$C$12,'月次入力'!$D$6:$AA$6,"貸方"))</f>
        <v/>
      </c>
      <c r="N46" s="25">
        <f>IF($B46="",0,IF('勘定科目'!C46="資産",I46-J46,J46-I46))</f>
        <v/>
      </c>
    </row>
    <row r="47">
      <c r="A47" s="39">
        <f>IF('勘定科目'!B47="","",'勘定科目'!A47)</f>
        <v/>
      </c>
      <c r="B47" s="29">
        <f>IF('勘定科目'!B47="","",'勘定科目'!B47)</f>
        <v/>
      </c>
      <c r="C47" s="40">
        <f>IF('勘定科目'!B47="","",'勘定科目'!C47)</f>
        <v/>
      </c>
      <c r="D47" s="25">
        <f>IF($B47="","",IF('勘定科目'!D47="貸方",M47-L47,L47-M47))</f>
        <v/>
      </c>
      <c r="E47" s="25">
        <f>IF($B47="","",SUMIFS('月次入力'!$D48:$AA48,'月次入力'!$D$4:$AA$4,'設定'!$C$12,'月次入力'!$D$6:$AA$6,"借方"))</f>
        <v/>
      </c>
      <c r="F47" s="25">
        <f>IF($B47="","",SUMIFS('月次入力'!$D48:$AA48,'月次入力'!$D$4:$AA$4,'設定'!$C$12,'月次入力'!$D$6:$AA$6,"貸方"))</f>
        <v/>
      </c>
      <c r="G47" s="25">
        <f>IF($B47="","",IF('勘定科目'!D47="貸方",J47-I47,I47-J47))</f>
        <v/>
      </c>
      <c r="H47" s="25">
        <f>IF($B47="","",MAX(I47-J47,0))</f>
        <v/>
      </c>
      <c r="I47" s="25">
        <f>IF($B47="","",L47+E47)</f>
        <v/>
      </c>
      <c r="J47" s="25">
        <f>IF($B47="","",M47+F47)</f>
        <v/>
      </c>
      <c r="K47" s="25">
        <f>IF($B47="","",MAX(J47-I47,0))</f>
        <v/>
      </c>
      <c r="L47" s="25">
        <f>IF($B47="","",'勘定科目'!J47+SUMIFS('月次入力'!$D48:$AA48,'月次入力'!$D$4:$AA$4,"&lt;"&amp;'設定'!$C$12,'月次入力'!$D$6:$AA$6,"借方"))</f>
        <v/>
      </c>
      <c r="M47" s="25">
        <f>IF($B47="","",'勘定科目'!K47+SUMIFS('月次入力'!$D48:$AA48,'月次入力'!$D$4:$AA$4,"&lt;"&amp;'設定'!$C$12,'月次入力'!$D$6:$AA$6,"貸方"))</f>
        <v/>
      </c>
      <c r="N47" s="25">
        <f>IF($B47="",0,IF('勘定科目'!C47="資産",I47-J47,J47-I47))</f>
        <v/>
      </c>
    </row>
    <row r="48">
      <c r="A48" s="39">
        <f>IF('勘定科目'!B48="","",'勘定科目'!A48)</f>
        <v/>
      </c>
      <c r="B48" s="29">
        <f>IF('勘定科目'!B48="","",'勘定科目'!B48)</f>
        <v/>
      </c>
      <c r="C48" s="40">
        <f>IF('勘定科目'!B48="","",'勘定科目'!C48)</f>
        <v/>
      </c>
      <c r="D48" s="25">
        <f>IF($B48="","",IF('勘定科目'!D48="貸方",M48-L48,L48-M48))</f>
        <v/>
      </c>
      <c r="E48" s="25">
        <f>IF($B48="","",SUMIFS('月次入力'!$D49:$AA49,'月次入力'!$D$4:$AA$4,'設定'!$C$12,'月次入力'!$D$6:$AA$6,"借方"))</f>
        <v/>
      </c>
      <c r="F48" s="25">
        <f>IF($B48="","",SUMIFS('月次入力'!$D49:$AA49,'月次入力'!$D$4:$AA$4,'設定'!$C$12,'月次入力'!$D$6:$AA$6,"貸方"))</f>
        <v/>
      </c>
      <c r="G48" s="25">
        <f>IF($B48="","",IF('勘定科目'!D48="貸方",J48-I48,I48-J48))</f>
        <v/>
      </c>
      <c r="H48" s="25">
        <f>IF($B48="","",MAX(I48-J48,0))</f>
        <v/>
      </c>
      <c r="I48" s="25">
        <f>IF($B48="","",L48+E48)</f>
        <v/>
      </c>
      <c r="J48" s="25">
        <f>IF($B48="","",M48+F48)</f>
        <v/>
      </c>
      <c r="K48" s="25">
        <f>IF($B48="","",MAX(J48-I48,0))</f>
        <v/>
      </c>
      <c r="L48" s="25">
        <f>IF($B48="","",'勘定科目'!J48+SUMIFS('月次入力'!$D49:$AA49,'月次入力'!$D$4:$AA$4,"&lt;"&amp;'設定'!$C$12,'月次入力'!$D$6:$AA$6,"借方"))</f>
        <v/>
      </c>
      <c r="M48" s="25">
        <f>IF($B48="","",'勘定科目'!K48+SUMIFS('月次入力'!$D49:$AA49,'月次入力'!$D$4:$AA$4,"&lt;"&amp;'設定'!$C$12,'月次入力'!$D$6:$AA$6,"貸方"))</f>
        <v/>
      </c>
      <c r="N48" s="25">
        <f>IF($B48="",0,IF('勘定科目'!C48="資産",I48-J48,J48-I48))</f>
        <v/>
      </c>
    </row>
    <row r="49">
      <c r="A49" s="39">
        <f>IF('勘定科目'!B49="","",'勘定科目'!A49)</f>
        <v/>
      </c>
      <c r="B49" s="29">
        <f>IF('勘定科目'!B49="","",'勘定科目'!B49)</f>
        <v/>
      </c>
      <c r="C49" s="40">
        <f>IF('勘定科目'!B49="","",'勘定科目'!C49)</f>
        <v/>
      </c>
      <c r="D49" s="25">
        <f>IF($B49="","",IF('勘定科目'!D49="貸方",M49-L49,L49-M49))</f>
        <v/>
      </c>
      <c r="E49" s="25">
        <f>IF($B49="","",SUMIFS('月次入力'!$D50:$AA50,'月次入力'!$D$4:$AA$4,'設定'!$C$12,'月次入力'!$D$6:$AA$6,"借方"))</f>
        <v/>
      </c>
      <c r="F49" s="25">
        <f>IF($B49="","",SUMIFS('月次入力'!$D50:$AA50,'月次入力'!$D$4:$AA$4,'設定'!$C$12,'月次入力'!$D$6:$AA$6,"貸方"))</f>
        <v/>
      </c>
      <c r="G49" s="25">
        <f>IF($B49="","",IF('勘定科目'!D49="貸方",J49-I49,I49-J49))</f>
        <v/>
      </c>
      <c r="H49" s="25">
        <f>IF($B49="","",MAX(I49-J49,0))</f>
        <v/>
      </c>
      <c r="I49" s="25">
        <f>IF($B49="","",L49+E49)</f>
        <v/>
      </c>
      <c r="J49" s="25">
        <f>IF($B49="","",M49+F49)</f>
        <v/>
      </c>
      <c r="K49" s="25">
        <f>IF($B49="","",MAX(J49-I49,0))</f>
        <v/>
      </c>
      <c r="L49" s="25">
        <f>IF($B49="","",'勘定科目'!J49+SUMIFS('月次入力'!$D50:$AA50,'月次入力'!$D$4:$AA$4,"&lt;"&amp;'設定'!$C$12,'月次入力'!$D$6:$AA$6,"借方"))</f>
        <v/>
      </c>
      <c r="M49" s="25">
        <f>IF($B49="","",'勘定科目'!K49+SUMIFS('月次入力'!$D50:$AA50,'月次入力'!$D$4:$AA$4,"&lt;"&amp;'設定'!$C$12,'月次入力'!$D$6:$AA$6,"貸方"))</f>
        <v/>
      </c>
      <c r="N49" s="25">
        <f>IF($B49="",0,IF('勘定科目'!C49="資産",I49-J49,J49-I49))</f>
        <v/>
      </c>
    </row>
    <row r="50">
      <c r="A50" s="39">
        <f>IF('勘定科目'!B50="","",'勘定科目'!A50)</f>
        <v/>
      </c>
      <c r="B50" s="29">
        <f>IF('勘定科目'!B50="","",'勘定科目'!B50)</f>
        <v/>
      </c>
      <c r="C50" s="40">
        <f>IF('勘定科目'!B50="","",'勘定科目'!C50)</f>
        <v/>
      </c>
      <c r="D50" s="25">
        <f>IF($B50="","",IF('勘定科目'!D50="貸方",M50-L50,L50-M50))</f>
        <v/>
      </c>
      <c r="E50" s="25">
        <f>IF($B50="","",SUMIFS('月次入力'!$D51:$AA51,'月次入力'!$D$4:$AA$4,'設定'!$C$12,'月次入力'!$D$6:$AA$6,"借方"))</f>
        <v/>
      </c>
      <c r="F50" s="25">
        <f>IF($B50="","",SUMIFS('月次入力'!$D51:$AA51,'月次入力'!$D$4:$AA$4,'設定'!$C$12,'月次入力'!$D$6:$AA$6,"貸方"))</f>
        <v/>
      </c>
      <c r="G50" s="25">
        <f>IF($B50="","",IF('勘定科目'!D50="貸方",J50-I50,I50-J50))</f>
        <v/>
      </c>
      <c r="H50" s="25">
        <f>IF($B50="","",MAX(I50-J50,0))</f>
        <v/>
      </c>
      <c r="I50" s="25">
        <f>IF($B50="","",L50+E50)</f>
        <v/>
      </c>
      <c r="J50" s="25">
        <f>IF($B50="","",M50+F50)</f>
        <v/>
      </c>
      <c r="K50" s="25">
        <f>IF($B50="","",MAX(J50-I50,0))</f>
        <v/>
      </c>
      <c r="L50" s="25">
        <f>IF($B50="","",'勘定科目'!J50+SUMIFS('月次入力'!$D51:$AA51,'月次入力'!$D$4:$AA$4,"&lt;"&amp;'設定'!$C$12,'月次入力'!$D$6:$AA$6,"借方"))</f>
        <v/>
      </c>
      <c r="M50" s="25">
        <f>IF($B50="","",'勘定科目'!K50+SUMIFS('月次入力'!$D51:$AA51,'月次入力'!$D$4:$AA$4,"&lt;"&amp;'設定'!$C$12,'月次入力'!$D$6:$AA$6,"貸方"))</f>
        <v/>
      </c>
      <c r="N50" s="25">
        <f>IF($B50="",0,IF('勘定科目'!C50="資産",I50-J50,J50-I50))</f>
        <v/>
      </c>
    </row>
    <row r="51">
      <c r="A51" s="39">
        <f>IF('勘定科目'!B51="","",'勘定科目'!A51)</f>
        <v/>
      </c>
      <c r="B51" s="29">
        <f>IF('勘定科目'!B51="","",'勘定科目'!B51)</f>
        <v/>
      </c>
      <c r="C51" s="40">
        <f>IF('勘定科目'!B51="","",'勘定科目'!C51)</f>
        <v/>
      </c>
      <c r="D51" s="25">
        <f>IF($B51="","",IF('勘定科目'!D51="貸方",M51-L51,L51-M51))</f>
        <v/>
      </c>
      <c r="E51" s="25">
        <f>IF($B51="","",SUMIFS('月次入力'!$D52:$AA52,'月次入力'!$D$4:$AA$4,'設定'!$C$12,'月次入力'!$D$6:$AA$6,"借方"))</f>
        <v/>
      </c>
      <c r="F51" s="25">
        <f>IF($B51="","",SUMIFS('月次入力'!$D52:$AA52,'月次入力'!$D$4:$AA$4,'設定'!$C$12,'月次入力'!$D$6:$AA$6,"貸方"))</f>
        <v/>
      </c>
      <c r="G51" s="25">
        <f>IF($B51="","",IF('勘定科目'!D51="貸方",J51-I51,I51-J51))</f>
        <v/>
      </c>
      <c r="H51" s="25">
        <f>IF($B51="","",MAX(I51-J51,0))</f>
        <v/>
      </c>
      <c r="I51" s="25">
        <f>IF($B51="","",L51+E51)</f>
        <v/>
      </c>
      <c r="J51" s="25">
        <f>IF($B51="","",M51+F51)</f>
        <v/>
      </c>
      <c r="K51" s="25">
        <f>IF($B51="","",MAX(J51-I51,0))</f>
        <v/>
      </c>
      <c r="L51" s="25">
        <f>IF($B51="","",'勘定科目'!J51+SUMIFS('月次入力'!$D52:$AA52,'月次入力'!$D$4:$AA$4,"&lt;"&amp;'設定'!$C$12,'月次入力'!$D$6:$AA$6,"借方"))</f>
        <v/>
      </c>
      <c r="M51" s="25">
        <f>IF($B51="","",'勘定科目'!K51+SUMIFS('月次入力'!$D52:$AA52,'月次入力'!$D$4:$AA$4,"&lt;"&amp;'設定'!$C$12,'月次入力'!$D$6:$AA$6,"貸方"))</f>
        <v/>
      </c>
      <c r="N51" s="25">
        <f>IF($B51="",0,IF('勘定科目'!C51="資産",I51-J51,J51-I51))</f>
        <v/>
      </c>
    </row>
    <row r="52">
      <c r="A52" s="39">
        <f>IF('勘定科目'!B52="","",'勘定科目'!A52)</f>
        <v/>
      </c>
      <c r="B52" s="29">
        <f>IF('勘定科目'!B52="","",'勘定科目'!B52)</f>
        <v/>
      </c>
      <c r="C52" s="40">
        <f>IF('勘定科目'!B52="","",'勘定科目'!C52)</f>
        <v/>
      </c>
      <c r="D52" s="25">
        <f>IF($B52="","",IF('勘定科目'!D52="貸方",M52-L52,L52-M52))</f>
        <v/>
      </c>
      <c r="E52" s="25">
        <f>IF($B52="","",SUMIFS('月次入力'!$D53:$AA53,'月次入力'!$D$4:$AA$4,'設定'!$C$12,'月次入力'!$D$6:$AA$6,"借方"))</f>
        <v/>
      </c>
      <c r="F52" s="25">
        <f>IF($B52="","",SUMIFS('月次入力'!$D53:$AA53,'月次入力'!$D$4:$AA$4,'設定'!$C$12,'月次入力'!$D$6:$AA$6,"貸方"))</f>
        <v/>
      </c>
      <c r="G52" s="25">
        <f>IF($B52="","",IF('勘定科目'!D52="貸方",J52-I52,I52-J52))</f>
        <v/>
      </c>
      <c r="H52" s="25">
        <f>IF($B52="","",MAX(I52-J52,0))</f>
        <v/>
      </c>
      <c r="I52" s="25">
        <f>IF($B52="","",L52+E52)</f>
        <v/>
      </c>
      <c r="J52" s="25">
        <f>IF($B52="","",M52+F52)</f>
        <v/>
      </c>
      <c r="K52" s="25">
        <f>IF($B52="","",MAX(J52-I52,0))</f>
        <v/>
      </c>
      <c r="L52" s="25">
        <f>IF($B52="","",'勘定科目'!J52+SUMIFS('月次入力'!$D53:$AA53,'月次入力'!$D$4:$AA$4,"&lt;"&amp;'設定'!$C$12,'月次入力'!$D$6:$AA$6,"借方"))</f>
        <v/>
      </c>
      <c r="M52" s="25">
        <f>IF($B52="","",'勘定科目'!K52+SUMIFS('月次入力'!$D53:$AA53,'月次入力'!$D$4:$AA$4,"&lt;"&amp;'設定'!$C$12,'月次入力'!$D$6:$AA$6,"貸方"))</f>
        <v/>
      </c>
      <c r="N52" s="25">
        <f>IF($B52="",0,IF('勘定科目'!C52="資産",I52-J52,J52-I52))</f>
        <v/>
      </c>
    </row>
    <row r="53">
      <c r="A53" s="39">
        <f>IF('勘定科目'!B53="","",'勘定科目'!A53)</f>
        <v/>
      </c>
      <c r="B53" s="29">
        <f>IF('勘定科目'!B53="","",'勘定科目'!B53)</f>
        <v/>
      </c>
      <c r="C53" s="40">
        <f>IF('勘定科目'!B53="","",'勘定科目'!C53)</f>
        <v/>
      </c>
      <c r="D53" s="25">
        <f>IF($B53="","",IF('勘定科目'!D53="貸方",M53-L53,L53-M53))</f>
        <v/>
      </c>
      <c r="E53" s="25">
        <f>IF($B53="","",SUMIFS('月次入力'!$D54:$AA54,'月次入力'!$D$4:$AA$4,'設定'!$C$12,'月次入力'!$D$6:$AA$6,"借方"))</f>
        <v/>
      </c>
      <c r="F53" s="25">
        <f>IF($B53="","",SUMIFS('月次入力'!$D54:$AA54,'月次入力'!$D$4:$AA$4,'設定'!$C$12,'月次入力'!$D$6:$AA$6,"貸方"))</f>
        <v/>
      </c>
      <c r="G53" s="25">
        <f>IF($B53="","",IF('勘定科目'!D53="貸方",J53-I53,I53-J53))</f>
        <v/>
      </c>
      <c r="H53" s="25">
        <f>IF($B53="","",MAX(I53-J53,0))</f>
        <v/>
      </c>
      <c r="I53" s="25">
        <f>IF($B53="","",L53+E53)</f>
        <v/>
      </c>
      <c r="J53" s="25">
        <f>IF($B53="","",M53+F53)</f>
        <v/>
      </c>
      <c r="K53" s="25">
        <f>IF($B53="","",MAX(J53-I53,0))</f>
        <v/>
      </c>
      <c r="L53" s="25">
        <f>IF($B53="","",'勘定科目'!J53+SUMIFS('月次入力'!$D54:$AA54,'月次入力'!$D$4:$AA$4,"&lt;"&amp;'設定'!$C$12,'月次入力'!$D$6:$AA$6,"借方"))</f>
        <v/>
      </c>
      <c r="M53" s="25">
        <f>IF($B53="","",'勘定科目'!K53+SUMIFS('月次入力'!$D54:$AA54,'月次入力'!$D$4:$AA$4,"&lt;"&amp;'設定'!$C$12,'月次入力'!$D$6:$AA$6,"貸方"))</f>
        <v/>
      </c>
      <c r="N53" s="25">
        <f>IF($B53="",0,IF('勘定科目'!C53="資産",I53-J53,J53-I53))</f>
        <v/>
      </c>
    </row>
    <row r="54">
      <c r="A54" s="39">
        <f>IF('勘定科目'!B54="","",'勘定科目'!A54)</f>
        <v/>
      </c>
      <c r="B54" s="29">
        <f>IF('勘定科目'!B54="","",'勘定科目'!B54)</f>
        <v/>
      </c>
      <c r="C54" s="40">
        <f>IF('勘定科目'!B54="","",'勘定科目'!C54)</f>
        <v/>
      </c>
      <c r="D54" s="25">
        <f>IF($B54="","",IF('勘定科目'!D54="貸方",M54-L54,L54-M54))</f>
        <v/>
      </c>
      <c r="E54" s="25">
        <f>IF($B54="","",SUMIFS('月次入力'!$D55:$AA55,'月次入力'!$D$4:$AA$4,'設定'!$C$12,'月次入力'!$D$6:$AA$6,"借方"))</f>
        <v/>
      </c>
      <c r="F54" s="25">
        <f>IF($B54="","",SUMIFS('月次入力'!$D55:$AA55,'月次入力'!$D$4:$AA$4,'設定'!$C$12,'月次入力'!$D$6:$AA$6,"貸方"))</f>
        <v/>
      </c>
      <c r="G54" s="25">
        <f>IF($B54="","",IF('勘定科目'!D54="貸方",J54-I54,I54-J54))</f>
        <v/>
      </c>
      <c r="H54" s="25">
        <f>IF($B54="","",MAX(I54-J54,0))</f>
        <v/>
      </c>
      <c r="I54" s="25">
        <f>IF($B54="","",L54+E54)</f>
        <v/>
      </c>
      <c r="J54" s="25">
        <f>IF($B54="","",M54+F54)</f>
        <v/>
      </c>
      <c r="K54" s="25">
        <f>IF($B54="","",MAX(J54-I54,0))</f>
        <v/>
      </c>
      <c r="L54" s="25">
        <f>IF($B54="","",'勘定科目'!J54+SUMIFS('月次入力'!$D55:$AA55,'月次入力'!$D$4:$AA$4,"&lt;"&amp;'設定'!$C$12,'月次入力'!$D$6:$AA$6,"借方"))</f>
        <v/>
      </c>
      <c r="M54" s="25">
        <f>IF($B54="","",'勘定科目'!K54+SUMIFS('月次入力'!$D55:$AA55,'月次入力'!$D$4:$AA$4,"&lt;"&amp;'設定'!$C$12,'月次入力'!$D$6:$AA$6,"貸方"))</f>
        <v/>
      </c>
      <c r="N54" s="25">
        <f>IF($B54="",0,IF('勘定科目'!C54="資産",I54-J54,J54-I54))</f>
        <v/>
      </c>
    </row>
    <row r="55">
      <c r="A55" s="39">
        <f>IF('勘定科目'!B55="","",'勘定科目'!A55)</f>
        <v/>
      </c>
      <c r="B55" s="29">
        <f>IF('勘定科目'!B55="","",'勘定科目'!B55)</f>
        <v/>
      </c>
      <c r="C55" s="40">
        <f>IF('勘定科目'!B55="","",'勘定科目'!C55)</f>
        <v/>
      </c>
      <c r="D55" s="25">
        <f>IF($B55="","",IF('勘定科目'!D55="貸方",M55-L55,L55-M55))</f>
        <v/>
      </c>
      <c r="E55" s="25">
        <f>IF($B55="","",SUMIFS('月次入力'!$D56:$AA56,'月次入力'!$D$4:$AA$4,'設定'!$C$12,'月次入力'!$D$6:$AA$6,"借方"))</f>
        <v/>
      </c>
      <c r="F55" s="25">
        <f>IF($B55="","",SUMIFS('月次入力'!$D56:$AA56,'月次入力'!$D$4:$AA$4,'設定'!$C$12,'月次入力'!$D$6:$AA$6,"貸方"))</f>
        <v/>
      </c>
      <c r="G55" s="25">
        <f>IF($B55="","",IF('勘定科目'!D55="貸方",J55-I55,I55-J55))</f>
        <v/>
      </c>
      <c r="H55" s="25">
        <f>IF($B55="","",MAX(I55-J55,0))</f>
        <v/>
      </c>
      <c r="I55" s="25">
        <f>IF($B55="","",L55+E55)</f>
        <v/>
      </c>
      <c r="J55" s="25">
        <f>IF($B55="","",M55+F55)</f>
        <v/>
      </c>
      <c r="K55" s="25">
        <f>IF($B55="","",MAX(J55-I55,0))</f>
        <v/>
      </c>
      <c r="L55" s="25">
        <f>IF($B55="","",'勘定科目'!J55+SUMIFS('月次入力'!$D56:$AA56,'月次入力'!$D$4:$AA$4,"&lt;"&amp;'設定'!$C$12,'月次入力'!$D$6:$AA$6,"借方"))</f>
        <v/>
      </c>
      <c r="M55" s="25">
        <f>IF($B55="","",'勘定科目'!K55+SUMIFS('月次入力'!$D56:$AA56,'月次入力'!$D$4:$AA$4,"&lt;"&amp;'設定'!$C$12,'月次入力'!$D$6:$AA$6,"貸方"))</f>
        <v/>
      </c>
      <c r="N55" s="25">
        <f>IF($B55="",0,IF('勘定科目'!C55="資産",I55-J55,J55-I55))</f>
        <v/>
      </c>
    </row>
    <row r="56">
      <c r="A56" s="39">
        <f>IF('勘定科目'!B56="","",'勘定科目'!A56)</f>
        <v/>
      </c>
      <c r="B56" s="29">
        <f>IF('勘定科目'!B56="","",'勘定科目'!B56)</f>
        <v/>
      </c>
      <c r="C56" s="40">
        <f>IF('勘定科目'!B56="","",'勘定科目'!C56)</f>
        <v/>
      </c>
      <c r="D56" s="25">
        <f>IF($B56="","",IF('勘定科目'!D56="貸方",M56-L56,L56-M56))</f>
        <v/>
      </c>
      <c r="E56" s="25">
        <f>IF($B56="","",SUMIFS('月次入力'!$D57:$AA57,'月次入力'!$D$4:$AA$4,'設定'!$C$12,'月次入力'!$D$6:$AA$6,"借方"))</f>
        <v/>
      </c>
      <c r="F56" s="25">
        <f>IF($B56="","",SUMIFS('月次入力'!$D57:$AA57,'月次入力'!$D$4:$AA$4,'設定'!$C$12,'月次入力'!$D$6:$AA$6,"貸方"))</f>
        <v/>
      </c>
      <c r="G56" s="25">
        <f>IF($B56="","",IF('勘定科目'!D56="貸方",J56-I56,I56-J56))</f>
        <v/>
      </c>
      <c r="H56" s="25">
        <f>IF($B56="","",MAX(I56-J56,0))</f>
        <v/>
      </c>
      <c r="I56" s="25">
        <f>IF($B56="","",L56+E56)</f>
        <v/>
      </c>
      <c r="J56" s="25">
        <f>IF($B56="","",M56+F56)</f>
        <v/>
      </c>
      <c r="K56" s="25">
        <f>IF($B56="","",MAX(J56-I56,0))</f>
        <v/>
      </c>
      <c r="L56" s="25">
        <f>IF($B56="","",'勘定科目'!J56+SUMIFS('月次入力'!$D57:$AA57,'月次入力'!$D$4:$AA$4,"&lt;"&amp;'設定'!$C$12,'月次入力'!$D$6:$AA$6,"借方"))</f>
        <v/>
      </c>
      <c r="M56" s="25">
        <f>IF($B56="","",'勘定科目'!K56+SUMIFS('月次入力'!$D57:$AA57,'月次入力'!$D$4:$AA$4,"&lt;"&amp;'設定'!$C$12,'月次入力'!$D$6:$AA$6,"貸方"))</f>
        <v/>
      </c>
      <c r="N56" s="25">
        <f>IF($B56="",0,IF('勘定科目'!C56="資産",I56-J56,J56-I56))</f>
        <v/>
      </c>
    </row>
    <row r="57">
      <c r="A57" s="39">
        <f>IF('勘定科目'!B57="","",'勘定科目'!A57)</f>
        <v/>
      </c>
      <c r="B57" s="29">
        <f>IF('勘定科目'!B57="","",'勘定科目'!B57)</f>
        <v/>
      </c>
      <c r="C57" s="40">
        <f>IF('勘定科目'!B57="","",'勘定科目'!C57)</f>
        <v/>
      </c>
      <c r="D57" s="25">
        <f>IF($B57="","",IF('勘定科目'!D57="貸方",M57-L57,L57-M57))</f>
        <v/>
      </c>
      <c r="E57" s="25">
        <f>IF($B57="","",SUMIFS('月次入力'!$D58:$AA58,'月次入力'!$D$4:$AA$4,'設定'!$C$12,'月次入力'!$D$6:$AA$6,"借方"))</f>
        <v/>
      </c>
      <c r="F57" s="25">
        <f>IF($B57="","",SUMIFS('月次入力'!$D58:$AA58,'月次入力'!$D$4:$AA$4,'設定'!$C$12,'月次入力'!$D$6:$AA$6,"貸方"))</f>
        <v/>
      </c>
      <c r="G57" s="25">
        <f>IF($B57="","",IF('勘定科目'!D57="貸方",J57-I57,I57-J57))</f>
        <v/>
      </c>
      <c r="H57" s="25">
        <f>IF($B57="","",MAX(I57-J57,0))</f>
        <v/>
      </c>
      <c r="I57" s="25">
        <f>IF($B57="","",L57+E57)</f>
        <v/>
      </c>
      <c r="J57" s="25">
        <f>IF($B57="","",M57+F57)</f>
        <v/>
      </c>
      <c r="K57" s="25">
        <f>IF($B57="","",MAX(J57-I57,0))</f>
        <v/>
      </c>
      <c r="L57" s="25">
        <f>IF($B57="","",'勘定科目'!J57+SUMIFS('月次入力'!$D58:$AA58,'月次入力'!$D$4:$AA$4,"&lt;"&amp;'設定'!$C$12,'月次入力'!$D$6:$AA$6,"借方"))</f>
        <v/>
      </c>
      <c r="M57" s="25">
        <f>IF($B57="","",'勘定科目'!K57+SUMIFS('月次入力'!$D58:$AA58,'月次入力'!$D$4:$AA$4,"&lt;"&amp;'設定'!$C$12,'月次入力'!$D$6:$AA$6,"貸方"))</f>
        <v/>
      </c>
      <c r="N57" s="25">
        <f>IF($B57="",0,IF('勘定科目'!C57="資産",I57-J57,J57-I57))</f>
        <v/>
      </c>
    </row>
    <row r="58">
      <c r="A58" s="39">
        <f>IF('勘定科目'!B58="","",'勘定科目'!A58)</f>
        <v/>
      </c>
      <c r="B58" s="29">
        <f>IF('勘定科目'!B58="","",'勘定科目'!B58)</f>
        <v/>
      </c>
      <c r="C58" s="40">
        <f>IF('勘定科目'!B58="","",'勘定科目'!C58)</f>
        <v/>
      </c>
      <c r="D58" s="25">
        <f>IF($B58="","",IF('勘定科目'!D58="貸方",M58-L58,L58-M58))</f>
        <v/>
      </c>
      <c r="E58" s="25">
        <f>IF($B58="","",SUMIFS('月次入力'!$D59:$AA59,'月次入力'!$D$4:$AA$4,'設定'!$C$12,'月次入力'!$D$6:$AA$6,"借方"))</f>
        <v/>
      </c>
      <c r="F58" s="25">
        <f>IF($B58="","",SUMIFS('月次入力'!$D59:$AA59,'月次入力'!$D$4:$AA$4,'設定'!$C$12,'月次入力'!$D$6:$AA$6,"貸方"))</f>
        <v/>
      </c>
      <c r="G58" s="25">
        <f>IF($B58="","",IF('勘定科目'!D58="貸方",J58-I58,I58-J58))</f>
        <v/>
      </c>
      <c r="H58" s="25">
        <f>IF($B58="","",MAX(I58-J58,0))</f>
        <v/>
      </c>
      <c r="I58" s="25">
        <f>IF($B58="","",L58+E58)</f>
        <v/>
      </c>
      <c r="J58" s="25">
        <f>IF($B58="","",M58+F58)</f>
        <v/>
      </c>
      <c r="K58" s="25">
        <f>IF($B58="","",MAX(J58-I58,0))</f>
        <v/>
      </c>
      <c r="L58" s="25">
        <f>IF($B58="","",'勘定科目'!J58+SUMIFS('月次入力'!$D59:$AA59,'月次入力'!$D$4:$AA$4,"&lt;"&amp;'設定'!$C$12,'月次入力'!$D$6:$AA$6,"借方"))</f>
        <v/>
      </c>
      <c r="M58" s="25">
        <f>IF($B58="","",'勘定科目'!K58+SUMIFS('月次入力'!$D59:$AA59,'月次入力'!$D$4:$AA$4,"&lt;"&amp;'設定'!$C$12,'月次入力'!$D$6:$AA$6,"貸方"))</f>
        <v/>
      </c>
      <c r="N58" s="25">
        <f>IF($B58="",0,IF('勘定科目'!C58="資産",I58-J58,J58-I58))</f>
        <v/>
      </c>
    </row>
    <row r="59">
      <c r="A59" s="39">
        <f>IF('勘定科目'!B59="","",'勘定科目'!A59)</f>
        <v/>
      </c>
      <c r="B59" s="29">
        <f>IF('勘定科目'!B59="","",'勘定科目'!B59)</f>
        <v/>
      </c>
      <c r="C59" s="40">
        <f>IF('勘定科目'!B59="","",'勘定科目'!C59)</f>
        <v/>
      </c>
      <c r="D59" s="25">
        <f>IF($B59="","",IF('勘定科目'!D59="貸方",M59-L59,L59-M59))</f>
        <v/>
      </c>
      <c r="E59" s="25">
        <f>IF($B59="","",SUMIFS('月次入力'!$D60:$AA60,'月次入力'!$D$4:$AA$4,'設定'!$C$12,'月次入力'!$D$6:$AA$6,"借方"))</f>
        <v/>
      </c>
      <c r="F59" s="25">
        <f>IF($B59="","",SUMIFS('月次入力'!$D60:$AA60,'月次入力'!$D$4:$AA$4,'設定'!$C$12,'月次入力'!$D$6:$AA$6,"貸方"))</f>
        <v/>
      </c>
      <c r="G59" s="25">
        <f>IF($B59="","",IF('勘定科目'!D59="貸方",J59-I59,I59-J59))</f>
        <v/>
      </c>
      <c r="H59" s="25">
        <f>IF($B59="","",MAX(I59-J59,0))</f>
        <v/>
      </c>
      <c r="I59" s="25">
        <f>IF($B59="","",L59+E59)</f>
        <v/>
      </c>
      <c r="J59" s="25">
        <f>IF($B59="","",M59+F59)</f>
        <v/>
      </c>
      <c r="K59" s="25">
        <f>IF($B59="","",MAX(J59-I59,0))</f>
        <v/>
      </c>
      <c r="L59" s="25">
        <f>IF($B59="","",'勘定科目'!J59+SUMIFS('月次入力'!$D60:$AA60,'月次入力'!$D$4:$AA$4,"&lt;"&amp;'設定'!$C$12,'月次入力'!$D$6:$AA$6,"借方"))</f>
        <v/>
      </c>
      <c r="M59" s="25">
        <f>IF($B59="","",'勘定科目'!K59+SUMIFS('月次入力'!$D60:$AA60,'月次入力'!$D$4:$AA$4,"&lt;"&amp;'設定'!$C$12,'月次入力'!$D$6:$AA$6,"貸方"))</f>
        <v/>
      </c>
      <c r="N59" s="25">
        <f>IF($B59="",0,IF('勘定科目'!C59="資産",I59-J59,J59-I59))</f>
        <v/>
      </c>
    </row>
    <row r="60">
      <c r="A60" s="39">
        <f>IF('勘定科目'!B60="","",'勘定科目'!A60)</f>
        <v/>
      </c>
      <c r="B60" s="29">
        <f>IF('勘定科目'!B60="","",'勘定科目'!B60)</f>
        <v/>
      </c>
      <c r="C60" s="40">
        <f>IF('勘定科目'!B60="","",'勘定科目'!C60)</f>
        <v/>
      </c>
      <c r="D60" s="25">
        <f>IF($B60="","",IF('勘定科目'!D60="貸方",M60-L60,L60-M60))</f>
        <v/>
      </c>
      <c r="E60" s="25">
        <f>IF($B60="","",SUMIFS('月次入力'!$D61:$AA61,'月次入力'!$D$4:$AA$4,'設定'!$C$12,'月次入力'!$D$6:$AA$6,"借方"))</f>
        <v/>
      </c>
      <c r="F60" s="25">
        <f>IF($B60="","",SUMIFS('月次入力'!$D61:$AA61,'月次入力'!$D$4:$AA$4,'設定'!$C$12,'月次入力'!$D$6:$AA$6,"貸方"))</f>
        <v/>
      </c>
      <c r="G60" s="25">
        <f>IF($B60="","",IF('勘定科目'!D60="貸方",J60-I60,I60-J60))</f>
        <v/>
      </c>
      <c r="H60" s="25">
        <f>IF($B60="","",MAX(I60-J60,0))</f>
        <v/>
      </c>
      <c r="I60" s="25">
        <f>IF($B60="","",L60+E60)</f>
        <v/>
      </c>
      <c r="J60" s="25">
        <f>IF($B60="","",M60+F60)</f>
        <v/>
      </c>
      <c r="K60" s="25">
        <f>IF($B60="","",MAX(J60-I60,0))</f>
        <v/>
      </c>
      <c r="L60" s="25">
        <f>IF($B60="","",'勘定科目'!J60+SUMIFS('月次入力'!$D61:$AA61,'月次入力'!$D$4:$AA$4,"&lt;"&amp;'設定'!$C$12,'月次入力'!$D$6:$AA$6,"借方"))</f>
        <v/>
      </c>
      <c r="M60" s="25">
        <f>IF($B60="","",'勘定科目'!K60+SUMIFS('月次入力'!$D61:$AA61,'月次入力'!$D$4:$AA$4,"&lt;"&amp;'設定'!$C$12,'月次入力'!$D$6:$AA$6,"貸方"))</f>
        <v/>
      </c>
      <c r="N60" s="25">
        <f>IF($B60="",0,IF('勘定科目'!C60="資産",I60-J60,J60-I60))</f>
        <v/>
      </c>
    </row>
    <row r="61">
      <c r="A61" s="39">
        <f>IF('勘定科目'!B61="","",'勘定科目'!A61)</f>
        <v/>
      </c>
      <c r="B61" s="29">
        <f>IF('勘定科目'!B61="","",'勘定科目'!B61)</f>
        <v/>
      </c>
      <c r="C61" s="40">
        <f>IF('勘定科目'!B61="","",'勘定科目'!C61)</f>
        <v/>
      </c>
      <c r="D61" s="25">
        <f>IF($B61="","",IF('勘定科目'!D61="貸方",M61-L61,L61-M61))</f>
        <v/>
      </c>
      <c r="E61" s="25">
        <f>IF($B61="","",SUMIFS('月次入力'!$D62:$AA62,'月次入力'!$D$4:$AA$4,'設定'!$C$12,'月次入力'!$D$6:$AA$6,"借方"))</f>
        <v/>
      </c>
      <c r="F61" s="25">
        <f>IF($B61="","",SUMIFS('月次入力'!$D62:$AA62,'月次入力'!$D$4:$AA$4,'設定'!$C$12,'月次入力'!$D$6:$AA$6,"貸方"))</f>
        <v/>
      </c>
      <c r="G61" s="25">
        <f>IF($B61="","",IF('勘定科目'!D61="貸方",J61-I61,I61-J61))</f>
        <v/>
      </c>
      <c r="H61" s="25">
        <f>IF($B61="","",MAX(I61-J61,0))</f>
        <v/>
      </c>
      <c r="I61" s="25">
        <f>IF($B61="","",L61+E61)</f>
        <v/>
      </c>
      <c r="J61" s="25">
        <f>IF($B61="","",M61+F61)</f>
        <v/>
      </c>
      <c r="K61" s="25">
        <f>IF($B61="","",MAX(J61-I61,0))</f>
        <v/>
      </c>
      <c r="L61" s="25">
        <f>IF($B61="","",'勘定科目'!J61+SUMIFS('月次入力'!$D62:$AA62,'月次入力'!$D$4:$AA$4,"&lt;"&amp;'設定'!$C$12,'月次入力'!$D$6:$AA$6,"借方"))</f>
        <v/>
      </c>
      <c r="M61" s="25">
        <f>IF($B61="","",'勘定科目'!K61+SUMIFS('月次入力'!$D62:$AA62,'月次入力'!$D$4:$AA$4,"&lt;"&amp;'設定'!$C$12,'月次入力'!$D$6:$AA$6,"貸方"))</f>
        <v/>
      </c>
      <c r="N61" s="25">
        <f>IF($B61="",0,IF('勘定科目'!C61="資産",I61-J61,J61-I61))</f>
        <v/>
      </c>
    </row>
    <row r="62">
      <c r="A62" s="39">
        <f>IF('勘定科目'!B62="","",'勘定科目'!A62)</f>
        <v/>
      </c>
      <c r="B62" s="29">
        <f>IF('勘定科目'!B62="","",'勘定科目'!B62)</f>
        <v/>
      </c>
      <c r="C62" s="40">
        <f>IF('勘定科目'!B62="","",'勘定科目'!C62)</f>
        <v/>
      </c>
      <c r="D62" s="25">
        <f>IF($B62="","",IF('勘定科目'!D62="貸方",M62-L62,L62-M62))</f>
        <v/>
      </c>
      <c r="E62" s="25">
        <f>IF($B62="","",SUMIFS('月次入力'!$D63:$AA63,'月次入力'!$D$4:$AA$4,'設定'!$C$12,'月次入力'!$D$6:$AA$6,"借方"))</f>
        <v/>
      </c>
      <c r="F62" s="25">
        <f>IF($B62="","",SUMIFS('月次入力'!$D63:$AA63,'月次入力'!$D$4:$AA$4,'設定'!$C$12,'月次入力'!$D$6:$AA$6,"貸方"))</f>
        <v/>
      </c>
      <c r="G62" s="25">
        <f>IF($B62="","",IF('勘定科目'!D62="貸方",J62-I62,I62-J62))</f>
        <v/>
      </c>
      <c r="H62" s="25">
        <f>IF($B62="","",MAX(I62-J62,0))</f>
        <v/>
      </c>
      <c r="I62" s="25">
        <f>IF($B62="","",L62+E62)</f>
        <v/>
      </c>
      <c r="J62" s="25">
        <f>IF($B62="","",M62+F62)</f>
        <v/>
      </c>
      <c r="K62" s="25">
        <f>IF($B62="","",MAX(J62-I62,0))</f>
        <v/>
      </c>
      <c r="L62" s="25">
        <f>IF($B62="","",'勘定科目'!J62+SUMIFS('月次入力'!$D63:$AA63,'月次入力'!$D$4:$AA$4,"&lt;"&amp;'設定'!$C$12,'月次入力'!$D$6:$AA$6,"借方"))</f>
        <v/>
      </c>
      <c r="M62" s="25">
        <f>IF($B62="","",'勘定科目'!K62+SUMIFS('月次入力'!$D63:$AA63,'月次入力'!$D$4:$AA$4,"&lt;"&amp;'設定'!$C$12,'月次入力'!$D$6:$AA$6,"貸方"))</f>
        <v/>
      </c>
      <c r="N62" s="25">
        <f>IF($B62="",0,IF('勘定科目'!C62="資産",I62-J62,J62-I62))</f>
        <v/>
      </c>
    </row>
    <row r="63">
      <c r="A63" s="39">
        <f>IF('勘定科目'!B63="","",'勘定科目'!A63)</f>
        <v/>
      </c>
      <c r="B63" s="29">
        <f>IF('勘定科目'!B63="","",'勘定科目'!B63)</f>
        <v/>
      </c>
      <c r="C63" s="40">
        <f>IF('勘定科目'!B63="","",'勘定科目'!C63)</f>
        <v/>
      </c>
      <c r="D63" s="25">
        <f>IF($B63="","",IF('勘定科目'!D63="貸方",M63-L63,L63-M63))</f>
        <v/>
      </c>
      <c r="E63" s="25">
        <f>IF($B63="","",SUMIFS('月次入力'!$D64:$AA64,'月次入力'!$D$4:$AA$4,'設定'!$C$12,'月次入力'!$D$6:$AA$6,"借方"))</f>
        <v/>
      </c>
      <c r="F63" s="25">
        <f>IF($B63="","",SUMIFS('月次入力'!$D64:$AA64,'月次入力'!$D$4:$AA$4,'設定'!$C$12,'月次入力'!$D$6:$AA$6,"貸方"))</f>
        <v/>
      </c>
      <c r="G63" s="25">
        <f>IF($B63="","",IF('勘定科目'!D63="貸方",J63-I63,I63-J63))</f>
        <v/>
      </c>
      <c r="H63" s="25">
        <f>IF($B63="","",MAX(I63-J63,0))</f>
        <v/>
      </c>
      <c r="I63" s="25">
        <f>IF($B63="","",L63+E63)</f>
        <v/>
      </c>
      <c r="J63" s="25">
        <f>IF($B63="","",M63+F63)</f>
        <v/>
      </c>
      <c r="K63" s="25">
        <f>IF($B63="","",MAX(J63-I63,0))</f>
        <v/>
      </c>
      <c r="L63" s="25">
        <f>IF($B63="","",'勘定科目'!J63+SUMIFS('月次入力'!$D64:$AA64,'月次入力'!$D$4:$AA$4,"&lt;"&amp;'設定'!$C$12,'月次入力'!$D$6:$AA$6,"借方"))</f>
        <v/>
      </c>
      <c r="M63" s="25">
        <f>IF($B63="","",'勘定科目'!K63+SUMIFS('月次入力'!$D64:$AA64,'月次入力'!$D$4:$AA$4,"&lt;"&amp;'設定'!$C$12,'月次入力'!$D$6:$AA$6,"貸方"))</f>
        <v/>
      </c>
      <c r="N63" s="25">
        <f>IF($B63="",0,IF('勘定科目'!C63="資産",I63-J63,J63-I63))</f>
        <v/>
      </c>
    </row>
    <row r="64">
      <c r="A64" s="39">
        <f>IF('勘定科目'!B64="","",'勘定科目'!A64)</f>
        <v/>
      </c>
      <c r="B64" s="29">
        <f>IF('勘定科目'!B64="","",'勘定科目'!B64)</f>
        <v/>
      </c>
      <c r="C64" s="40">
        <f>IF('勘定科目'!B64="","",'勘定科目'!C64)</f>
        <v/>
      </c>
      <c r="D64" s="25">
        <f>IF($B64="","",IF('勘定科目'!D64="貸方",M64-L64,L64-M64))</f>
        <v/>
      </c>
      <c r="E64" s="25">
        <f>IF($B64="","",SUMIFS('月次入力'!$D65:$AA65,'月次入力'!$D$4:$AA$4,'設定'!$C$12,'月次入力'!$D$6:$AA$6,"借方"))</f>
        <v/>
      </c>
      <c r="F64" s="25">
        <f>IF($B64="","",SUMIFS('月次入力'!$D65:$AA65,'月次入力'!$D$4:$AA$4,'設定'!$C$12,'月次入力'!$D$6:$AA$6,"貸方"))</f>
        <v/>
      </c>
      <c r="G64" s="25">
        <f>IF($B64="","",IF('勘定科目'!D64="貸方",J64-I64,I64-J64))</f>
        <v/>
      </c>
      <c r="H64" s="25">
        <f>IF($B64="","",MAX(I64-J64,0))</f>
        <v/>
      </c>
      <c r="I64" s="25">
        <f>IF($B64="","",L64+E64)</f>
        <v/>
      </c>
      <c r="J64" s="25">
        <f>IF($B64="","",M64+F64)</f>
        <v/>
      </c>
      <c r="K64" s="25">
        <f>IF($B64="","",MAX(J64-I64,0))</f>
        <v/>
      </c>
      <c r="L64" s="25">
        <f>IF($B64="","",'勘定科目'!J64+SUMIFS('月次入力'!$D65:$AA65,'月次入力'!$D$4:$AA$4,"&lt;"&amp;'設定'!$C$12,'月次入力'!$D$6:$AA$6,"借方"))</f>
        <v/>
      </c>
      <c r="M64" s="25">
        <f>IF($B64="","",'勘定科目'!K64+SUMIFS('月次入力'!$D65:$AA65,'月次入力'!$D$4:$AA$4,"&lt;"&amp;'設定'!$C$12,'月次入力'!$D$6:$AA$6,"貸方"))</f>
        <v/>
      </c>
      <c r="N64" s="25">
        <f>IF($B64="",0,IF('勘定科目'!C64="資産",I64-J64,J64-I64))</f>
        <v/>
      </c>
    </row>
    <row r="65">
      <c r="A65" s="39">
        <f>IF('勘定科目'!B65="","",'勘定科目'!A65)</f>
        <v/>
      </c>
      <c r="B65" s="29">
        <f>IF('勘定科目'!B65="","",'勘定科目'!B65)</f>
        <v/>
      </c>
      <c r="C65" s="40">
        <f>IF('勘定科目'!B65="","",'勘定科目'!C65)</f>
        <v/>
      </c>
      <c r="D65" s="25">
        <f>IF($B65="","",IF('勘定科目'!D65="貸方",M65-L65,L65-M65))</f>
        <v/>
      </c>
      <c r="E65" s="25">
        <f>IF($B65="","",SUMIFS('月次入力'!$D66:$AA66,'月次入力'!$D$4:$AA$4,'設定'!$C$12,'月次入力'!$D$6:$AA$6,"借方"))</f>
        <v/>
      </c>
      <c r="F65" s="25">
        <f>IF($B65="","",SUMIFS('月次入力'!$D66:$AA66,'月次入力'!$D$4:$AA$4,'設定'!$C$12,'月次入力'!$D$6:$AA$6,"貸方"))</f>
        <v/>
      </c>
      <c r="G65" s="25">
        <f>IF($B65="","",IF('勘定科目'!D65="貸方",J65-I65,I65-J65))</f>
        <v/>
      </c>
      <c r="H65" s="25">
        <f>IF($B65="","",MAX(I65-J65,0))</f>
        <v/>
      </c>
      <c r="I65" s="25">
        <f>IF($B65="","",L65+E65)</f>
        <v/>
      </c>
      <c r="J65" s="25">
        <f>IF($B65="","",M65+F65)</f>
        <v/>
      </c>
      <c r="K65" s="25">
        <f>IF($B65="","",MAX(J65-I65,0))</f>
        <v/>
      </c>
      <c r="L65" s="25">
        <f>IF($B65="","",'勘定科目'!J65+SUMIFS('月次入力'!$D66:$AA66,'月次入力'!$D$4:$AA$4,"&lt;"&amp;'設定'!$C$12,'月次入力'!$D$6:$AA$6,"借方"))</f>
        <v/>
      </c>
      <c r="M65" s="25">
        <f>IF($B65="","",'勘定科目'!K65+SUMIFS('月次入力'!$D66:$AA66,'月次入力'!$D$4:$AA$4,"&lt;"&amp;'設定'!$C$12,'月次入力'!$D$6:$AA$6,"貸方"))</f>
        <v/>
      </c>
      <c r="N65" s="25">
        <f>IF($B65="",0,IF('勘定科目'!C65="資産",I65-J65,J65-I65))</f>
        <v/>
      </c>
    </row>
    <row r="66">
      <c r="A66" s="39">
        <f>IF('勘定科目'!B66="","",'勘定科目'!A66)</f>
        <v/>
      </c>
      <c r="B66" s="29">
        <f>IF('勘定科目'!B66="","",'勘定科目'!B66)</f>
        <v/>
      </c>
      <c r="C66" s="40">
        <f>IF('勘定科目'!B66="","",'勘定科目'!C66)</f>
        <v/>
      </c>
      <c r="D66" s="25">
        <f>IF($B66="","",IF('勘定科目'!D66="貸方",M66-L66,L66-M66))</f>
        <v/>
      </c>
      <c r="E66" s="25">
        <f>IF($B66="","",SUMIFS('月次入力'!$D67:$AA67,'月次入力'!$D$4:$AA$4,'設定'!$C$12,'月次入力'!$D$6:$AA$6,"借方"))</f>
        <v/>
      </c>
      <c r="F66" s="25">
        <f>IF($B66="","",SUMIFS('月次入力'!$D67:$AA67,'月次入力'!$D$4:$AA$4,'設定'!$C$12,'月次入力'!$D$6:$AA$6,"貸方"))</f>
        <v/>
      </c>
      <c r="G66" s="25">
        <f>IF($B66="","",IF('勘定科目'!D66="貸方",J66-I66,I66-J66))</f>
        <v/>
      </c>
      <c r="H66" s="25">
        <f>IF($B66="","",MAX(I66-J66,0))</f>
        <v/>
      </c>
      <c r="I66" s="25">
        <f>IF($B66="","",L66+E66)</f>
        <v/>
      </c>
      <c r="J66" s="25">
        <f>IF($B66="","",M66+F66)</f>
        <v/>
      </c>
      <c r="K66" s="25">
        <f>IF($B66="","",MAX(J66-I66,0))</f>
        <v/>
      </c>
      <c r="L66" s="25">
        <f>IF($B66="","",'勘定科目'!J66+SUMIFS('月次入力'!$D67:$AA67,'月次入力'!$D$4:$AA$4,"&lt;"&amp;'設定'!$C$12,'月次入力'!$D$6:$AA$6,"借方"))</f>
        <v/>
      </c>
      <c r="M66" s="25">
        <f>IF($B66="","",'勘定科目'!K66+SUMIFS('月次入力'!$D67:$AA67,'月次入力'!$D$4:$AA$4,"&lt;"&amp;'設定'!$C$12,'月次入力'!$D$6:$AA$6,"貸方"))</f>
        <v/>
      </c>
      <c r="N66" s="25">
        <f>IF($B66="",0,IF('勘定科目'!C66="資産",I66-J66,J66-I66))</f>
        <v/>
      </c>
    </row>
    <row r="67">
      <c r="A67" s="39">
        <f>IF('勘定科目'!B67="","",'勘定科目'!A67)</f>
        <v/>
      </c>
      <c r="B67" s="29">
        <f>IF('勘定科目'!B67="","",'勘定科目'!B67)</f>
        <v/>
      </c>
      <c r="C67" s="40">
        <f>IF('勘定科目'!B67="","",'勘定科目'!C67)</f>
        <v/>
      </c>
      <c r="D67" s="25">
        <f>IF($B67="","",IF('勘定科目'!D67="貸方",M67-L67,L67-M67))</f>
        <v/>
      </c>
      <c r="E67" s="25">
        <f>IF($B67="","",SUMIFS('月次入力'!$D68:$AA68,'月次入力'!$D$4:$AA$4,'設定'!$C$12,'月次入力'!$D$6:$AA$6,"借方"))</f>
        <v/>
      </c>
      <c r="F67" s="25">
        <f>IF($B67="","",SUMIFS('月次入力'!$D68:$AA68,'月次入力'!$D$4:$AA$4,'設定'!$C$12,'月次入力'!$D$6:$AA$6,"貸方"))</f>
        <v/>
      </c>
      <c r="G67" s="25">
        <f>IF($B67="","",IF('勘定科目'!D67="貸方",J67-I67,I67-J67))</f>
        <v/>
      </c>
      <c r="H67" s="25">
        <f>IF($B67="","",MAX(I67-J67,0))</f>
        <v/>
      </c>
      <c r="I67" s="25">
        <f>IF($B67="","",L67+E67)</f>
        <v/>
      </c>
      <c r="J67" s="25">
        <f>IF($B67="","",M67+F67)</f>
        <v/>
      </c>
      <c r="K67" s="25">
        <f>IF($B67="","",MAX(J67-I67,0))</f>
        <v/>
      </c>
      <c r="L67" s="25">
        <f>IF($B67="","",'勘定科目'!J67+SUMIFS('月次入力'!$D68:$AA68,'月次入力'!$D$4:$AA$4,"&lt;"&amp;'設定'!$C$12,'月次入力'!$D$6:$AA$6,"借方"))</f>
        <v/>
      </c>
      <c r="M67" s="25">
        <f>IF($B67="","",'勘定科目'!K67+SUMIFS('月次入力'!$D68:$AA68,'月次入力'!$D$4:$AA$4,"&lt;"&amp;'設定'!$C$12,'月次入力'!$D$6:$AA$6,"貸方"))</f>
        <v/>
      </c>
      <c r="N67" s="25">
        <f>IF($B67="",0,IF('勘定科目'!C67="資産",I67-J67,J67-I67))</f>
        <v/>
      </c>
    </row>
    <row r="68">
      <c r="A68" s="39">
        <f>IF('勘定科目'!B68="","",'勘定科目'!A68)</f>
        <v/>
      </c>
      <c r="B68" s="29">
        <f>IF('勘定科目'!B68="","",'勘定科目'!B68)</f>
        <v/>
      </c>
      <c r="C68" s="40">
        <f>IF('勘定科目'!B68="","",'勘定科目'!C68)</f>
        <v/>
      </c>
      <c r="D68" s="25">
        <f>IF($B68="","",IF('勘定科目'!D68="貸方",M68-L68,L68-M68))</f>
        <v/>
      </c>
      <c r="E68" s="25">
        <f>IF($B68="","",SUMIFS('月次入力'!$D69:$AA69,'月次入力'!$D$4:$AA$4,'設定'!$C$12,'月次入力'!$D$6:$AA$6,"借方"))</f>
        <v/>
      </c>
      <c r="F68" s="25">
        <f>IF($B68="","",SUMIFS('月次入力'!$D69:$AA69,'月次入力'!$D$4:$AA$4,'設定'!$C$12,'月次入力'!$D$6:$AA$6,"貸方"))</f>
        <v/>
      </c>
      <c r="G68" s="25">
        <f>IF($B68="","",IF('勘定科目'!D68="貸方",J68-I68,I68-J68))</f>
        <v/>
      </c>
      <c r="H68" s="25">
        <f>IF($B68="","",MAX(I68-J68,0))</f>
        <v/>
      </c>
      <c r="I68" s="25">
        <f>IF($B68="","",L68+E68)</f>
        <v/>
      </c>
      <c r="J68" s="25">
        <f>IF($B68="","",M68+F68)</f>
        <v/>
      </c>
      <c r="K68" s="25">
        <f>IF($B68="","",MAX(J68-I68,0))</f>
        <v/>
      </c>
      <c r="L68" s="25">
        <f>IF($B68="","",'勘定科目'!J68+SUMIFS('月次入力'!$D69:$AA69,'月次入力'!$D$4:$AA$4,"&lt;"&amp;'設定'!$C$12,'月次入力'!$D$6:$AA$6,"借方"))</f>
        <v/>
      </c>
      <c r="M68" s="25">
        <f>IF($B68="","",'勘定科目'!K68+SUMIFS('月次入力'!$D69:$AA69,'月次入力'!$D$4:$AA$4,"&lt;"&amp;'設定'!$C$12,'月次入力'!$D$6:$AA$6,"貸方"))</f>
        <v/>
      </c>
      <c r="N68" s="25">
        <f>IF($B68="",0,IF('勘定科目'!C68="資産",I68-J68,J68-I68))</f>
        <v/>
      </c>
    </row>
    <row r="69">
      <c r="A69" s="39">
        <f>IF('勘定科目'!B69="","",'勘定科目'!A69)</f>
        <v/>
      </c>
      <c r="B69" s="29">
        <f>IF('勘定科目'!B69="","",'勘定科目'!B69)</f>
        <v/>
      </c>
      <c r="C69" s="40">
        <f>IF('勘定科目'!B69="","",'勘定科目'!C69)</f>
        <v/>
      </c>
      <c r="D69" s="25">
        <f>IF($B69="","",IF('勘定科目'!D69="貸方",M69-L69,L69-M69))</f>
        <v/>
      </c>
      <c r="E69" s="25">
        <f>IF($B69="","",SUMIFS('月次入力'!$D70:$AA70,'月次入力'!$D$4:$AA$4,'設定'!$C$12,'月次入力'!$D$6:$AA$6,"借方"))</f>
        <v/>
      </c>
      <c r="F69" s="25">
        <f>IF($B69="","",SUMIFS('月次入力'!$D70:$AA70,'月次入力'!$D$4:$AA$4,'設定'!$C$12,'月次入力'!$D$6:$AA$6,"貸方"))</f>
        <v/>
      </c>
      <c r="G69" s="25">
        <f>IF($B69="","",IF('勘定科目'!D69="貸方",J69-I69,I69-J69))</f>
        <v/>
      </c>
      <c r="H69" s="25">
        <f>IF($B69="","",MAX(I69-J69,0))</f>
        <v/>
      </c>
      <c r="I69" s="25">
        <f>IF($B69="","",L69+E69)</f>
        <v/>
      </c>
      <c r="J69" s="25">
        <f>IF($B69="","",M69+F69)</f>
        <v/>
      </c>
      <c r="K69" s="25">
        <f>IF($B69="","",MAX(J69-I69,0))</f>
        <v/>
      </c>
      <c r="L69" s="25">
        <f>IF($B69="","",'勘定科目'!J69+SUMIFS('月次入力'!$D70:$AA70,'月次入力'!$D$4:$AA$4,"&lt;"&amp;'設定'!$C$12,'月次入力'!$D$6:$AA$6,"借方"))</f>
        <v/>
      </c>
      <c r="M69" s="25">
        <f>IF($B69="","",'勘定科目'!K69+SUMIFS('月次入力'!$D70:$AA70,'月次入力'!$D$4:$AA$4,"&lt;"&amp;'設定'!$C$12,'月次入力'!$D$6:$AA$6,"貸方"))</f>
        <v/>
      </c>
      <c r="N69" s="25">
        <f>IF($B69="",0,IF('勘定科目'!C69="資産",I69-J69,J69-I69))</f>
        <v/>
      </c>
    </row>
    <row r="70">
      <c r="A70" s="39">
        <f>IF('勘定科目'!B70="","",'勘定科目'!A70)</f>
        <v/>
      </c>
      <c r="B70" s="29">
        <f>IF('勘定科目'!B70="","",'勘定科目'!B70)</f>
        <v/>
      </c>
      <c r="C70" s="40">
        <f>IF('勘定科目'!B70="","",'勘定科目'!C70)</f>
        <v/>
      </c>
      <c r="D70" s="25">
        <f>IF($B70="","",IF('勘定科目'!D70="貸方",M70-L70,L70-M70))</f>
        <v/>
      </c>
      <c r="E70" s="25">
        <f>IF($B70="","",SUMIFS('月次入力'!$D71:$AA71,'月次入力'!$D$4:$AA$4,'設定'!$C$12,'月次入力'!$D$6:$AA$6,"借方"))</f>
        <v/>
      </c>
      <c r="F70" s="25">
        <f>IF($B70="","",SUMIFS('月次入力'!$D71:$AA71,'月次入力'!$D$4:$AA$4,'設定'!$C$12,'月次入力'!$D$6:$AA$6,"貸方"))</f>
        <v/>
      </c>
      <c r="G70" s="25">
        <f>IF($B70="","",IF('勘定科目'!D70="貸方",J70-I70,I70-J70))</f>
        <v/>
      </c>
      <c r="H70" s="25">
        <f>IF($B70="","",MAX(I70-J70,0))</f>
        <v/>
      </c>
      <c r="I70" s="25">
        <f>IF($B70="","",L70+E70)</f>
        <v/>
      </c>
      <c r="J70" s="25">
        <f>IF($B70="","",M70+F70)</f>
        <v/>
      </c>
      <c r="K70" s="25">
        <f>IF($B70="","",MAX(J70-I70,0))</f>
        <v/>
      </c>
      <c r="L70" s="25">
        <f>IF($B70="","",'勘定科目'!J70+SUMIFS('月次入力'!$D71:$AA71,'月次入力'!$D$4:$AA$4,"&lt;"&amp;'設定'!$C$12,'月次入力'!$D$6:$AA$6,"借方"))</f>
        <v/>
      </c>
      <c r="M70" s="25">
        <f>IF($B70="","",'勘定科目'!K70+SUMIFS('月次入力'!$D71:$AA71,'月次入力'!$D$4:$AA$4,"&lt;"&amp;'設定'!$C$12,'月次入力'!$D$6:$AA$6,"貸方"))</f>
        <v/>
      </c>
      <c r="N70" s="25">
        <f>IF($B70="",0,IF('勘定科目'!C70="資産",I70-J70,J70-I70))</f>
        <v/>
      </c>
    </row>
    <row r="71">
      <c r="A71" s="39">
        <f>IF('勘定科目'!B71="","",'勘定科目'!A71)</f>
        <v/>
      </c>
      <c r="B71" s="29">
        <f>IF('勘定科目'!B71="","",'勘定科目'!B71)</f>
        <v/>
      </c>
      <c r="C71" s="40">
        <f>IF('勘定科目'!B71="","",'勘定科目'!C71)</f>
        <v/>
      </c>
      <c r="D71" s="25">
        <f>IF($B71="","",IF('勘定科目'!D71="貸方",M71-L71,L71-M71))</f>
        <v/>
      </c>
      <c r="E71" s="25">
        <f>IF($B71="","",SUMIFS('月次入力'!$D72:$AA72,'月次入力'!$D$4:$AA$4,'設定'!$C$12,'月次入力'!$D$6:$AA$6,"借方"))</f>
        <v/>
      </c>
      <c r="F71" s="25">
        <f>IF($B71="","",SUMIFS('月次入力'!$D72:$AA72,'月次入力'!$D$4:$AA$4,'設定'!$C$12,'月次入力'!$D$6:$AA$6,"貸方"))</f>
        <v/>
      </c>
      <c r="G71" s="25">
        <f>IF($B71="","",IF('勘定科目'!D71="貸方",J71-I71,I71-J71))</f>
        <v/>
      </c>
      <c r="H71" s="25">
        <f>IF($B71="","",MAX(I71-J71,0))</f>
        <v/>
      </c>
      <c r="I71" s="25">
        <f>IF($B71="","",L71+E71)</f>
        <v/>
      </c>
      <c r="J71" s="25">
        <f>IF($B71="","",M71+F71)</f>
        <v/>
      </c>
      <c r="K71" s="25">
        <f>IF($B71="","",MAX(J71-I71,0))</f>
        <v/>
      </c>
      <c r="L71" s="25">
        <f>IF($B71="","",'勘定科目'!J71+SUMIFS('月次入力'!$D72:$AA72,'月次入力'!$D$4:$AA$4,"&lt;"&amp;'設定'!$C$12,'月次入力'!$D$6:$AA$6,"借方"))</f>
        <v/>
      </c>
      <c r="M71" s="25">
        <f>IF($B71="","",'勘定科目'!K71+SUMIFS('月次入力'!$D72:$AA72,'月次入力'!$D$4:$AA$4,"&lt;"&amp;'設定'!$C$12,'月次入力'!$D$6:$AA$6,"貸方"))</f>
        <v/>
      </c>
      <c r="N71" s="25">
        <f>IF($B71="",0,IF('勘定科目'!C71="資産",I71-J71,J71-I71))</f>
        <v/>
      </c>
    </row>
    <row r="72">
      <c r="A72" s="39">
        <f>IF('勘定科目'!B72="","",'勘定科目'!A72)</f>
        <v/>
      </c>
      <c r="B72" s="29">
        <f>IF('勘定科目'!B72="","",'勘定科目'!B72)</f>
        <v/>
      </c>
      <c r="C72" s="40">
        <f>IF('勘定科目'!B72="","",'勘定科目'!C72)</f>
        <v/>
      </c>
      <c r="D72" s="25">
        <f>IF($B72="","",IF('勘定科目'!D72="貸方",M72-L72,L72-M72))</f>
        <v/>
      </c>
      <c r="E72" s="25">
        <f>IF($B72="","",SUMIFS('月次入力'!$D73:$AA73,'月次入力'!$D$4:$AA$4,'設定'!$C$12,'月次入力'!$D$6:$AA$6,"借方"))</f>
        <v/>
      </c>
      <c r="F72" s="25">
        <f>IF($B72="","",SUMIFS('月次入力'!$D73:$AA73,'月次入力'!$D$4:$AA$4,'設定'!$C$12,'月次入力'!$D$6:$AA$6,"貸方"))</f>
        <v/>
      </c>
      <c r="G72" s="25">
        <f>IF($B72="","",IF('勘定科目'!D72="貸方",J72-I72,I72-J72))</f>
        <v/>
      </c>
      <c r="H72" s="25">
        <f>IF($B72="","",MAX(I72-J72,0))</f>
        <v/>
      </c>
      <c r="I72" s="25">
        <f>IF($B72="","",L72+E72)</f>
        <v/>
      </c>
      <c r="J72" s="25">
        <f>IF($B72="","",M72+F72)</f>
        <v/>
      </c>
      <c r="K72" s="25">
        <f>IF($B72="","",MAX(J72-I72,0))</f>
        <v/>
      </c>
      <c r="L72" s="25">
        <f>IF($B72="","",'勘定科目'!J72+SUMIFS('月次入力'!$D73:$AA73,'月次入力'!$D$4:$AA$4,"&lt;"&amp;'設定'!$C$12,'月次入力'!$D$6:$AA$6,"借方"))</f>
        <v/>
      </c>
      <c r="M72" s="25">
        <f>IF($B72="","",'勘定科目'!K72+SUMIFS('月次入力'!$D73:$AA73,'月次入力'!$D$4:$AA$4,"&lt;"&amp;'設定'!$C$12,'月次入力'!$D$6:$AA$6,"貸方"))</f>
        <v/>
      </c>
      <c r="N72" s="25">
        <f>IF($B72="",0,IF('勘定科目'!C72="資産",I72-J72,J72-I72))</f>
        <v/>
      </c>
    </row>
    <row r="73">
      <c r="A73" s="39">
        <f>IF('勘定科目'!B73="","",'勘定科目'!A73)</f>
        <v/>
      </c>
      <c r="B73" s="29">
        <f>IF('勘定科目'!B73="","",'勘定科目'!B73)</f>
        <v/>
      </c>
      <c r="C73" s="40">
        <f>IF('勘定科目'!B73="","",'勘定科目'!C73)</f>
        <v/>
      </c>
      <c r="D73" s="25">
        <f>IF($B73="","",IF('勘定科目'!D73="貸方",M73-L73,L73-M73))</f>
        <v/>
      </c>
      <c r="E73" s="25">
        <f>IF($B73="","",SUMIFS('月次入力'!$D74:$AA74,'月次入力'!$D$4:$AA$4,'設定'!$C$12,'月次入力'!$D$6:$AA$6,"借方"))</f>
        <v/>
      </c>
      <c r="F73" s="25">
        <f>IF($B73="","",SUMIFS('月次入力'!$D74:$AA74,'月次入力'!$D$4:$AA$4,'設定'!$C$12,'月次入力'!$D$6:$AA$6,"貸方"))</f>
        <v/>
      </c>
      <c r="G73" s="25">
        <f>IF($B73="","",IF('勘定科目'!D73="貸方",J73-I73,I73-J73))</f>
        <v/>
      </c>
      <c r="H73" s="25">
        <f>IF($B73="","",MAX(I73-J73,0))</f>
        <v/>
      </c>
      <c r="I73" s="25">
        <f>IF($B73="","",L73+E73)</f>
        <v/>
      </c>
      <c r="J73" s="25">
        <f>IF($B73="","",M73+F73)</f>
        <v/>
      </c>
      <c r="K73" s="25">
        <f>IF($B73="","",MAX(J73-I73,0))</f>
        <v/>
      </c>
      <c r="L73" s="25">
        <f>IF($B73="","",'勘定科目'!J73+SUMIFS('月次入力'!$D74:$AA74,'月次入力'!$D$4:$AA$4,"&lt;"&amp;'設定'!$C$12,'月次入力'!$D$6:$AA$6,"借方"))</f>
        <v/>
      </c>
      <c r="M73" s="25">
        <f>IF($B73="","",'勘定科目'!K73+SUMIFS('月次入力'!$D74:$AA74,'月次入力'!$D$4:$AA$4,"&lt;"&amp;'設定'!$C$12,'月次入力'!$D$6:$AA$6,"貸方"))</f>
        <v/>
      </c>
      <c r="N73" s="25">
        <f>IF($B73="",0,IF('勘定科目'!C73="資産",I73-J73,J73-I73))</f>
        <v/>
      </c>
    </row>
    <row r="74">
      <c r="A74" s="39">
        <f>IF('勘定科目'!B74="","",'勘定科目'!A74)</f>
        <v/>
      </c>
      <c r="B74" s="29">
        <f>IF('勘定科目'!B74="","",'勘定科目'!B74)</f>
        <v/>
      </c>
      <c r="C74" s="40">
        <f>IF('勘定科目'!B74="","",'勘定科目'!C74)</f>
        <v/>
      </c>
      <c r="D74" s="25">
        <f>IF($B74="","",IF('勘定科目'!D74="貸方",M74-L74,L74-M74))</f>
        <v/>
      </c>
      <c r="E74" s="25">
        <f>IF($B74="","",SUMIFS('月次入力'!$D75:$AA75,'月次入力'!$D$4:$AA$4,'設定'!$C$12,'月次入力'!$D$6:$AA$6,"借方"))</f>
        <v/>
      </c>
      <c r="F74" s="25">
        <f>IF($B74="","",SUMIFS('月次入力'!$D75:$AA75,'月次入力'!$D$4:$AA$4,'設定'!$C$12,'月次入力'!$D$6:$AA$6,"貸方"))</f>
        <v/>
      </c>
      <c r="G74" s="25">
        <f>IF($B74="","",IF('勘定科目'!D74="貸方",J74-I74,I74-J74))</f>
        <v/>
      </c>
      <c r="H74" s="25">
        <f>IF($B74="","",MAX(I74-J74,0))</f>
        <v/>
      </c>
      <c r="I74" s="25">
        <f>IF($B74="","",L74+E74)</f>
        <v/>
      </c>
      <c r="J74" s="25">
        <f>IF($B74="","",M74+F74)</f>
        <v/>
      </c>
      <c r="K74" s="25">
        <f>IF($B74="","",MAX(J74-I74,0))</f>
        <v/>
      </c>
      <c r="L74" s="25">
        <f>IF($B74="","",'勘定科目'!J74+SUMIFS('月次入力'!$D75:$AA75,'月次入力'!$D$4:$AA$4,"&lt;"&amp;'設定'!$C$12,'月次入力'!$D$6:$AA$6,"借方"))</f>
        <v/>
      </c>
      <c r="M74" s="25">
        <f>IF($B74="","",'勘定科目'!K74+SUMIFS('月次入力'!$D75:$AA75,'月次入力'!$D$4:$AA$4,"&lt;"&amp;'設定'!$C$12,'月次入力'!$D$6:$AA$6,"貸方"))</f>
        <v/>
      </c>
      <c r="N74" s="25">
        <f>IF($B74="",0,IF('勘定科目'!C74="資産",I74-J74,J74-I74))</f>
        <v/>
      </c>
    </row>
    <row r="75">
      <c r="A75" s="39">
        <f>IF('勘定科目'!B75="","",'勘定科目'!A75)</f>
        <v/>
      </c>
      <c r="B75" s="29">
        <f>IF('勘定科目'!B75="","",'勘定科目'!B75)</f>
        <v/>
      </c>
      <c r="C75" s="40">
        <f>IF('勘定科目'!B75="","",'勘定科目'!C75)</f>
        <v/>
      </c>
      <c r="D75" s="25">
        <f>IF($B75="","",IF('勘定科目'!D75="貸方",M75-L75,L75-M75))</f>
        <v/>
      </c>
      <c r="E75" s="25">
        <f>IF($B75="","",SUMIFS('月次入力'!$D76:$AA76,'月次入力'!$D$4:$AA$4,'設定'!$C$12,'月次入力'!$D$6:$AA$6,"借方"))</f>
        <v/>
      </c>
      <c r="F75" s="25">
        <f>IF($B75="","",SUMIFS('月次入力'!$D76:$AA76,'月次入力'!$D$4:$AA$4,'設定'!$C$12,'月次入力'!$D$6:$AA$6,"貸方"))</f>
        <v/>
      </c>
      <c r="G75" s="25">
        <f>IF($B75="","",IF('勘定科目'!D75="貸方",J75-I75,I75-J75))</f>
        <v/>
      </c>
      <c r="H75" s="25">
        <f>IF($B75="","",MAX(I75-J75,0))</f>
        <v/>
      </c>
      <c r="I75" s="25">
        <f>IF($B75="","",L75+E75)</f>
        <v/>
      </c>
      <c r="J75" s="25">
        <f>IF($B75="","",M75+F75)</f>
        <v/>
      </c>
      <c r="K75" s="25">
        <f>IF($B75="","",MAX(J75-I75,0))</f>
        <v/>
      </c>
      <c r="L75" s="25">
        <f>IF($B75="","",'勘定科目'!J75+SUMIFS('月次入力'!$D76:$AA76,'月次入力'!$D$4:$AA$4,"&lt;"&amp;'設定'!$C$12,'月次入力'!$D$6:$AA$6,"借方"))</f>
        <v/>
      </c>
      <c r="M75" s="25">
        <f>IF($B75="","",'勘定科目'!K75+SUMIFS('月次入力'!$D76:$AA76,'月次入力'!$D$4:$AA$4,"&lt;"&amp;'設定'!$C$12,'月次入力'!$D$6:$AA$6,"貸方"))</f>
        <v/>
      </c>
      <c r="N75" s="25">
        <f>IF($B75="",0,IF('勘定科目'!C75="資産",I75-J75,J75-I75))</f>
        <v/>
      </c>
    </row>
    <row r="76">
      <c r="A76" s="39">
        <f>IF('勘定科目'!B76="","",'勘定科目'!A76)</f>
        <v/>
      </c>
      <c r="B76" s="29">
        <f>IF('勘定科目'!B76="","",'勘定科目'!B76)</f>
        <v/>
      </c>
      <c r="C76" s="40">
        <f>IF('勘定科目'!B76="","",'勘定科目'!C76)</f>
        <v/>
      </c>
      <c r="D76" s="25">
        <f>IF($B76="","",IF('勘定科目'!D76="貸方",M76-L76,L76-M76))</f>
        <v/>
      </c>
      <c r="E76" s="25">
        <f>IF($B76="","",SUMIFS('月次入力'!$D77:$AA77,'月次入力'!$D$4:$AA$4,'設定'!$C$12,'月次入力'!$D$6:$AA$6,"借方"))</f>
        <v/>
      </c>
      <c r="F76" s="25">
        <f>IF($B76="","",SUMIFS('月次入力'!$D77:$AA77,'月次入力'!$D$4:$AA$4,'設定'!$C$12,'月次入力'!$D$6:$AA$6,"貸方"))</f>
        <v/>
      </c>
      <c r="G76" s="25">
        <f>IF($B76="","",IF('勘定科目'!D76="貸方",J76-I76,I76-J76))</f>
        <v/>
      </c>
      <c r="H76" s="25">
        <f>IF($B76="","",MAX(I76-J76,0))</f>
        <v/>
      </c>
      <c r="I76" s="25">
        <f>IF($B76="","",L76+E76)</f>
        <v/>
      </c>
      <c r="J76" s="25">
        <f>IF($B76="","",M76+F76)</f>
        <v/>
      </c>
      <c r="K76" s="25">
        <f>IF($B76="","",MAX(J76-I76,0))</f>
        <v/>
      </c>
      <c r="L76" s="25">
        <f>IF($B76="","",'勘定科目'!J76+SUMIFS('月次入力'!$D77:$AA77,'月次入力'!$D$4:$AA$4,"&lt;"&amp;'設定'!$C$12,'月次入力'!$D$6:$AA$6,"借方"))</f>
        <v/>
      </c>
      <c r="M76" s="25">
        <f>IF($B76="","",'勘定科目'!K76+SUMIFS('月次入力'!$D77:$AA77,'月次入力'!$D$4:$AA$4,"&lt;"&amp;'設定'!$C$12,'月次入力'!$D$6:$AA$6,"貸方"))</f>
        <v/>
      </c>
      <c r="N76" s="25">
        <f>IF($B76="",0,IF('勘定科目'!C76="資産",I76-J76,J76-I76))</f>
        <v/>
      </c>
    </row>
    <row r="77">
      <c r="A77" s="39">
        <f>IF('勘定科目'!B77="","",'勘定科目'!A77)</f>
        <v/>
      </c>
      <c r="B77" s="29">
        <f>IF('勘定科目'!B77="","",'勘定科目'!B77)</f>
        <v/>
      </c>
      <c r="C77" s="40">
        <f>IF('勘定科目'!B77="","",'勘定科目'!C77)</f>
        <v/>
      </c>
      <c r="D77" s="25">
        <f>IF($B77="","",IF('勘定科目'!D77="貸方",M77-L77,L77-M77))</f>
        <v/>
      </c>
      <c r="E77" s="25">
        <f>IF($B77="","",SUMIFS('月次入力'!$D78:$AA78,'月次入力'!$D$4:$AA$4,'設定'!$C$12,'月次入力'!$D$6:$AA$6,"借方"))</f>
        <v/>
      </c>
      <c r="F77" s="25">
        <f>IF($B77="","",SUMIFS('月次入力'!$D78:$AA78,'月次入力'!$D$4:$AA$4,'設定'!$C$12,'月次入力'!$D$6:$AA$6,"貸方"))</f>
        <v/>
      </c>
      <c r="G77" s="25">
        <f>IF($B77="","",IF('勘定科目'!D77="貸方",J77-I77,I77-J77))</f>
        <v/>
      </c>
      <c r="H77" s="25">
        <f>IF($B77="","",MAX(I77-J77,0))</f>
        <v/>
      </c>
      <c r="I77" s="25">
        <f>IF($B77="","",L77+E77)</f>
        <v/>
      </c>
      <c r="J77" s="25">
        <f>IF($B77="","",M77+F77)</f>
        <v/>
      </c>
      <c r="K77" s="25">
        <f>IF($B77="","",MAX(J77-I77,0))</f>
        <v/>
      </c>
      <c r="L77" s="25">
        <f>IF($B77="","",'勘定科目'!J77+SUMIFS('月次入力'!$D78:$AA78,'月次入力'!$D$4:$AA$4,"&lt;"&amp;'設定'!$C$12,'月次入力'!$D$6:$AA$6,"借方"))</f>
        <v/>
      </c>
      <c r="M77" s="25">
        <f>IF($B77="","",'勘定科目'!K77+SUMIFS('月次入力'!$D78:$AA78,'月次入力'!$D$4:$AA$4,"&lt;"&amp;'設定'!$C$12,'月次入力'!$D$6:$AA$6,"貸方"))</f>
        <v/>
      </c>
      <c r="N77" s="25">
        <f>IF($B77="",0,IF('勘定科目'!C77="資産",I77-J77,J77-I77))</f>
        <v/>
      </c>
    </row>
    <row r="78">
      <c r="A78" s="39">
        <f>IF('勘定科目'!B78="","",'勘定科目'!A78)</f>
        <v/>
      </c>
      <c r="B78" s="29">
        <f>IF('勘定科目'!B78="","",'勘定科目'!B78)</f>
        <v/>
      </c>
      <c r="C78" s="40">
        <f>IF('勘定科目'!B78="","",'勘定科目'!C78)</f>
        <v/>
      </c>
      <c r="D78" s="25">
        <f>IF($B78="","",IF('勘定科目'!D78="貸方",M78-L78,L78-M78))</f>
        <v/>
      </c>
      <c r="E78" s="25">
        <f>IF($B78="","",SUMIFS('月次入力'!$D79:$AA79,'月次入力'!$D$4:$AA$4,'設定'!$C$12,'月次入力'!$D$6:$AA$6,"借方"))</f>
        <v/>
      </c>
      <c r="F78" s="25">
        <f>IF($B78="","",SUMIFS('月次入力'!$D79:$AA79,'月次入力'!$D$4:$AA$4,'設定'!$C$12,'月次入力'!$D$6:$AA$6,"貸方"))</f>
        <v/>
      </c>
      <c r="G78" s="25">
        <f>IF($B78="","",IF('勘定科目'!D78="貸方",J78-I78,I78-J78))</f>
        <v/>
      </c>
      <c r="H78" s="25">
        <f>IF($B78="","",MAX(I78-J78,0))</f>
        <v/>
      </c>
      <c r="I78" s="25">
        <f>IF($B78="","",L78+E78)</f>
        <v/>
      </c>
      <c r="J78" s="25">
        <f>IF($B78="","",M78+F78)</f>
        <v/>
      </c>
      <c r="K78" s="25">
        <f>IF($B78="","",MAX(J78-I78,0))</f>
        <v/>
      </c>
      <c r="L78" s="25">
        <f>IF($B78="","",'勘定科目'!J78+SUMIFS('月次入力'!$D79:$AA79,'月次入力'!$D$4:$AA$4,"&lt;"&amp;'設定'!$C$12,'月次入力'!$D$6:$AA$6,"借方"))</f>
        <v/>
      </c>
      <c r="M78" s="25">
        <f>IF($B78="","",'勘定科目'!K78+SUMIFS('月次入力'!$D79:$AA79,'月次入力'!$D$4:$AA$4,"&lt;"&amp;'設定'!$C$12,'月次入力'!$D$6:$AA$6,"貸方"))</f>
        <v/>
      </c>
      <c r="N78" s="25">
        <f>IF($B78="",0,IF('勘定科目'!C78="資産",I78-J78,J78-I78))</f>
        <v/>
      </c>
    </row>
    <row r="79">
      <c r="A79" s="39">
        <f>IF('勘定科目'!B79="","",'勘定科目'!A79)</f>
        <v/>
      </c>
      <c r="B79" s="29">
        <f>IF('勘定科目'!B79="","",'勘定科目'!B79)</f>
        <v/>
      </c>
      <c r="C79" s="40">
        <f>IF('勘定科目'!B79="","",'勘定科目'!C79)</f>
        <v/>
      </c>
      <c r="D79" s="25">
        <f>IF($B79="","",IF('勘定科目'!D79="貸方",M79-L79,L79-M79))</f>
        <v/>
      </c>
      <c r="E79" s="25">
        <f>IF($B79="","",SUMIFS('月次入力'!$D80:$AA80,'月次入力'!$D$4:$AA$4,'設定'!$C$12,'月次入力'!$D$6:$AA$6,"借方"))</f>
        <v/>
      </c>
      <c r="F79" s="25">
        <f>IF($B79="","",SUMIFS('月次入力'!$D80:$AA80,'月次入力'!$D$4:$AA$4,'設定'!$C$12,'月次入力'!$D$6:$AA$6,"貸方"))</f>
        <v/>
      </c>
      <c r="G79" s="25">
        <f>IF($B79="","",IF('勘定科目'!D79="貸方",J79-I79,I79-J79))</f>
        <v/>
      </c>
      <c r="H79" s="25">
        <f>IF($B79="","",MAX(I79-J79,0))</f>
        <v/>
      </c>
      <c r="I79" s="25">
        <f>IF($B79="","",L79+E79)</f>
        <v/>
      </c>
      <c r="J79" s="25">
        <f>IF($B79="","",M79+F79)</f>
        <v/>
      </c>
      <c r="K79" s="25">
        <f>IF($B79="","",MAX(J79-I79,0))</f>
        <v/>
      </c>
      <c r="L79" s="25">
        <f>IF($B79="","",'勘定科目'!J79+SUMIFS('月次入力'!$D80:$AA80,'月次入力'!$D$4:$AA$4,"&lt;"&amp;'設定'!$C$12,'月次入力'!$D$6:$AA$6,"借方"))</f>
        <v/>
      </c>
      <c r="M79" s="25">
        <f>IF($B79="","",'勘定科目'!K79+SUMIFS('月次入力'!$D80:$AA80,'月次入力'!$D$4:$AA$4,"&lt;"&amp;'設定'!$C$12,'月次入力'!$D$6:$AA$6,"貸方"))</f>
        <v/>
      </c>
      <c r="N79" s="25">
        <f>IF($B79="",0,IF('勘定科目'!C79="資産",I79-J79,J79-I79))</f>
        <v/>
      </c>
    </row>
    <row r="80">
      <c r="A80" s="39">
        <f>IF('勘定科目'!B80="","",'勘定科目'!A80)</f>
        <v/>
      </c>
      <c r="B80" s="29">
        <f>IF('勘定科目'!B80="","",'勘定科目'!B80)</f>
        <v/>
      </c>
      <c r="C80" s="40">
        <f>IF('勘定科目'!B80="","",'勘定科目'!C80)</f>
        <v/>
      </c>
      <c r="D80" s="25">
        <f>IF($B80="","",IF('勘定科目'!D80="貸方",M80-L80,L80-M80))</f>
        <v/>
      </c>
      <c r="E80" s="25">
        <f>IF($B80="","",SUMIFS('月次入力'!$D81:$AA81,'月次入力'!$D$4:$AA$4,'設定'!$C$12,'月次入力'!$D$6:$AA$6,"借方"))</f>
        <v/>
      </c>
      <c r="F80" s="25">
        <f>IF($B80="","",SUMIFS('月次入力'!$D81:$AA81,'月次入力'!$D$4:$AA$4,'設定'!$C$12,'月次入力'!$D$6:$AA$6,"貸方"))</f>
        <v/>
      </c>
      <c r="G80" s="25">
        <f>IF($B80="","",IF('勘定科目'!D80="貸方",J80-I80,I80-J80))</f>
        <v/>
      </c>
      <c r="H80" s="25">
        <f>IF($B80="","",MAX(I80-J80,0))</f>
        <v/>
      </c>
      <c r="I80" s="25">
        <f>IF($B80="","",L80+E80)</f>
        <v/>
      </c>
      <c r="J80" s="25">
        <f>IF($B80="","",M80+F80)</f>
        <v/>
      </c>
      <c r="K80" s="25">
        <f>IF($B80="","",MAX(J80-I80,0))</f>
        <v/>
      </c>
      <c r="L80" s="25">
        <f>IF($B80="","",'勘定科目'!J80+SUMIFS('月次入力'!$D81:$AA81,'月次入力'!$D$4:$AA$4,"&lt;"&amp;'設定'!$C$12,'月次入力'!$D$6:$AA$6,"借方"))</f>
        <v/>
      </c>
      <c r="M80" s="25">
        <f>IF($B80="","",'勘定科目'!K80+SUMIFS('月次入力'!$D81:$AA81,'月次入力'!$D$4:$AA$4,"&lt;"&amp;'設定'!$C$12,'月次入力'!$D$6:$AA$6,"貸方"))</f>
        <v/>
      </c>
      <c r="N80" s="25">
        <f>IF($B80="",0,IF('勘定科目'!C80="資産",I80-J80,J80-I80))</f>
        <v/>
      </c>
    </row>
    <row r="81">
      <c r="A81" s="39">
        <f>IF('勘定科目'!B81="","",'勘定科目'!A81)</f>
        <v/>
      </c>
      <c r="B81" s="29">
        <f>IF('勘定科目'!B81="","",'勘定科目'!B81)</f>
        <v/>
      </c>
      <c r="C81" s="40">
        <f>IF('勘定科目'!B81="","",'勘定科目'!C81)</f>
        <v/>
      </c>
      <c r="D81" s="25">
        <f>IF($B81="","",IF('勘定科目'!D81="貸方",M81-L81,L81-M81))</f>
        <v/>
      </c>
      <c r="E81" s="25">
        <f>IF($B81="","",SUMIFS('月次入力'!$D82:$AA82,'月次入力'!$D$4:$AA$4,'設定'!$C$12,'月次入力'!$D$6:$AA$6,"借方"))</f>
        <v/>
      </c>
      <c r="F81" s="25">
        <f>IF($B81="","",SUMIFS('月次入力'!$D82:$AA82,'月次入力'!$D$4:$AA$4,'設定'!$C$12,'月次入力'!$D$6:$AA$6,"貸方"))</f>
        <v/>
      </c>
      <c r="G81" s="25">
        <f>IF($B81="","",IF('勘定科目'!D81="貸方",J81-I81,I81-J81))</f>
        <v/>
      </c>
      <c r="H81" s="25">
        <f>IF($B81="","",MAX(I81-J81,0))</f>
        <v/>
      </c>
      <c r="I81" s="25">
        <f>IF($B81="","",L81+E81)</f>
        <v/>
      </c>
      <c r="J81" s="25">
        <f>IF($B81="","",M81+F81)</f>
        <v/>
      </c>
      <c r="K81" s="25">
        <f>IF($B81="","",MAX(J81-I81,0))</f>
        <v/>
      </c>
      <c r="L81" s="25">
        <f>IF($B81="","",'勘定科目'!J81+SUMIFS('月次入力'!$D82:$AA82,'月次入力'!$D$4:$AA$4,"&lt;"&amp;'設定'!$C$12,'月次入力'!$D$6:$AA$6,"借方"))</f>
        <v/>
      </c>
      <c r="M81" s="25">
        <f>IF($B81="","",'勘定科目'!K81+SUMIFS('月次入力'!$D82:$AA82,'月次入力'!$D$4:$AA$4,"&lt;"&amp;'設定'!$C$12,'月次入力'!$D$6:$AA$6,"貸方"))</f>
        <v/>
      </c>
      <c r="N81" s="25">
        <f>IF($B81="",0,IF('勘定科目'!C81="資産",I81-J81,J81-I81))</f>
        <v/>
      </c>
    </row>
    <row r="82">
      <c r="A82" s="39">
        <f>IF('勘定科目'!B82="","",'勘定科目'!A82)</f>
        <v/>
      </c>
      <c r="B82" s="29">
        <f>IF('勘定科目'!B82="","",'勘定科目'!B82)</f>
        <v/>
      </c>
      <c r="C82" s="40">
        <f>IF('勘定科目'!B82="","",'勘定科目'!C82)</f>
        <v/>
      </c>
      <c r="D82" s="25">
        <f>IF($B82="","",IF('勘定科目'!D82="貸方",M82-L82,L82-M82))</f>
        <v/>
      </c>
      <c r="E82" s="25">
        <f>IF($B82="","",SUMIFS('月次入力'!$D83:$AA83,'月次入力'!$D$4:$AA$4,'設定'!$C$12,'月次入力'!$D$6:$AA$6,"借方"))</f>
        <v/>
      </c>
      <c r="F82" s="25">
        <f>IF($B82="","",SUMIFS('月次入力'!$D83:$AA83,'月次入力'!$D$4:$AA$4,'設定'!$C$12,'月次入力'!$D$6:$AA$6,"貸方"))</f>
        <v/>
      </c>
      <c r="G82" s="25">
        <f>IF($B82="","",IF('勘定科目'!D82="貸方",J82-I82,I82-J82))</f>
        <v/>
      </c>
      <c r="H82" s="25">
        <f>IF($B82="","",MAX(I82-J82,0))</f>
        <v/>
      </c>
      <c r="I82" s="25">
        <f>IF($B82="","",L82+E82)</f>
        <v/>
      </c>
      <c r="J82" s="25">
        <f>IF($B82="","",M82+F82)</f>
        <v/>
      </c>
      <c r="K82" s="25">
        <f>IF($B82="","",MAX(J82-I82,0))</f>
        <v/>
      </c>
      <c r="L82" s="25">
        <f>IF($B82="","",'勘定科目'!J82+SUMIFS('月次入力'!$D83:$AA83,'月次入力'!$D$4:$AA$4,"&lt;"&amp;'設定'!$C$12,'月次入力'!$D$6:$AA$6,"借方"))</f>
        <v/>
      </c>
      <c r="M82" s="25">
        <f>IF($B82="","",'勘定科目'!K82+SUMIFS('月次入力'!$D83:$AA83,'月次入力'!$D$4:$AA$4,"&lt;"&amp;'設定'!$C$12,'月次入力'!$D$6:$AA$6,"貸方"))</f>
        <v/>
      </c>
      <c r="N82" s="25">
        <f>IF($B82="",0,IF('勘定科目'!C82="資産",I82-J82,J82-I82))</f>
        <v/>
      </c>
    </row>
    <row r="83">
      <c r="A83" s="39">
        <f>IF('勘定科目'!B83="","",'勘定科目'!A83)</f>
        <v/>
      </c>
      <c r="B83" s="29">
        <f>IF('勘定科目'!B83="","",'勘定科目'!B83)</f>
        <v/>
      </c>
      <c r="C83" s="40">
        <f>IF('勘定科目'!B83="","",'勘定科目'!C83)</f>
        <v/>
      </c>
      <c r="D83" s="25">
        <f>IF($B83="","",IF('勘定科目'!D83="貸方",M83-L83,L83-M83))</f>
        <v/>
      </c>
      <c r="E83" s="25">
        <f>IF($B83="","",SUMIFS('月次入力'!$D84:$AA84,'月次入力'!$D$4:$AA$4,'設定'!$C$12,'月次入力'!$D$6:$AA$6,"借方"))</f>
        <v/>
      </c>
      <c r="F83" s="25">
        <f>IF($B83="","",SUMIFS('月次入力'!$D84:$AA84,'月次入力'!$D$4:$AA$4,'設定'!$C$12,'月次入力'!$D$6:$AA$6,"貸方"))</f>
        <v/>
      </c>
      <c r="G83" s="25">
        <f>IF($B83="","",IF('勘定科目'!D83="貸方",J83-I83,I83-J83))</f>
        <v/>
      </c>
      <c r="H83" s="25">
        <f>IF($B83="","",MAX(I83-J83,0))</f>
        <v/>
      </c>
      <c r="I83" s="25">
        <f>IF($B83="","",L83+E83)</f>
        <v/>
      </c>
      <c r="J83" s="25">
        <f>IF($B83="","",M83+F83)</f>
        <v/>
      </c>
      <c r="K83" s="25">
        <f>IF($B83="","",MAX(J83-I83,0))</f>
        <v/>
      </c>
      <c r="L83" s="25">
        <f>IF($B83="","",'勘定科目'!J83+SUMIFS('月次入力'!$D84:$AA84,'月次入力'!$D$4:$AA$4,"&lt;"&amp;'設定'!$C$12,'月次入力'!$D$6:$AA$6,"借方"))</f>
        <v/>
      </c>
      <c r="M83" s="25">
        <f>IF($B83="","",'勘定科目'!K83+SUMIFS('月次入力'!$D84:$AA84,'月次入力'!$D$4:$AA$4,"&lt;"&amp;'設定'!$C$12,'月次入力'!$D$6:$AA$6,"貸方"))</f>
        <v/>
      </c>
      <c r="N83" s="25">
        <f>IF($B83="",0,IF('勘定科目'!C83="資産",I83-J83,J83-I83))</f>
        <v/>
      </c>
    </row>
    <row r="84">
      <c r="A84" s="39">
        <f>IF('勘定科目'!B84="","",'勘定科目'!A84)</f>
        <v/>
      </c>
      <c r="B84" s="29">
        <f>IF('勘定科目'!B84="","",'勘定科目'!B84)</f>
        <v/>
      </c>
      <c r="C84" s="40">
        <f>IF('勘定科目'!B84="","",'勘定科目'!C84)</f>
        <v/>
      </c>
      <c r="D84" s="25">
        <f>IF($B84="","",IF('勘定科目'!D84="貸方",M84-L84,L84-M84))</f>
        <v/>
      </c>
      <c r="E84" s="25">
        <f>IF($B84="","",SUMIFS('月次入力'!$D85:$AA85,'月次入力'!$D$4:$AA$4,'設定'!$C$12,'月次入力'!$D$6:$AA$6,"借方"))</f>
        <v/>
      </c>
      <c r="F84" s="25">
        <f>IF($B84="","",SUMIFS('月次入力'!$D85:$AA85,'月次入力'!$D$4:$AA$4,'設定'!$C$12,'月次入力'!$D$6:$AA$6,"貸方"))</f>
        <v/>
      </c>
      <c r="G84" s="25">
        <f>IF($B84="","",IF('勘定科目'!D84="貸方",J84-I84,I84-J84))</f>
        <v/>
      </c>
      <c r="H84" s="25">
        <f>IF($B84="","",MAX(I84-J84,0))</f>
        <v/>
      </c>
      <c r="I84" s="25">
        <f>IF($B84="","",L84+E84)</f>
        <v/>
      </c>
      <c r="J84" s="25">
        <f>IF($B84="","",M84+F84)</f>
        <v/>
      </c>
      <c r="K84" s="25">
        <f>IF($B84="","",MAX(J84-I84,0))</f>
        <v/>
      </c>
      <c r="L84" s="25">
        <f>IF($B84="","",'勘定科目'!J84+SUMIFS('月次入力'!$D85:$AA85,'月次入力'!$D$4:$AA$4,"&lt;"&amp;'設定'!$C$12,'月次入力'!$D$6:$AA$6,"借方"))</f>
        <v/>
      </c>
      <c r="M84" s="25">
        <f>IF($B84="","",'勘定科目'!K84+SUMIFS('月次入力'!$D85:$AA85,'月次入力'!$D$4:$AA$4,"&lt;"&amp;'設定'!$C$12,'月次入力'!$D$6:$AA$6,"貸方"))</f>
        <v/>
      </c>
      <c r="N84" s="25">
        <f>IF($B84="",0,IF('勘定科目'!C84="資産",I84-J84,J84-I84))</f>
        <v/>
      </c>
    </row>
    <row r="85">
      <c r="A85" s="39">
        <f>IF('勘定科目'!B85="","",'勘定科目'!A85)</f>
        <v/>
      </c>
      <c r="B85" s="29">
        <f>IF('勘定科目'!B85="","",'勘定科目'!B85)</f>
        <v/>
      </c>
      <c r="C85" s="40">
        <f>IF('勘定科目'!B85="","",'勘定科目'!C85)</f>
        <v/>
      </c>
      <c r="D85" s="25">
        <f>IF($B85="","",IF('勘定科目'!D85="貸方",M85-L85,L85-M85))</f>
        <v/>
      </c>
      <c r="E85" s="25">
        <f>IF($B85="","",SUMIFS('月次入力'!$D86:$AA86,'月次入力'!$D$4:$AA$4,'設定'!$C$12,'月次入力'!$D$6:$AA$6,"借方"))</f>
        <v/>
      </c>
      <c r="F85" s="25">
        <f>IF($B85="","",SUMIFS('月次入力'!$D86:$AA86,'月次入力'!$D$4:$AA$4,'設定'!$C$12,'月次入力'!$D$6:$AA$6,"貸方"))</f>
        <v/>
      </c>
      <c r="G85" s="25">
        <f>IF($B85="","",IF('勘定科目'!D85="貸方",J85-I85,I85-J85))</f>
        <v/>
      </c>
      <c r="H85" s="25">
        <f>IF($B85="","",MAX(I85-J85,0))</f>
        <v/>
      </c>
      <c r="I85" s="25">
        <f>IF($B85="","",L85+E85)</f>
        <v/>
      </c>
      <c r="J85" s="25">
        <f>IF($B85="","",M85+F85)</f>
        <v/>
      </c>
      <c r="K85" s="25">
        <f>IF($B85="","",MAX(J85-I85,0))</f>
        <v/>
      </c>
      <c r="L85" s="25">
        <f>IF($B85="","",'勘定科目'!J85+SUMIFS('月次入力'!$D86:$AA86,'月次入力'!$D$4:$AA$4,"&lt;"&amp;'設定'!$C$12,'月次入力'!$D$6:$AA$6,"借方"))</f>
        <v/>
      </c>
      <c r="M85" s="25">
        <f>IF($B85="","",'勘定科目'!K85+SUMIFS('月次入力'!$D86:$AA86,'月次入力'!$D$4:$AA$4,"&lt;"&amp;'設定'!$C$12,'月次入力'!$D$6:$AA$6,"貸方"))</f>
        <v/>
      </c>
      <c r="N85" s="25">
        <f>IF($B85="",0,IF('勘定科目'!C85="資産",I85-J85,J85-I85))</f>
        <v/>
      </c>
    </row>
    <row r="86">
      <c r="A86" s="39">
        <f>IF('勘定科目'!B86="","",'勘定科目'!A86)</f>
        <v/>
      </c>
      <c r="B86" s="29">
        <f>IF('勘定科目'!B86="","",'勘定科目'!B86)</f>
        <v/>
      </c>
      <c r="C86" s="40">
        <f>IF('勘定科目'!B86="","",'勘定科目'!C86)</f>
        <v/>
      </c>
      <c r="D86" s="25">
        <f>IF($B86="","",IF('勘定科目'!D86="貸方",M86-L86,L86-M86))</f>
        <v/>
      </c>
      <c r="E86" s="25">
        <f>IF($B86="","",SUMIFS('月次入力'!$D87:$AA87,'月次入力'!$D$4:$AA$4,'設定'!$C$12,'月次入力'!$D$6:$AA$6,"借方"))</f>
        <v/>
      </c>
      <c r="F86" s="25">
        <f>IF($B86="","",SUMIFS('月次入力'!$D87:$AA87,'月次入力'!$D$4:$AA$4,'設定'!$C$12,'月次入力'!$D$6:$AA$6,"貸方"))</f>
        <v/>
      </c>
      <c r="G86" s="25">
        <f>IF($B86="","",IF('勘定科目'!D86="貸方",J86-I86,I86-J86))</f>
        <v/>
      </c>
      <c r="H86" s="25">
        <f>IF($B86="","",MAX(I86-J86,0))</f>
        <v/>
      </c>
      <c r="I86" s="25">
        <f>IF($B86="","",L86+E86)</f>
        <v/>
      </c>
      <c r="J86" s="25">
        <f>IF($B86="","",M86+F86)</f>
        <v/>
      </c>
      <c r="K86" s="25">
        <f>IF($B86="","",MAX(J86-I86,0))</f>
        <v/>
      </c>
      <c r="L86" s="25">
        <f>IF($B86="","",'勘定科目'!J86+SUMIFS('月次入力'!$D87:$AA87,'月次入力'!$D$4:$AA$4,"&lt;"&amp;'設定'!$C$12,'月次入力'!$D$6:$AA$6,"借方"))</f>
        <v/>
      </c>
      <c r="M86" s="25">
        <f>IF($B86="","",'勘定科目'!K86+SUMIFS('月次入力'!$D87:$AA87,'月次入力'!$D$4:$AA$4,"&lt;"&amp;'設定'!$C$12,'月次入力'!$D$6:$AA$6,"貸方"))</f>
        <v/>
      </c>
      <c r="N86" s="25">
        <f>IF($B86="",0,IF('勘定科目'!C86="資産",I86-J86,J86-I86))</f>
        <v/>
      </c>
    </row>
    <row r="87">
      <c r="A87" s="39">
        <f>IF('勘定科目'!B87="","",'勘定科目'!A87)</f>
        <v/>
      </c>
      <c r="B87" s="29">
        <f>IF('勘定科目'!B87="","",'勘定科目'!B87)</f>
        <v/>
      </c>
      <c r="C87" s="40">
        <f>IF('勘定科目'!B87="","",'勘定科目'!C87)</f>
        <v/>
      </c>
      <c r="D87" s="25">
        <f>IF($B87="","",IF('勘定科目'!D87="貸方",M87-L87,L87-M87))</f>
        <v/>
      </c>
      <c r="E87" s="25">
        <f>IF($B87="","",SUMIFS('月次入力'!$D88:$AA88,'月次入力'!$D$4:$AA$4,'設定'!$C$12,'月次入力'!$D$6:$AA$6,"借方"))</f>
        <v/>
      </c>
      <c r="F87" s="25">
        <f>IF($B87="","",SUMIFS('月次入力'!$D88:$AA88,'月次入力'!$D$4:$AA$4,'設定'!$C$12,'月次入力'!$D$6:$AA$6,"貸方"))</f>
        <v/>
      </c>
      <c r="G87" s="25">
        <f>IF($B87="","",IF('勘定科目'!D87="貸方",J87-I87,I87-J87))</f>
        <v/>
      </c>
      <c r="H87" s="25">
        <f>IF($B87="","",MAX(I87-J87,0))</f>
        <v/>
      </c>
      <c r="I87" s="25">
        <f>IF($B87="","",L87+E87)</f>
        <v/>
      </c>
      <c r="J87" s="25">
        <f>IF($B87="","",M87+F87)</f>
        <v/>
      </c>
      <c r="K87" s="25">
        <f>IF($B87="","",MAX(J87-I87,0))</f>
        <v/>
      </c>
      <c r="L87" s="25">
        <f>IF($B87="","",'勘定科目'!J87+SUMIFS('月次入力'!$D88:$AA88,'月次入力'!$D$4:$AA$4,"&lt;"&amp;'設定'!$C$12,'月次入力'!$D$6:$AA$6,"借方"))</f>
        <v/>
      </c>
      <c r="M87" s="25">
        <f>IF($B87="","",'勘定科目'!K87+SUMIFS('月次入力'!$D88:$AA88,'月次入力'!$D$4:$AA$4,"&lt;"&amp;'設定'!$C$12,'月次入力'!$D$6:$AA$6,"貸方"))</f>
        <v/>
      </c>
      <c r="N87" s="25">
        <f>IF($B87="",0,IF('勘定科目'!C87="資産",I87-J87,J87-I87))</f>
        <v/>
      </c>
    </row>
    <row r="88">
      <c r="A88" s="39">
        <f>IF('勘定科目'!B88="","",'勘定科目'!A88)</f>
        <v/>
      </c>
      <c r="B88" s="29">
        <f>IF('勘定科目'!B88="","",'勘定科目'!B88)</f>
        <v/>
      </c>
      <c r="C88" s="40">
        <f>IF('勘定科目'!B88="","",'勘定科目'!C88)</f>
        <v/>
      </c>
      <c r="D88" s="25">
        <f>IF($B88="","",IF('勘定科目'!D88="貸方",M88-L88,L88-M88))</f>
        <v/>
      </c>
      <c r="E88" s="25">
        <f>IF($B88="","",SUMIFS('月次入力'!$D89:$AA89,'月次入力'!$D$4:$AA$4,'設定'!$C$12,'月次入力'!$D$6:$AA$6,"借方"))</f>
        <v/>
      </c>
      <c r="F88" s="25">
        <f>IF($B88="","",SUMIFS('月次入力'!$D89:$AA89,'月次入力'!$D$4:$AA$4,'設定'!$C$12,'月次入力'!$D$6:$AA$6,"貸方"))</f>
        <v/>
      </c>
      <c r="G88" s="25">
        <f>IF($B88="","",IF('勘定科目'!D88="貸方",J88-I88,I88-J88))</f>
        <v/>
      </c>
      <c r="H88" s="25">
        <f>IF($B88="","",MAX(I88-J88,0))</f>
        <v/>
      </c>
      <c r="I88" s="25">
        <f>IF($B88="","",L88+E88)</f>
        <v/>
      </c>
      <c r="J88" s="25">
        <f>IF($B88="","",M88+F88)</f>
        <v/>
      </c>
      <c r="K88" s="25">
        <f>IF($B88="","",MAX(J88-I88,0))</f>
        <v/>
      </c>
      <c r="L88" s="25">
        <f>IF($B88="","",'勘定科目'!J88+SUMIFS('月次入力'!$D89:$AA89,'月次入力'!$D$4:$AA$4,"&lt;"&amp;'設定'!$C$12,'月次入力'!$D$6:$AA$6,"借方"))</f>
        <v/>
      </c>
      <c r="M88" s="25">
        <f>IF($B88="","",'勘定科目'!K88+SUMIFS('月次入力'!$D89:$AA89,'月次入力'!$D$4:$AA$4,"&lt;"&amp;'設定'!$C$12,'月次入力'!$D$6:$AA$6,"貸方"))</f>
        <v/>
      </c>
      <c r="N88" s="25">
        <f>IF($B88="",0,IF('勘定科目'!C88="資産",I88-J88,J88-I88))</f>
        <v/>
      </c>
    </row>
    <row r="89">
      <c r="A89" s="39">
        <f>IF('勘定科目'!B89="","",'勘定科目'!A89)</f>
        <v/>
      </c>
      <c r="B89" s="29">
        <f>IF('勘定科目'!B89="","",'勘定科目'!B89)</f>
        <v/>
      </c>
      <c r="C89" s="40">
        <f>IF('勘定科目'!B89="","",'勘定科目'!C89)</f>
        <v/>
      </c>
      <c r="D89" s="25">
        <f>IF($B89="","",IF('勘定科目'!D89="貸方",M89-L89,L89-M89))</f>
        <v/>
      </c>
      <c r="E89" s="25">
        <f>IF($B89="","",SUMIFS('月次入力'!$D90:$AA90,'月次入力'!$D$4:$AA$4,'設定'!$C$12,'月次入力'!$D$6:$AA$6,"借方"))</f>
        <v/>
      </c>
      <c r="F89" s="25">
        <f>IF($B89="","",SUMIFS('月次入力'!$D90:$AA90,'月次入力'!$D$4:$AA$4,'設定'!$C$12,'月次入力'!$D$6:$AA$6,"貸方"))</f>
        <v/>
      </c>
      <c r="G89" s="25">
        <f>IF($B89="","",IF('勘定科目'!D89="貸方",J89-I89,I89-J89))</f>
        <v/>
      </c>
      <c r="H89" s="25">
        <f>IF($B89="","",MAX(I89-J89,0))</f>
        <v/>
      </c>
      <c r="I89" s="25">
        <f>IF($B89="","",L89+E89)</f>
        <v/>
      </c>
      <c r="J89" s="25">
        <f>IF($B89="","",M89+F89)</f>
        <v/>
      </c>
      <c r="K89" s="25">
        <f>IF($B89="","",MAX(J89-I89,0))</f>
        <v/>
      </c>
      <c r="L89" s="25">
        <f>IF($B89="","",'勘定科目'!J89+SUMIFS('月次入力'!$D90:$AA90,'月次入力'!$D$4:$AA$4,"&lt;"&amp;'設定'!$C$12,'月次入力'!$D$6:$AA$6,"借方"))</f>
        <v/>
      </c>
      <c r="M89" s="25">
        <f>IF($B89="","",'勘定科目'!K89+SUMIFS('月次入力'!$D90:$AA90,'月次入力'!$D$4:$AA$4,"&lt;"&amp;'設定'!$C$12,'月次入力'!$D$6:$AA$6,"貸方"))</f>
        <v/>
      </c>
      <c r="N89" s="25">
        <f>IF($B89="",0,IF('勘定科目'!C89="資産",I89-J89,J89-I89))</f>
        <v/>
      </c>
    </row>
    <row r="90">
      <c r="A90" s="39">
        <f>IF('勘定科目'!B90="","",'勘定科目'!A90)</f>
        <v/>
      </c>
      <c r="B90" s="29">
        <f>IF('勘定科目'!B90="","",'勘定科目'!B90)</f>
        <v/>
      </c>
      <c r="C90" s="40">
        <f>IF('勘定科目'!B90="","",'勘定科目'!C90)</f>
        <v/>
      </c>
      <c r="D90" s="25">
        <f>IF($B90="","",IF('勘定科目'!D90="貸方",M90-L90,L90-M90))</f>
        <v/>
      </c>
      <c r="E90" s="25">
        <f>IF($B90="","",SUMIFS('月次入力'!$D91:$AA91,'月次入力'!$D$4:$AA$4,'設定'!$C$12,'月次入力'!$D$6:$AA$6,"借方"))</f>
        <v/>
      </c>
      <c r="F90" s="25">
        <f>IF($B90="","",SUMIFS('月次入力'!$D91:$AA91,'月次入力'!$D$4:$AA$4,'設定'!$C$12,'月次入力'!$D$6:$AA$6,"貸方"))</f>
        <v/>
      </c>
      <c r="G90" s="25">
        <f>IF($B90="","",IF('勘定科目'!D90="貸方",J90-I90,I90-J90))</f>
        <v/>
      </c>
      <c r="H90" s="25">
        <f>IF($B90="","",MAX(I90-J90,0))</f>
        <v/>
      </c>
      <c r="I90" s="25">
        <f>IF($B90="","",L90+E90)</f>
        <v/>
      </c>
      <c r="J90" s="25">
        <f>IF($B90="","",M90+F90)</f>
        <v/>
      </c>
      <c r="K90" s="25">
        <f>IF($B90="","",MAX(J90-I90,0))</f>
        <v/>
      </c>
      <c r="L90" s="25">
        <f>IF($B90="","",'勘定科目'!J90+SUMIFS('月次入力'!$D91:$AA91,'月次入力'!$D$4:$AA$4,"&lt;"&amp;'設定'!$C$12,'月次入力'!$D$6:$AA$6,"借方"))</f>
        <v/>
      </c>
      <c r="M90" s="25">
        <f>IF($B90="","",'勘定科目'!K90+SUMIFS('月次入力'!$D91:$AA91,'月次入力'!$D$4:$AA$4,"&lt;"&amp;'設定'!$C$12,'月次入力'!$D$6:$AA$6,"貸方"))</f>
        <v/>
      </c>
      <c r="N90" s="25">
        <f>IF($B90="",0,IF('勘定科目'!C90="資産",I90-J90,J90-I90))</f>
        <v/>
      </c>
    </row>
    <row r="91">
      <c r="A91" s="39">
        <f>IF('勘定科目'!B91="","",'勘定科目'!A91)</f>
        <v/>
      </c>
      <c r="B91" s="29">
        <f>IF('勘定科目'!B91="","",'勘定科目'!B91)</f>
        <v/>
      </c>
      <c r="C91" s="40">
        <f>IF('勘定科目'!B91="","",'勘定科目'!C91)</f>
        <v/>
      </c>
      <c r="D91" s="25">
        <f>IF($B91="","",IF('勘定科目'!D91="貸方",M91-L91,L91-M91))</f>
        <v/>
      </c>
      <c r="E91" s="25">
        <f>IF($B91="","",SUMIFS('月次入力'!$D92:$AA92,'月次入力'!$D$4:$AA$4,'設定'!$C$12,'月次入力'!$D$6:$AA$6,"借方"))</f>
        <v/>
      </c>
      <c r="F91" s="25">
        <f>IF($B91="","",SUMIFS('月次入力'!$D92:$AA92,'月次入力'!$D$4:$AA$4,'設定'!$C$12,'月次入力'!$D$6:$AA$6,"貸方"))</f>
        <v/>
      </c>
      <c r="G91" s="25">
        <f>IF($B91="","",IF('勘定科目'!D91="貸方",J91-I91,I91-J91))</f>
        <v/>
      </c>
      <c r="H91" s="25">
        <f>IF($B91="","",MAX(I91-J91,0))</f>
        <v/>
      </c>
      <c r="I91" s="25">
        <f>IF($B91="","",L91+E91)</f>
        <v/>
      </c>
      <c r="J91" s="25">
        <f>IF($B91="","",M91+F91)</f>
        <v/>
      </c>
      <c r="K91" s="25">
        <f>IF($B91="","",MAX(J91-I91,0))</f>
        <v/>
      </c>
      <c r="L91" s="25">
        <f>IF($B91="","",'勘定科目'!J91+SUMIFS('月次入力'!$D92:$AA92,'月次入力'!$D$4:$AA$4,"&lt;"&amp;'設定'!$C$12,'月次入力'!$D$6:$AA$6,"借方"))</f>
        <v/>
      </c>
      <c r="M91" s="25">
        <f>IF($B91="","",'勘定科目'!K91+SUMIFS('月次入力'!$D92:$AA92,'月次入力'!$D$4:$AA$4,"&lt;"&amp;'設定'!$C$12,'月次入力'!$D$6:$AA$6,"貸方"))</f>
        <v/>
      </c>
      <c r="N91" s="25">
        <f>IF($B91="",0,IF('勘定科目'!C91="資産",I91-J91,J91-I91))</f>
        <v/>
      </c>
    </row>
    <row r="92">
      <c r="A92" s="39">
        <f>IF('勘定科目'!B92="","",'勘定科目'!A92)</f>
        <v/>
      </c>
      <c r="B92" s="29">
        <f>IF('勘定科目'!B92="","",'勘定科目'!B92)</f>
        <v/>
      </c>
      <c r="C92" s="40">
        <f>IF('勘定科目'!B92="","",'勘定科目'!C92)</f>
        <v/>
      </c>
      <c r="D92" s="25">
        <f>IF($B92="","",IF('勘定科目'!D92="貸方",M92-L92,L92-M92))</f>
        <v/>
      </c>
      <c r="E92" s="25">
        <f>IF($B92="","",SUMIFS('月次入力'!$D93:$AA93,'月次入力'!$D$4:$AA$4,'設定'!$C$12,'月次入力'!$D$6:$AA$6,"借方"))</f>
        <v/>
      </c>
      <c r="F92" s="25">
        <f>IF($B92="","",SUMIFS('月次入力'!$D93:$AA93,'月次入力'!$D$4:$AA$4,'設定'!$C$12,'月次入力'!$D$6:$AA$6,"貸方"))</f>
        <v/>
      </c>
      <c r="G92" s="25">
        <f>IF($B92="","",IF('勘定科目'!D92="貸方",J92-I92,I92-J92))</f>
        <v/>
      </c>
      <c r="H92" s="25">
        <f>IF($B92="","",MAX(I92-J92,0))</f>
        <v/>
      </c>
      <c r="I92" s="25">
        <f>IF($B92="","",L92+E92)</f>
        <v/>
      </c>
      <c r="J92" s="25">
        <f>IF($B92="","",M92+F92)</f>
        <v/>
      </c>
      <c r="K92" s="25">
        <f>IF($B92="","",MAX(J92-I92,0))</f>
        <v/>
      </c>
      <c r="L92" s="25">
        <f>IF($B92="","",'勘定科目'!J92+SUMIFS('月次入力'!$D93:$AA93,'月次入力'!$D$4:$AA$4,"&lt;"&amp;'設定'!$C$12,'月次入力'!$D$6:$AA$6,"借方"))</f>
        <v/>
      </c>
      <c r="M92" s="25">
        <f>IF($B92="","",'勘定科目'!K92+SUMIFS('月次入力'!$D93:$AA93,'月次入力'!$D$4:$AA$4,"&lt;"&amp;'設定'!$C$12,'月次入力'!$D$6:$AA$6,"貸方"))</f>
        <v/>
      </c>
      <c r="N92" s="25">
        <f>IF($B92="",0,IF('勘定科目'!C92="資産",I92-J92,J92-I92))</f>
        <v/>
      </c>
    </row>
    <row r="93">
      <c r="A93" s="39">
        <f>IF('勘定科目'!B93="","",'勘定科目'!A93)</f>
        <v/>
      </c>
      <c r="B93" s="29">
        <f>IF('勘定科目'!B93="","",'勘定科目'!B93)</f>
        <v/>
      </c>
      <c r="C93" s="40">
        <f>IF('勘定科目'!B93="","",'勘定科目'!C93)</f>
        <v/>
      </c>
      <c r="D93" s="25">
        <f>IF($B93="","",IF('勘定科目'!D93="貸方",M93-L93,L93-M93))</f>
        <v/>
      </c>
      <c r="E93" s="25">
        <f>IF($B93="","",SUMIFS('月次入力'!$D94:$AA94,'月次入力'!$D$4:$AA$4,'設定'!$C$12,'月次入力'!$D$6:$AA$6,"借方"))</f>
        <v/>
      </c>
      <c r="F93" s="25">
        <f>IF($B93="","",SUMIFS('月次入力'!$D94:$AA94,'月次入力'!$D$4:$AA$4,'設定'!$C$12,'月次入力'!$D$6:$AA$6,"貸方"))</f>
        <v/>
      </c>
      <c r="G93" s="25">
        <f>IF($B93="","",IF('勘定科目'!D93="貸方",J93-I93,I93-J93))</f>
        <v/>
      </c>
      <c r="H93" s="25">
        <f>IF($B93="","",MAX(I93-J93,0))</f>
        <v/>
      </c>
      <c r="I93" s="25">
        <f>IF($B93="","",L93+E93)</f>
        <v/>
      </c>
      <c r="J93" s="25">
        <f>IF($B93="","",M93+F93)</f>
        <v/>
      </c>
      <c r="K93" s="25">
        <f>IF($B93="","",MAX(J93-I93,0))</f>
        <v/>
      </c>
      <c r="L93" s="25">
        <f>IF($B93="","",'勘定科目'!J93+SUMIFS('月次入力'!$D94:$AA94,'月次入力'!$D$4:$AA$4,"&lt;"&amp;'設定'!$C$12,'月次入力'!$D$6:$AA$6,"借方"))</f>
        <v/>
      </c>
      <c r="M93" s="25">
        <f>IF($B93="","",'勘定科目'!K93+SUMIFS('月次入力'!$D94:$AA94,'月次入力'!$D$4:$AA$4,"&lt;"&amp;'設定'!$C$12,'月次入力'!$D$6:$AA$6,"貸方"))</f>
        <v/>
      </c>
      <c r="N93" s="25">
        <f>IF($B93="",0,IF('勘定科目'!C93="資産",I93-J93,J93-I93))</f>
        <v/>
      </c>
    </row>
    <row r="94">
      <c r="A94" s="39">
        <f>IF('勘定科目'!B94="","",'勘定科目'!A94)</f>
        <v/>
      </c>
      <c r="B94" s="29">
        <f>IF('勘定科目'!B94="","",'勘定科目'!B94)</f>
        <v/>
      </c>
      <c r="C94" s="40">
        <f>IF('勘定科目'!B94="","",'勘定科目'!C94)</f>
        <v/>
      </c>
      <c r="D94" s="25">
        <f>IF($B94="","",IF('勘定科目'!D94="貸方",M94-L94,L94-M94))</f>
        <v/>
      </c>
      <c r="E94" s="25">
        <f>IF($B94="","",SUMIFS('月次入力'!$D95:$AA95,'月次入力'!$D$4:$AA$4,'設定'!$C$12,'月次入力'!$D$6:$AA$6,"借方"))</f>
        <v/>
      </c>
      <c r="F94" s="25">
        <f>IF($B94="","",SUMIFS('月次入力'!$D95:$AA95,'月次入力'!$D$4:$AA$4,'設定'!$C$12,'月次入力'!$D$6:$AA$6,"貸方"))</f>
        <v/>
      </c>
      <c r="G94" s="25">
        <f>IF($B94="","",IF('勘定科目'!D94="貸方",J94-I94,I94-J94))</f>
        <v/>
      </c>
      <c r="H94" s="25">
        <f>IF($B94="","",MAX(I94-J94,0))</f>
        <v/>
      </c>
      <c r="I94" s="25">
        <f>IF($B94="","",L94+E94)</f>
        <v/>
      </c>
      <c r="J94" s="25">
        <f>IF($B94="","",M94+F94)</f>
        <v/>
      </c>
      <c r="K94" s="25">
        <f>IF($B94="","",MAX(J94-I94,0))</f>
        <v/>
      </c>
      <c r="L94" s="25">
        <f>IF($B94="","",'勘定科目'!J94+SUMIFS('月次入力'!$D95:$AA95,'月次入力'!$D$4:$AA$4,"&lt;"&amp;'設定'!$C$12,'月次入力'!$D$6:$AA$6,"借方"))</f>
        <v/>
      </c>
      <c r="M94" s="25">
        <f>IF($B94="","",'勘定科目'!K94+SUMIFS('月次入力'!$D95:$AA95,'月次入力'!$D$4:$AA$4,"&lt;"&amp;'設定'!$C$12,'月次入力'!$D$6:$AA$6,"貸方"))</f>
        <v/>
      </c>
      <c r="N94" s="25">
        <f>IF($B94="",0,IF('勘定科目'!C94="資産",I94-J94,J94-I94))</f>
        <v/>
      </c>
    </row>
    <row r="95">
      <c r="A95" s="39">
        <f>IF('勘定科目'!B95="","",'勘定科目'!A95)</f>
        <v/>
      </c>
      <c r="B95" s="29">
        <f>IF('勘定科目'!B95="","",'勘定科目'!B95)</f>
        <v/>
      </c>
      <c r="C95" s="40">
        <f>IF('勘定科目'!B95="","",'勘定科目'!C95)</f>
        <v/>
      </c>
      <c r="D95" s="25">
        <f>IF($B95="","",IF('勘定科目'!D95="貸方",M95-L95,L95-M95))</f>
        <v/>
      </c>
      <c r="E95" s="25">
        <f>IF($B95="","",SUMIFS('月次入力'!$D96:$AA96,'月次入力'!$D$4:$AA$4,'設定'!$C$12,'月次入力'!$D$6:$AA$6,"借方"))</f>
        <v/>
      </c>
      <c r="F95" s="25">
        <f>IF($B95="","",SUMIFS('月次入力'!$D96:$AA96,'月次入力'!$D$4:$AA$4,'設定'!$C$12,'月次入力'!$D$6:$AA$6,"貸方"))</f>
        <v/>
      </c>
      <c r="G95" s="25">
        <f>IF($B95="","",IF('勘定科目'!D95="貸方",J95-I95,I95-J95))</f>
        <v/>
      </c>
      <c r="H95" s="25">
        <f>IF($B95="","",MAX(I95-J95,0))</f>
        <v/>
      </c>
      <c r="I95" s="25">
        <f>IF($B95="","",L95+E95)</f>
        <v/>
      </c>
      <c r="J95" s="25">
        <f>IF($B95="","",M95+F95)</f>
        <v/>
      </c>
      <c r="K95" s="25">
        <f>IF($B95="","",MAX(J95-I95,0))</f>
        <v/>
      </c>
      <c r="L95" s="25">
        <f>IF($B95="","",'勘定科目'!J95+SUMIFS('月次入力'!$D96:$AA96,'月次入力'!$D$4:$AA$4,"&lt;"&amp;'設定'!$C$12,'月次入力'!$D$6:$AA$6,"借方"))</f>
        <v/>
      </c>
      <c r="M95" s="25">
        <f>IF($B95="","",'勘定科目'!K95+SUMIFS('月次入力'!$D96:$AA96,'月次入力'!$D$4:$AA$4,"&lt;"&amp;'設定'!$C$12,'月次入力'!$D$6:$AA$6,"貸方"))</f>
        <v/>
      </c>
      <c r="N95" s="25">
        <f>IF($B95="",0,IF('勘定科目'!C95="資産",I95-J95,J95-I95))</f>
        <v/>
      </c>
    </row>
    <row r="96">
      <c r="A96" s="39">
        <f>IF('勘定科目'!B96="","",'勘定科目'!A96)</f>
        <v/>
      </c>
      <c r="B96" s="29">
        <f>IF('勘定科目'!B96="","",'勘定科目'!B96)</f>
        <v/>
      </c>
      <c r="C96" s="40">
        <f>IF('勘定科目'!B96="","",'勘定科目'!C96)</f>
        <v/>
      </c>
      <c r="D96" s="25">
        <f>IF($B96="","",IF('勘定科目'!D96="貸方",M96-L96,L96-M96))</f>
        <v/>
      </c>
      <c r="E96" s="25">
        <f>IF($B96="","",SUMIFS('月次入力'!$D97:$AA97,'月次入力'!$D$4:$AA$4,'設定'!$C$12,'月次入力'!$D$6:$AA$6,"借方"))</f>
        <v/>
      </c>
      <c r="F96" s="25">
        <f>IF($B96="","",SUMIFS('月次入力'!$D97:$AA97,'月次入力'!$D$4:$AA$4,'設定'!$C$12,'月次入力'!$D$6:$AA$6,"貸方"))</f>
        <v/>
      </c>
      <c r="G96" s="25">
        <f>IF($B96="","",IF('勘定科目'!D96="貸方",J96-I96,I96-J96))</f>
        <v/>
      </c>
      <c r="H96" s="25">
        <f>IF($B96="","",MAX(I96-J96,0))</f>
        <v/>
      </c>
      <c r="I96" s="25">
        <f>IF($B96="","",L96+E96)</f>
        <v/>
      </c>
      <c r="J96" s="25">
        <f>IF($B96="","",M96+F96)</f>
        <v/>
      </c>
      <c r="K96" s="25">
        <f>IF($B96="","",MAX(J96-I96,0))</f>
        <v/>
      </c>
      <c r="L96" s="25">
        <f>IF($B96="","",'勘定科目'!J96+SUMIFS('月次入力'!$D97:$AA97,'月次入力'!$D$4:$AA$4,"&lt;"&amp;'設定'!$C$12,'月次入力'!$D$6:$AA$6,"借方"))</f>
        <v/>
      </c>
      <c r="M96" s="25">
        <f>IF($B96="","",'勘定科目'!K96+SUMIFS('月次入力'!$D97:$AA97,'月次入力'!$D$4:$AA$4,"&lt;"&amp;'設定'!$C$12,'月次入力'!$D$6:$AA$6,"貸方"))</f>
        <v/>
      </c>
      <c r="N96" s="25">
        <f>IF($B96="",0,IF('勘定科目'!C96="資産",I96-J96,J96-I96))</f>
        <v/>
      </c>
    </row>
    <row r="97">
      <c r="A97" s="39">
        <f>IF('勘定科目'!B97="","",'勘定科目'!A97)</f>
        <v/>
      </c>
      <c r="B97" s="29">
        <f>IF('勘定科目'!B97="","",'勘定科目'!B97)</f>
        <v/>
      </c>
      <c r="C97" s="40">
        <f>IF('勘定科目'!B97="","",'勘定科目'!C97)</f>
        <v/>
      </c>
      <c r="D97" s="25">
        <f>IF($B97="","",IF('勘定科目'!D97="貸方",M97-L97,L97-M97))</f>
        <v/>
      </c>
      <c r="E97" s="25">
        <f>IF($B97="","",SUMIFS('月次入力'!$D98:$AA98,'月次入力'!$D$4:$AA$4,'設定'!$C$12,'月次入力'!$D$6:$AA$6,"借方"))</f>
        <v/>
      </c>
      <c r="F97" s="25">
        <f>IF($B97="","",SUMIFS('月次入力'!$D98:$AA98,'月次入力'!$D$4:$AA$4,'設定'!$C$12,'月次入力'!$D$6:$AA$6,"貸方"))</f>
        <v/>
      </c>
      <c r="G97" s="25">
        <f>IF($B97="","",IF('勘定科目'!D97="貸方",J97-I97,I97-J97))</f>
        <v/>
      </c>
      <c r="H97" s="25">
        <f>IF($B97="","",MAX(I97-J97,0))</f>
        <v/>
      </c>
      <c r="I97" s="25">
        <f>IF($B97="","",L97+E97)</f>
        <v/>
      </c>
      <c r="J97" s="25">
        <f>IF($B97="","",M97+F97)</f>
        <v/>
      </c>
      <c r="K97" s="25">
        <f>IF($B97="","",MAX(J97-I97,0))</f>
        <v/>
      </c>
      <c r="L97" s="25">
        <f>IF($B97="","",'勘定科目'!J97+SUMIFS('月次入力'!$D98:$AA98,'月次入力'!$D$4:$AA$4,"&lt;"&amp;'設定'!$C$12,'月次入力'!$D$6:$AA$6,"借方"))</f>
        <v/>
      </c>
      <c r="M97" s="25">
        <f>IF($B97="","",'勘定科目'!K97+SUMIFS('月次入力'!$D98:$AA98,'月次入力'!$D$4:$AA$4,"&lt;"&amp;'設定'!$C$12,'月次入力'!$D$6:$AA$6,"貸方"))</f>
        <v/>
      </c>
      <c r="N97" s="25">
        <f>IF($B97="",0,IF('勘定科目'!C97="資産",I97-J97,J97-I97))</f>
        <v/>
      </c>
    </row>
    <row r="98">
      <c r="A98" s="39">
        <f>IF('勘定科目'!B98="","",'勘定科目'!A98)</f>
        <v/>
      </c>
      <c r="B98" s="29">
        <f>IF('勘定科目'!B98="","",'勘定科目'!B98)</f>
        <v/>
      </c>
      <c r="C98" s="40">
        <f>IF('勘定科目'!B98="","",'勘定科目'!C98)</f>
        <v/>
      </c>
      <c r="D98" s="25">
        <f>IF($B98="","",IF('勘定科目'!D98="貸方",M98-L98,L98-M98))</f>
        <v/>
      </c>
      <c r="E98" s="25">
        <f>IF($B98="","",SUMIFS('月次入力'!$D99:$AA99,'月次入力'!$D$4:$AA$4,'設定'!$C$12,'月次入力'!$D$6:$AA$6,"借方"))</f>
        <v/>
      </c>
      <c r="F98" s="25">
        <f>IF($B98="","",SUMIFS('月次入力'!$D99:$AA99,'月次入力'!$D$4:$AA$4,'設定'!$C$12,'月次入力'!$D$6:$AA$6,"貸方"))</f>
        <v/>
      </c>
      <c r="G98" s="25">
        <f>IF($B98="","",IF('勘定科目'!D98="貸方",J98-I98,I98-J98))</f>
        <v/>
      </c>
      <c r="H98" s="25">
        <f>IF($B98="","",MAX(I98-J98,0))</f>
        <v/>
      </c>
      <c r="I98" s="25">
        <f>IF($B98="","",L98+E98)</f>
        <v/>
      </c>
      <c r="J98" s="25">
        <f>IF($B98="","",M98+F98)</f>
        <v/>
      </c>
      <c r="K98" s="25">
        <f>IF($B98="","",MAX(J98-I98,0))</f>
        <v/>
      </c>
      <c r="L98" s="25">
        <f>IF($B98="","",'勘定科目'!J98+SUMIFS('月次入力'!$D99:$AA99,'月次入力'!$D$4:$AA$4,"&lt;"&amp;'設定'!$C$12,'月次入力'!$D$6:$AA$6,"借方"))</f>
        <v/>
      </c>
      <c r="M98" s="25">
        <f>IF($B98="","",'勘定科目'!K98+SUMIFS('月次入力'!$D99:$AA99,'月次入力'!$D$4:$AA$4,"&lt;"&amp;'設定'!$C$12,'月次入力'!$D$6:$AA$6,"貸方"))</f>
        <v/>
      </c>
      <c r="N98" s="25">
        <f>IF($B98="",0,IF('勘定科目'!C98="資産",I98-J98,J98-I98))</f>
        <v/>
      </c>
    </row>
    <row r="99">
      <c r="A99" s="39">
        <f>IF('勘定科目'!B99="","",'勘定科目'!A99)</f>
        <v/>
      </c>
      <c r="B99" s="29">
        <f>IF('勘定科目'!B99="","",'勘定科目'!B99)</f>
        <v/>
      </c>
      <c r="C99" s="40">
        <f>IF('勘定科目'!B99="","",'勘定科目'!C99)</f>
        <v/>
      </c>
      <c r="D99" s="25">
        <f>IF($B99="","",IF('勘定科目'!D99="貸方",M99-L99,L99-M99))</f>
        <v/>
      </c>
      <c r="E99" s="25">
        <f>IF($B99="","",SUMIFS('月次入力'!$D100:$AA100,'月次入力'!$D$4:$AA$4,'設定'!$C$12,'月次入力'!$D$6:$AA$6,"借方"))</f>
        <v/>
      </c>
      <c r="F99" s="25">
        <f>IF($B99="","",SUMIFS('月次入力'!$D100:$AA100,'月次入力'!$D$4:$AA$4,'設定'!$C$12,'月次入力'!$D$6:$AA$6,"貸方"))</f>
        <v/>
      </c>
      <c r="G99" s="25">
        <f>IF($B99="","",IF('勘定科目'!D99="貸方",J99-I99,I99-J99))</f>
        <v/>
      </c>
      <c r="H99" s="25">
        <f>IF($B99="","",MAX(I99-J99,0))</f>
        <v/>
      </c>
      <c r="I99" s="25">
        <f>IF($B99="","",L99+E99)</f>
        <v/>
      </c>
      <c r="J99" s="25">
        <f>IF($B99="","",M99+F99)</f>
        <v/>
      </c>
      <c r="K99" s="25">
        <f>IF($B99="","",MAX(J99-I99,0))</f>
        <v/>
      </c>
      <c r="L99" s="25">
        <f>IF($B99="","",'勘定科目'!J99+SUMIFS('月次入力'!$D100:$AA100,'月次入力'!$D$4:$AA$4,"&lt;"&amp;'設定'!$C$12,'月次入力'!$D$6:$AA$6,"借方"))</f>
        <v/>
      </c>
      <c r="M99" s="25">
        <f>IF($B99="","",'勘定科目'!K99+SUMIFS('月次入力'!$D100:$AA100,'月次入力'!$D$4:$AA$4,"&lt;"&amp;'設定'!$C$12,'月次入力'!$D$6:$AA$6,"貸方"))</f>
        <v/>
      </c>
      <c r="N99" s="25">
        <f>IF($B99="",0,IF('勘定科目'!C99="資産",I99-J99,J99-I99))</f>
        <v/>
      </c>
    </row>
    <row r="100">
      <c r="A100" s="39">
        <f>IF('勘定科目'!B100="","",'勘定科目'!A100)</f>
        <v/>
      </c>
      <c r="B100" s="29">
        <f>IF('勘定科目'!B100="","",'勘定科目'!B100)</f>
        <v/>
      </c>
      <c r="C100" s="40">
        <f>IF('勘定科目'!B100="","",'勘定科目'!C100)</f>
        <v/>
      </c>
      <c r="D100" s="25">
        <f>IF($B100="","",IF('勘定科目'!D100="貸方",M100-L100,L100-M100))</f>
        <v/>
      </c>
      <c r="E100" s="25">
        <f>IF($B100="","",SUMIFS('月次入力'!$D101:$AA101,'月次入力'!$D$4:$AA$4,'設定'!$C$12,'月次入力'!$D$6:$AA$6,"借方"))</f>
        <v/>
      </c>
      <c r="F100" s="25">
        <f>IF($B100="","",SUMIFS('月次入力'!$D101:$AA101,'月次入力'!$D$4:$AA$4,'設定'!$C$12,'月次入力'!$D$6:$AA$6,"貸方"))</f>
        <v/>
      </c>
      <c r="G100" s="25">
        <f>IF($B100="","",IF('勘定科目'!D100="貸方",J100-I100,I100-J100))</f>
        <v/>
      </c>
      <c r="H100" s="25">
        <f>IF($B100="","",MAX(I100-J100,0))</f>
        <v/>
      </c>
      <c r="I100" s="25">
        <f>IF($B100="","",L100+E100)</f>
        <v/>
      </c>
      <c r="J100" s="25">
        <f>IF($B100="","",M100+F100)</f>
        <v/>
      </c>
      <c r="K100" s="25">
        <f>IF($B100="","",MAX(J100-I100,0))</f>
        <v/>
      </c>
      <c r="L100" s="25">
        <f>IF($B100="","",'勘定科目'!J100+SUMIFS('月次入力'!$D101:$AA101,'月次入力'!$D$4:$AA$4,"&lt;"&amp;'設定'!$C$12,'月次入力'!$D$6:$AA$6,"借方"))</f>
        <v/>
      </c>
      <c r="M100" s="25">
        <f>IF($B100="","",'勘定科目'!K100+SUMIFS('月次入力'!$D101:$AA101,'月次入力'!$D$4:$AA$4,"&lt;"&amp;'設定'!$C$12,'月次入力'!$D$6:$AA$6,"貸方"))</f>
        <v/>
      </c>
      <c r="N100" s="25">
        <f>IF($B100="",0,IF('勘定科目'!C100="資産",I100-J100,J100-I100))</f>
        <v/>
      </c>
    </row>
    <row r="101">
      <c r="A101" s="39">
        <f>IF('勘定科目'!B101="","",'勘定科目'!A101)</f>
        <v/>
      </c>
      <c r="B101" s="29">
        <f>IF('勘定科目'!B101="","",'勘定科目'!B101)</f>
        <v/>
      </c>
      <c r="C101" s="40">
        <f>IF('勘定科目'!B101="","",'勘定科目'!C101)</f>
        <v/>
      </c>
      <c r="D101" s="25">
        <f>IF($B101="","",IF('勘定科目'!D101="貸方",M101-L101,L101-M101))</f>
        <v/>
      </c>
      <c r="E101" s="25">
        <f>IF($B101="","",SUMIFS('月次入力'!$D102:$AA102,'月次入力'!$D$4:$AA$4,'設定'!$C$12,'月次入力'!$D$6:$AA$6,"借方"))</f>
        <v/>
      </c>
      <c r="F101" s="25">
        <f>IF($B101="","",SUMIFS('月次入力'!$D102:$AA102,'月次入力'!$D$4:$AA$4,'設定'!$C$12,'月次入力'!$D$6:$AA$6,"貸方"))</f>
        <v/>
      </c>
      <c r="G101" s="25">
        <f>IF($B101="","",IF('勘定科目'!D101="貸方",J101-I101,I101-J101))</f>
        <v/>
      </c>
      <c r="H101" s="25">
        <f>IF($B101="","",MAX(I101-J101,0))</f>
        <v/>
      </c>
      <c r="I101" s="25">
        <f>IF($B101="","",L101+E101)</f>
        <v/>
      </c>
      <c r="J101" s="25">
        <f>IF($B101="","",M101+F101)</f>
        <v/>
      </c>
      <c r="K101" s="25">
        <f>IF($B101="","",MAX(J101-I101,0))</f>
        <v/>
      </c>
      <c r="L101" s="25">
        <f>IF($B101="","",'勘定科目'!J101+SUMIFS('月次入力'!$D102:$AA102,'月次入力'!$D$4:$AA$4,"&lt;"&amp;'設定'!$C$12,'月次入力'!$D$6:$AA$6,"借方"))</f>
        <v/>
      </c>
      <c r="M101" s="25">
        <f>IF($B101="","",'勘定科目'!K101+SUMIFS('月次入力'!$D102:$AA102,'月次入力'!$D$4:$AA$4,"&lt;"&amp;'設定'!$C$12,'月次入力'!$D$6:$AA$6,"貸方"))</f>
        <v/>
      </c>
      <c r="N101" s="25">
        <f>IF($B101="",0,IF('勘定科目'!C101="資産",I101-J101,J101-I101))</f>
        <v/>
      </c>
    </row>
    <row r="102">
      <c r="A102" s="39">
        <f>IF('勘定科目'!B102="","",'勘定科目'!A102)</f>
        <v/>
      </c>
      <c r="B102" s="29">
        <f>IF('勘定科目'!B102="","",'勘定科目'!B102)</f>
        <v/>
      </c>
      <c r="C102" s="40">
        <f>IF('勘定科目'!B102="","",'勘定科目'!C102)</f>
        <v/>
      </c>
      <c r="D102" s="25">
        <f>IF($B102="","",IF('勘定科目'!D102="貸方",M102-L102,L102-M102))</f>
        <v/>
      </c>
      <c r="E102" s="25">
        <f>IF($B102="","",SUMIFS('月次入力'!$D103:$AA103,'月次入力'!$D$4:$AA$4,'設定'!$C$12,'月次入力'!$D$6:$AA$6,"借方"))</f>
        <v/>
      </c>
      <c r="F102" s="25">
        <f>IF($B102="","",SUMIFS('月次入力'!$D103:$AA103,'月次入力'!$D$4:$AA$4,'設定'!$C$12,'月次入力'!$D$6:$AA$6,"貸方"))</f>
        <v/>
      </c>
      <c r="G102" s="25">
        <f>IF($B102="","",IF('勘定科目'!D102="貸方",J102-I102,I102-J102))</f>
        <v/>
      </c>
      <c r="H102" s="25">
        <f>IF($B102="","",MAX(I102-J102,0))</f>
        <v/>
      </c>
      <c r="I102" s="25">
        <f>IF($B102="","",L102+E102)</f>
        <v/>
      </c>
      <c r="J102" s="25">
        <f>IF($B102="","",M102+F102)</f>
        <v/>
      </c>
      <c r="K102" s="25">
        <f>IF($B102="","",MAX(J102-I102,0))</f>
        <v/>
      </c>
      <c r="L102" s="25">
        <f>IF($B102="","",'勘定科目'!J102+SUMIFS('月次入力'!$D103:$AA103,'月次入力'!$D$4:$AA$4,"&lt;"&amp;'設定'!$C$12,'月次入力'!$D$6:$AA$6,"借方"))</f>
        <v/>
      </c>
      <c r="M102" s="25">
        <f>IF($B102="","",'勘定科目'!K102+SUMIFS('月次入力'!$D103:$AA103,'月次入力'!$D$4:$AA$4,"&lt;"&amp;'設定'!$C$12,'月次入力'!$D$6:$AA$6,"貸方"))</f>
        <v/>
      </c>
      <c r="N102" s="25">
        <f>IF($B102="",0,IF('勘定科目'!C102="資産",I102-J102,J102-I102))</f>
        <v/>
      </c>
    </row>
    <row r="103">
      <c r="A103" s="39">
        <f>IF('勘定科目'!B103="","",'勘定科目'!A103)</f>
        <v/>
      </c>
      <c r="B103" s="29">
        <f>IF('勘定科目'!B103="","",'勘定科目'!B103)</f>
        <v/>
      </c>
      <c r="C103" s="40">
        <f>IF('勘定科目'!B103="","",'勘定科目'!C103)</f>
        <v/>
      </c>
      <c r="D103" s="25">
        <f>IF($B103="","",IF('勘定科目'!D103="貸方",M103-L103,L103-M103))</f>
        <v/>
      </c>
      <c r="E103" s="25">
        <f>IF($B103="","",SUMIFS('月次入力'!$D104:$AA104,'月次入力'!$D$4:$AA$4,'設定'!$C$12,'月次入力'!$D$6:$AA$6,"借方"))</f>
        <v/>
      </c>
      <c r="F103" s="25">
        <f>IF($B103="","",SUMIFS('月次入力'!$D104:$AA104,'月次入力'!$D$4:$AA$4,'設定'!$C$12,'月次入力'!$D$6:$AA$6,"貸方"))</f>
        <v/>
      </c>
      <c r="G103" s="25">
        <f>IF($B103="","",IF('勘定科目'!D103="貸方",J103-I103,I103-J103))</f>
        <v/>
      </c>
      <c r="H103" s="25">
        <f>IF($B103="","",MAX(I103-J103,0))</f>
        <v/>
      </c>
      <c r="I103" s="25">
        <f>IF($B103="","",L103+E103)</f>
        <v/>
      </c>
      <c r="J103" s="25">
        <f>IF($B103="","",M103+F103)</f>
        <v/>
      </c>
      <c r="K103" s="25">
        <f>IF($B103="","",MAX(J103-I103,0))</f>
        <v/>
      </c>
      <c r="L103" s="25">
        <f>IF($B103="","",'勘定科目'!J103+SUMIFS('月次入力'!$D104:$AA104,'月次入力'!$D$4:$AA$4,"&lt;"&amp;'設定'!$C$12,'月次入力'!$D$6:$AA$6,"借方"))</f>
        <v/>
      </c>
      <c r="M103" s="25">
        <f>IF($B103="","",'勘定科目'!K103+SUMIFS('月次入力'!$D104:$AA104,'月次入力'!$D$4:$AA$4,"&lt;"&amp;'設定'!$C$12,'月次入力'!$D$6:$AA$6,"貸方"))</f>
        <v/>
      </c>
      <c r="N103" s="25">
        <f>IF($B103="",0,IF('勘定科目'!C103="資産",I103-J103,J103-I103))</f>
        <v/>
      </c>
    </row>
    <row r="104">
      <c r="A104" s="39">
        <f>IF('勘定科目'!B104="","",'勘定科目'!A104)</f>
        <v/>
      </c>
      <c r="B104" s="29">
        <f>IF('勘定科目'!B104="","",'勘定科目'!B104)</f>
        <v/>
      </c>
      <c r="C104" s="40">
        <f>IF('勘定科目'!B104="","",'勘定科目'!C104)</f>
        <v/>
      </c>
      <c r="D104" s="25">
        <f>IF($B104="","",IF('勘定科目'!D104="貸方",M104-L104,L104-M104))</f>
        <v/>
      </c>
      <c r="E104" s="25">
        <f>IF($B104="","",SUMIFS('月次入力'!$D105:$AA105,'月次入力'!$D$4:$AA$4,'設定'!$C$12,'月次入力'!$D$6:$AA$6,"借方"))</f>
        <v/>
      </c>
      <c r="F104" s="25">
        <f>IF($B104="","",SUMIFS('月次入力'!$D105:$AA105,'月次入力'!$D$4:$AA$4,'設定'!$C$12,'月次入力'!$D$6:$AA$6,"貸方"))</f>
        <v/>
      </c>
      <c r="G104" s="25">
        <f>IF($B104="","",IF('勘定科目'!D104="貸方",J104-I104,I104-J104))</f>
        <v/>
      </c>
      <c r="H104" s="25">
        <f>IF($B104="","",MAX(I104-J104,0))</f>
        <v/>
      </c>
      <c r="I104" s="25">
        <f>IF($B104="","",L104+E104)</f>
        <v/>
      </c>
      <c r="J104" s="25">
        <f>IF($B104="","",M104+F104)</f>
        <v/>
      </c>
      <c r="K104" s="25">
        <f>IF($B104="","",MAX(J104-I104,0))</f>
        <v/>
      </c>
      <c r="L104" s="25">
        <f>IF($B104="","",'勘定科目'!J104+SUMIFS('月次入力'!$D105:$AA105,'月次入力'!$D$4:$AA$4,"&lt;"&amp;'設定'!$C$12,'月次入力'!$D$6:$AA$6,"借方"))</f>
        <v/>
      </c>
      <c r="M104" s="25">
        <f>IF($B104="","",'勘定科目'!K104+SUMIFS('月次入力'!$D105:$AA105,'月次入力'!$D$4:$AA$4,"&lt;"&amp;'設定'!$C$12,'月次入力'!$D$6:$AA$6,"貸方"))</f>
        <v/>
      </c>
      <c r="N104" s="25">
        <f>IF($B104="",0,IF('勘定科目'!C104="資産",I104-J104,J104-I104))</f>
        <v/>
      </c>
    </row>
    <row r="105">
      <c r="A105" s="39">
        <f>IF('勘定科目'!B105="","",'勘定科目'!A105)</f>
        <v/>
      </c>
      <c r="B105" s="29">
        <f>IF('勘定科目'!B105="","",'勘定科目'!B105)</f>
        <v/>
      </c>
      <c r="C105" s="40">
        <f>IF('勘定科目'!B105="","",'勘定科目'!C105)</f>
        <v/>
      </c>
      <c r="D105" s="25">
        <f>IF($B105="","",IF('勘定科目'!D105="貸方",M105-L105,L105-M105))</f>
        <v/>
      </c>
      <c r="E105" s="25">
        <f>IF($B105="","",SUMIFS('月次入力'!$D106:$AA106,'月次入力'!$D$4:$AA$4,'設定'!$C$12,'月次入力'!$D$6:$AA$6,"借方"))</f>
        <v/>
      </c>
      <c r="F105" s="25">
        <f>IF($B105="","",SUMIFS('月次入力'!$D106:$AA106,'月次入力'!$D$4:$AA$4,'設定'!$C$12,'月次入力'!$D$6:$AA$6,"貸方"))</f>
        <v/>
      </c>
      <c r="G105" s="25">
        <f>IF($B105="","",IF('勘定科目'!D105="貸方",J105-I105,I105-J105))</f>
        <v/>
      </c>
      <c r="H105" s="25">
        <f>IF($B105="","",MAX(I105-J105,0))</f>
        <v/>
      </c>
      <c r="I105" s="25">
        <f>IF($B105="","",L105+E105)</f>
        <v/>
      </c>
      <c r="J105" s="25">
        <f>IF($B105="","",M105+F105)</f>
        <v/>
      </c>
      <c r="K105" s="25">
        <f>IF($B105="","",MAX(J105-I105,0))</f>
        <v/>
      </c>
      <c r="L105" s="25">
        <f>IF($B105="","",'勘定科目'!J105+SUMIFS('月次入力'!$D106:$AA106,'月次入力'!$D$4:$AA$4,"&lt;"&amp;'設定'!$C$12,'月次入力'!$D$6:$AA$6,"借方"))</f>
        <v/>
      </c>
      <c r="M105" s="25">
        <f>IF($B105="","",'勘定科目'!K105+SUMIFS('月次入力'!$D106:$AA106,'月次入力'!$D$4:$AA$4,"&lt;"&amp;'設定'!$C$12,'月次入力'!$D$6:$AA$6,"貸方"))</f>
        <v/>
      </c>
      <c r="N105" s="25">
        <f>IF($B105="",0,IF('勘定科目'!C105="資産",I105-J105,J105-I105))</f>
        <v/>
      </c>
    </row>
    <row r="106">
      <c r="A106" s="39">
        <f>IF('勘定科目'!B106="","",'勘定科目'!A106)</f>
        <v/>
      </c>
      <c r="B106" s="29">
        <f>IF('勘定科目'!B106="","",'勘定科目'!B106)</f>
        <v/>
      </c>
      <c r="C106" s="40">
        <f>IF('勘定科目'!B106="","",'勘定科目'!C106)</f>
        <v/>
      </c>
      <c r="D106" s="25">
        <f>IF($B106="","",IF('勘定科目'!D106="貸方",M106-L106,L106-M106))</f>
        <v/>
      </c>
      <c r="E106" s="25">
        <f>IF($B106="","",SUMIFS('月次入力'!$D107:$AA107,'月次入力'!$D$4:$AA$4,'設定'!$C$12,'月次入力'!$D$6:$AA$6,"借方"))</f>
        <v/>
      </c>
      <c r="F106" s="25">
        <f>IF($B106="","",SUMIFS('月次入力'!$D107:$AA107,'月次入力'!$D$4:$AA$4,'設定'!$C$12,'月次入力'!$D$6:$AA$6,"貸方"))</f>
        <v/>
      </c>
      <c r="G106" s="25">
        <f>IF($B106="","",IF('勘定科目'!D106="貸方",J106-I106,I106-J106))</f>
        <v/>
      </c>
      <c r="H106" s="25">
        <f>IF($B106="","",MAX(I106-J106,0))</f>
        <v/>
      </c>
      <c r="I106" s="25">
        <f>IF($B106="","",L106+E106)</f>
        <v/>
      </c>
      <c r="J106" s="25">
        <f>IF($B106="","",M106+F106)</f>
        <v/>
      </c>
      <c r="K106" s="25">
        <f>IF($B106="","",MAX(J106-I106,0))</f>
        <v/>
      </c>
      <c r="L106" s="25">
        <f>IF($B106="","",'勘定科目'!J106+SUMIFS('月次入力'!$D107:$AA107,'月次入力'!$D$4:$AA$4,"&lt;"&amp;'設定'!$C$12,'月次入力'!$D$6:$AA$6,"借方"))</f>
        <v/>
      </c>
      <c r="M106" s="25">
        <f>IF($B106="","",'勘定科目'!K106+SUMIFS('月次入力'!$D107:$AA107,'月次入力'!$D$4:$AA$4,"&lt;"&amp;'設定'!$C$12,'月次入力'!$D$6:$AA$6,"貸方"))</f>
        <v/>
      </c>
      <c r="N106" s="25">
        <f>IF($B106="",0,IF('勘定科目'!C106="資産",I106-J106,J106-I106))</f>
        <v/>
      </c>
    </row>
    <row r="107">
      <c r="A107" s="39">
        <f>IF('勘定科目'!B107="","",'勘定科目'!A107)</f>
        <v/>
      </c>
      <c r="B107" s="29">
        <f>IF('勘定科目'!B107="","",'勘定科目'!B107)</f>
        <v/>
      </c>
      <c r="C107" s="40">
        <f>IF('勘定科目'!B107="","",'勘定科目'!C107)</f>
        <v/>
      </c>
      <c r="D107" s="25">
        <f>IF($B107="","",IF('勘定科目'!D107="貸方",M107-L107,L107-M107))</f>
        <v/>
      </c>
      <c r="E107" s="25">
        <f>IF($B107="","",SUMIFS('月次入力'!$D108:$AA108,'月次入力'!$D$4:$AA$4,'設定'!$C$12,'月次入力'!$D$6:$AA$6,"借方"))</f>
        <v/>
      </c>
      <c r="F107" s="25">
        <f>IF($B107="","",SUMIFS('月次入力'!$D108:$AA108,'月次入力'!$D$4:$AA$4,'設定'!$C$12,'月次入力'!$D$6:$AA$6,"貸方"))</f>
        <v/>
      </c>
      <c r="G107" s="25">
        <f>IF($B107="","",IF('勘定科目'!D107="貸方",J107-I107,I107-J107))</f>
        <v/>
      </c>
      <c r="H107" s="25">
        <f>IF($B107="","",MAX(I107-J107,0))</f>
        <v/>
      </c>
      <c r="I107" s="25">
        <f>IF($B107="","",L107+E107)</f>
        <v/>
      </c>
      <c r="J107" s="25">
        <f>IF($B107="","",M107+F107)</f>
        <v/>
      </c>
      <c r="K107" s="25">
        <f>IF($B107="","",MAX(J107-I107,0))</f>
        <v/>
      </c>
      <c r="L107" s="25">
        <f>IF($B107="","",'勘定科目'!J107+SUMIFS('月次入力'!$D108:$AA108,'月次入力'!$D$4:$AA$4,"&lt;"&amp;'設定'!$C$12,'月次入力'!$D$6:$AA$6,"借方"))</f>
        <v/>
      </c>
      <c r="M107" s="25">
        <f>IF($B107="","",'勘定科目'!K107+SUMIFS('月次入力'!$D108:$AA108,'月次入力'!$D$4:$AA$4,"&lt;"&amp;'設定'!$C$12,'月次入力'!$D$6:$AA$6,"貸方"))</f>
        <v/>
      </c>
      <c r="N107" s="25">
        <f>IF($B107="",0,IF('勘定科目'!C107="資産",I107-J107,J107-I107))</f>
        <v/>
      </c>
    </row>
    <row r="108">
      <c r="A108" s="39">
        <f>IF('勘定科目'!B108="","",'勘定科目'!A108)</f>
        <v/>
      </c>
      <c r="B108" s="29">
        <f>IF('勘定科目'!B108="","",'勘定科目'!B108)</f>
        <v/>
      </c>
      <c r="C108" s="40">
        <f>IF('勘定科目'!B108="","",'勘定科目'!C108)</f>
        <v/>
      </c>
      <c r="D108" s="25">
        <f>IF($B108="","",IF('勘定科目'!D108="貸方",M108-L108,L108-M108))</f>
        <v/>
      </c>
      <c r="E108" s="25">
        <f>IF($B108="","",SUMIFS('月次入力'!$D109:$AA109,'月次入力'!$D$4:$AA$4,'設定'!$C$12,'月次入力'!$D$6:$AA$6,"借方"))</f>
        <v/>
      </c>
      <c r="F108" s="25">
        <f>IF($B108="","",SUMIFS('月次入力'!$D109:$AA109,'月次入力'!$D$4:$AA$4,'設定'!$C$12,'月次入力'!$D$6:$AA$6,"貸方"))</f>
        <v/>
      </c>
      <c r="G108" s="25">
        <f>IF($B108="","",IF('勘定科目'!D108="貸方",J108-I108,I108-J108))</f>
        <v/>
      </c>
      <c r="H108" s="25">
        <f>IF($B108="","",MAX(I108-J108,0))</f>
        <v/>
      </c>
      <c r="I108" s="25">
        <f>IF($B108="","",L108+E108)</f>
        <v/>
      </c>
      <c r="J108" s="25">
        <f>IF($B108="","",M108+F108)</f>
        <v/>
      </c>
      <c r="K108" s="25">
        <f>IF($B108="","",MAX(J108-I108,0))</f>
        <v/>
      </c>
      <c r="L108" s="25">
        <f>IF($B108="","",'勘定科目'!J108+SUMIFS('月次入力'!$D109:$AA109,'月次入力'!$D$4:$AA$4,"&lt;"&amp;'設定'!$C$12,'月次入力'!$D$6:$AA$6,"借方"))</f>
        <v/>
      </c>
      <c r="M108" s="25">
        <f>IF($B108="","",'勘定科目'!K108+SUMIFS('月次入力'!$D109:$AA109,'月次入力'!$D$4:$AA$4,"&lt;"&amp;'設定'!$C$12,'月次入力'!$D$6:$AA$6,"貸方"))</f>
        <v/>
      </c>
      <c r="N108" s="25">
        <f>IF($B108="",0,IF('勘定科目'!C108="資産",I108-J108,J108-I108))</f>
        <v/>
      </c>
    </row>
    <row r="109">
      <c r="A109" s="39">
        <f>IF('勘定科目'!B109="","",'勘定科目'!A109)</f>
        <v/>
      </c>
      <c r="B109" s="29">
        <f>IF('勘定科目'!B109="","",'勘定科目'!B109)</f>
        <v/>
      </c>
      <c r="C109" s="40">
        <f>IF('勘定科目'!B109="","",'勘定科目'!C109)</f>
        <v/>
      </c>
      <c r="D109" s="25">
        <f>IF($B109="","",IF('勘定科目'!D109="貸方",M109-L109,L109-M109))</f>
        <v/>
      </c>
      <c r="E109" s="25">
        <f>IF($B109="","",SUMIFS('月次入力'!$D110:$AA110,'月次入力'!$D$4:$AA$4,'設定'!$C$12,'月次入力'!$D$6:$AA$6,"借方"))</f>
        <v/>
      </c>
      <c r="F109" s="25">
        <f>IF($B109="","",SUMIFS('月次入力'!$D110:$AA110,'月次入力'!$D$4:$AA$4,'設定'!$C$12,'月次入力'!$D$6:$AA$6,"貸方"))</f>
        <v/>
      </c>
      <c r="G109" s="25">
        <f>IF($B109="","",IF('勘定科目'!D109="貸方",J109-I109,I109-J109))</f>
        <v/>
      </c>
      <c r="H109" s="25">
        <f>IF($B109="","",MAX(I109-J109,0))</f>
        <v/>
      </c>
      <c r="I109" s="25">
        <f>IF($B109="","",L109+E109)</f>
        <v/>
      </c>
      <c r="J109" s="25">
        <f>IF($B109="","",M109+F109)</f>
        <v/>
      </c>
      <c r="K109" s="25">
        <f>IF($B109="","",MAX(J109-I109,0))</f>
        <v/>
      </c>
      <c r="L109" s="25">
        <f>IF($B109="","",'勘定科目'!J109+SUMIFS('月次入力'!$D110:$AA110,'月次入力'!$D$4:$AA$4,"&lt;"&amp;'設定'!$C$12,'月次入力'!$D$6:$AA$6,"借方"))</f>
        <v/>
      </c>
      <c r="M109" s="25">
        <f>IF($B109="","",'勘定科目'!K109+SUMIFS('月次入力'!$D110:$AA110,'月次入力'!$D$4:$AA$4,"&lt;"&amp;'設定'!$C$12,'月次入力'!$D$6:$AA$6,"貸方"))</f>
        <v/>
      </c>
      <c r="N109" s="25">
        <f>IF($B109="",0,IF('勘定科目'!C109="資産",I109-J109,J109-I109))</f>
        <v/>
      </c>
    </row>
    <row r="110">
      <c r="A110" s="39">
        <f>IF('勘定科目'!B110="","",'勘定科目'!A110)</f>
        <v/>
      </c>
      <c r="B110" s="29">
        <f>IF('勘定科目'!B110="","",'勘定科目'!B110)</f>
        <v/>
      </c>
      <c r="C110" s="40">
        <f>IF('勘定科目'!B110="","",'勘定科目'!C110)</f>
        <v/>
      </c>
      <c r="D110" s="25">
        <f>IF($B110="","",IF('勘定科目'!D110="貸方",M110-L110,L110-M110))</f>
        <v/>
      </c>
      <c r="E110" s="25">
        <f>IF($B110="","",SUMIFS('月次入力'!$D111:$AA111,'月次入力'!$D$4:$AA$4,'設定'!$C$12,'月次入力'!$D$6:$AA$6,"借方"))</f>
        <v/>
      </c>
      <c r="F110" s="25">
        <f>IF($B110="","",SUMIFS('月次入力'!$D111:$AA111,'月次入力'!$D$4:$AA$4,'設定'!$C$12,'月次入力'!$D$6:$AA$6,"貸方"))</f>
        <v/>
      </c>
      <c r="G110" s="25">
        <f>IF($B110="","",IF('勘定科目'!D110="貸方",J110-I110,I110-J110))</f>
        <v/>
      </c>
      <c r="H110" s="25">
        <f>IF($B110="","",MAX(I110-J110,0))</f>
        <v/>
      </c>
      <c r="I110" s="25">
        <f>IF($B110="","",L110+E110)</f>
        <v/>
      </c>
      <c r="J110" s="25">
        <f>IF($B110="","",M110+F110)</f>
        <v/>
      </c>
      <c r="K110" s="25">
        <f>IF($B110="","",MAX(J110-I110,0))</f>
        <v/>
      </c>
      <c r="L110" s="25">
        <f>IF($B110="","",'勘定科目'!J110+SUMIFS('月次入力'!$D111:$AA111,'月次入力'!$D$4:$AA$4,"&lt;"&amp;'設定'!$C$12,'月次入力'!$D$6:$AA$6,"借方"))</f>
        <v/>
      </c>
      <c r="M110" s="25">
        <f>IF($B110="","",'勘定科目'!K110+SUMIFS('月次入力'!$D111:$AA111,'月次入力'!$D$4:$AA$4,"&lt;"&amp;'設定'!$C$12,'月次入力'!$D$6:$AA$6,"貸方"))</f>
        <v/>
      </c>
      <c r="N110" s="25">
        <f>IF($B110="",0,IF('勘定科目'!C110="資産",I110-J110,J110-I110))</f>
        <v/>
      </c>
    </row>
    <row r="111">
      <c r="A111" s="39">
        <f>IF('勘定科目'!B111="","",'勘定科目'!A111)</f>
        <v/>
      </c>
      <c r="B111" s="29">
        <f>IF('勘定科目'!B111="","",'勘定科目'!B111)</f>
        <v/>
      </c>
      <c r="C111" s="40">
        <f>IF('勘定科目'!B111="","",'勘定科目'!C111)</f>
        <v/>
      </c>
      <c r="D111" s="25">
        <f>IF($B111="","",IF('勘定科目'!D111="貸方",M111-L111,L111-M111))</f>
        <v/>
      </c>
      <c r="E111" s="25">
        <f>IF($B111="","",SUMIFS('月次入力'!$D112:$AA112,'月次入力'!$D$4:$AA$4,'設定'!$C$12,'月次入力'!$D$6:$AA$6,"借方"))</f>
        <v/>
      </c>
      <c r="F111" s="25">
        <f>IF($B111="","",SUMIFS('月次入力'!$D112:$AA112,'月次入力'!$D$4:$AA$4,'設定'!$C$12,'月次入力'!$D$6:$AA$6,"貸方"))</f>
        <v/>
      </c>
      <c r="G111" s="25">
        <f>IF($B111="","",IF('勘定科目'!D111="貸方",J111-I111,I111-J111))</f>
        <v/>
      </c>
      <c r="H111" s="25">
        <f>IF($B111="","",MAX(I111-J111,0))</f>
        <v/>
      </c>
      <c r="I111" s="25">
        <f>IF($B111="","",L111+E111)</f>
        <v/>
      </c>
      <c r="J111" s="25">
        <f>IF($B111="","",M111+F111)</f>
        <v/>
      </c>
      <c r="K111" s="25">
        <f>IF($B111="","",MAX(J111-I111,0))</f>
        <v/>
      </c>
      <c r="L111" s="25">
        <f>IF($B111="","",'勘定科目'!J111+SUMIFS('月次入力'!$D112:$AA112,'月次入力'!$D$4:$AA$4,"&lt;"&amp;'設定'!$C$12,'月次入力'!$D$6:$AA$6,"借方"))</f>
        <v/>
      </c>
      <c r="M111" s="25">
        <f>IF($B111="","",'勘定科目'!K111+SUMIFS('月次入力'!$D112:$AA112,'月次入力'!$D$4:$AA$4,"&lt;"&amp;'設定'!$C$12,'月次入力'!$D$6:$AA$6,"貸方"))</f>
        <v/>
      </c>
      <c r="N111" s="25">
        <f>IF($B111="",0,IF('勘定科目'!C111="資産",I111-J111,J111-I111))</f>
        <v/>
      </c>
    </row>
    <row r="112">
      <c r="A112" s="39">
        <f>IF('勘定科目'!B112="","",'勘定科目'!A112)</f>
        <v/>
      </c>
      <c r="B112" s="29">
        <f>IF('勘定科目'!B112="","",'勘定科目'!B112)</f>
        <v/>
      </c>
      <c r="C112" s="40">
        <f>IF('勘定科目'!B112="","",'勘定科目'!C112)</f>
        <v/>
      </c>
      <c r="D112" s="25">
        <f>IF($B112="","",IF('勘定科目'!D112="貸方",M112-L112,L112-M112))</f>
        <v/>
      </c>
      <c r="E112" s="25">
        <f>IF($B112="","",SUMIFS('月次入力'!$D113:$AA113,'月次入力'!$D$4:$AA$4,'設定'!$C$12,'月次入力'!$D$6:$AA$6,"借方"))</f>
        <v/>
      </c>
      <c r="F112" s="25">
        <f>IF($B112="","",SUMIFS('月次入力'!$D113:$AA113,'月次入力'!$D$4:$AA$4,'設定'!$C$12,'月次入力'!$D$6:$AA$6,"貸方"))</f>
        <v/>
      </c>
      <c r="G112" s="25">
        <f>IF($B112="","",IF('勘定科目'!D112="貸方",J112-I112,I112-J112))</f>
        <v/>
      </c>
      <c r="H112" s="25">
        <f>IF($B112="","",MAX(I112-J112,0))</f>
        <v/>
      </c>
      <c r="I112" s="25">
        <f>IF($B112="","",L112+E112)</f>
        <v/>
      </c>
      <c r="J112" s="25">
        <f>IF($B112="","",M112+F112)</f>
        <v/>
      </c>
      <c r="K112" s="25">
        <f>IF($B112="","",MAX(J112-I112,0))</f>
        <v/>
      </c>
      <c r="L112" s="25">
        <f>IF($B112="","",'勘定科目'!J112+SUMIFS('月次入力'!$D113:$AA113,'月次入力'!$D$4:$AA$4,"&lt;"&amp;'設定'!$C$12,'月次入力'!$D$6:$AA$6,"借方"))</f>
        <v/>
      </c>
      <c r="M112" s="25">
        <f>IF($B112="","",'勘定科目'!K112+SUMIFS('月次入力'!$D113:$AA113,'月次入力'!$D$4:$AA$4,"&lt;"&amp;'設定'!$C$12,'月次入力'!$D$6:$AA$6,"貸方"))</f>
        <v/>
      </c>
      <c r="N112" s="25">
        <f>IF($B112="",0,IF('勘定科目'!C112="資産",I112-J112,J112-I112))</f>
        <v/>
      </c>
    </row>
    <row r="113">
      <c r="A113" s="39">
        <f>IF('勘定科目'!B113="","",'勘定科目'!A113)</f>
        <v/>
      </c>
      <c r="B113" s="29">
        <f>IF('勘定科目'!B113="","",'勘定科目'!B113)</f>
        <v/>
      </c>
      <c r="C113" s="40">
        <f>IF('勘定科目'!B113="","",'勘定科目'!C113)</f>
        <v/>
      </c>
      <c r="D113" s="25">
        <f>IF($B113="","",IF('勘定科目'!D113="貸方",M113-L113,L113-M113))</f>
        <v/>
      </c>
      <c r="E113" s="25">
        <f>IF($B113="","",SUMIFS('月次入力'!$D114:$AA114,'月次入力'!$D$4:$AA$4,'設定'!$C$12,'月次入力'!$D$6:$AA$6,"借方"))</f>
        <v/>
      </c>
      <c r="F113" s="25">
        <f>IF($B113="","",SUMIFS('月次入力'!$D114:$AA114,'月次入力'!$D$4:$AA$4,'設定'!$C$12,'月次入力'!$D$6:$AA$6,"貸方"))</f>
        <v/>
      </c>
      <c r="G113" s="25">
        <f>IF($B113="","",IF('勘定科目'!D113="貸方",J113-I113,I113-J113))</f>
        <v/>
      </c>
      <c r="H113" s="25">
        <f>IF($B113="","",MAX(I113-J113,0))</f>
        <v/>
      </c>
      <c r="I113" s="25">
        <f>IF($B113="","",L113+E113)</f>
        <v/>
      </c>
      <c r="J113" s="25">
        <f>IF($B113="","",M113+F113)</f>
        <v/>
      </c>
      <c r="K113" s="25">
        <f>IF($B113="","",MAX(J113-I113,0))</f>
        <v/>
      </c>
      <c r="L113" s="25">
        <f>IF($B113="","",'勘定科目'!J113+SUMIFS('月次入力'!$D114:$AA114,'月次入力'!$D$4:$AA$4,"&lt;"&amp;'設定'!$C$12,'月次入力'!$D$6:$AA$6,"借方"))</f>
        <v/>
      </c>
      <c r="M113" s="25">
        <f>IF($B113="","",'勘定科目'!K113+SUMIFS('月次入力'!$D114:$AA114,'月次入力'!$D$4:$AA$4,"&lt;"&amp;'設定'!$C$12,'月次入力'!$D$6:$AA$6,"貸方"))</f>
        <v/>
      </c>
      <c r="N113" s="25">
        <f>IF($B113="",0,IF('勘定科目'!C113="資産",I113-J113,J113-I113))</f>
        <v/>
      </c>
    </row>
    <row r="114">
      <c r="A114" s="39">
        <f>IF('勘定科目'!B114="","",'勘定科目'!A114)</f>
        <v/>
      </c>
      <c r="B114" s="29">
        <f>IF('勘定科目'!B114="","",'勘定科目'!B114)</f>
        <v/>
      </c>
      <c r="C114" s="40">
        <f>IF('勘定科目'!B114="","",'勘定科目'!C114)</f>
        <v/>
      </c>
      <c r="D114" s="25">
        <f>IF($B114="","",IF('勘定科目'!D114="貸方",M114-L114,L114-M114))</f>
        <v/>
      </c>
      <c r="E114" s="25">
        <f>IF($B114="","",SUMIFS('月次入力'!$D115:$AA115,'月次入力'!$D$4:$AA$4,'設定'!$C$12,'月次入力'!$D$6:$AA$6,"借方"))</f>
        <v/>
      </c>
      <c r="F114" s="25">
        <f>IF($B114="","",SUMIFS('月次入力'!$D115:$AA115,'月次入力'!$D$4:$AA$4,'設定'!$C$12,'月次入力'!$D$6:$AA$6,"貸方"))</f>
        <v/>
      </c>
      <c r="G114" s="25">
        <f>IF($B114="","",IF('勘定科目'!D114="貸方",J114-I114,I114-J114))</f>
        <v/>
      </c>
      <c r="H114" s="25">
        <f>IF($B114="","",MAX(I114-J114,0))</f>
        <v/>
      </c>
      <c r="I114" s="25">
        <f>IF($B114="","",L114+E114)</f>
        <v/>
      </c>
      <c r="J114" s="25">
        <f>IF($B114="","",M114+F114)</f>
        <v/>
      </c>
      <c r="K114" s="25">
        <f>IF($B114="","",MAX(J114-I114,0))</f>
        <v/>
      </c>
      <c r="L114" s="25">
        <f>IF($B114="","",'勘定科目'!J114+SUMIFS('月次入力'!$D115:$AA115,'月次入力'!$D$4:$AA$4,"&lt;"&amp;'設定'!$C$12,'月次入力'!$D$6:$AA$6,"借方"))</f>
        <v/>
      </c>
      <c r="M114" s="25">
        <f>IF($B114="","",'勘定科目'!K114+SUMIFS('月次入力'!$D115:$AA115,'月次入力'!$D$4:$AA$4,"&lt;"&amp;'設定'!$C$12,'月次入力'!$D$6:$AA$6,"貸方"))</f>
        <v/>
      </c>
      <c r="N114" s="25">
        <f>IF($B114="",0,IF('勘定科目'!C114="資産",I114-J114,J114-I114))</f>
        <v/>
      </c>
    </row>
    <row r="115">
      <c r="A115" s="39">
        <f>IF('勘定科目'!B115="","",'勘定科目'!A115)</f>
        <v/>
      </c>
      <c r="B115" s="29">
        <f>IF('勘定科目'!B115="","",'勘定科目'!B115)</f>
        <v/>
      </c>
      <c r="C115" s="40">
        <f>IF('勘定科目'!B115="","",'勘定科目'!C115)</f>
        <v/>
      </c>
      <c r="D115" s="25">
        <f>IF($B115="","",IF('勘定科目'!D115="貸方",M115-L115,L115-M115))</f>
        <v/>
      </c>
      <c r="E115" s="25">
        <f>IF($B115="","",SUMIFS('月次入力'!$D116:$AA116,'月次入力'!$D$4:$AA$4,'設定'!$C$12,'月次入力'!$D$6:$AA$6,"借方"))</f>
        <v/>
      </c>
      <c r="F115" s="25">
        <f>IF($B115="","",SUMIFS('月次入力'!$D116:$AA116,'月次入力'!$D$4:$AA$4,'設定'!$C$12,'月次入力'!$D$6:$AA$6,"貸方"))</f>
        <v/>
      </c>
      <c r="G115" s="25">
        <f>IF($B115="","",IF('勘定科目'!D115="貸方",J115-I115,I115-J115))</f>
        <v/>
      </c>
      <c r="H115" s="25">
        <f>IF($B115="","",MAX(I115-J115,0))</f>
        <v/>
      </c>
      <c r="I115" s="25">
        <f>IF($B115="","",L115+E115)</f>
        <v/>
      </c>
      <c r="J115" s="25">
        <f>IF($B115="","",M115+F115)</f>
        <v/>
      </c>
      <c r="K115" s="25">
        <f>IF($B115="","",MAX(J115-I115,0))</f>
        <v/>
      </c>
      <c r="L115" s="25">
        <f>IF($B115="","",'勘定科目'!J115+SUMIFS('月次入力'!$D116:$AA116,'月次入力'!$D$4:$AA$4,"&lt;"&amp;'設定'!$C$12,'月次入力'!$D$6:$AA$6,"借方"))</f>
        <v/>
      </c>
      <c r="M115" s="25">
        <f>IF($B115="","",'勘定科目'!K115+SUMIFS('月次入力'!$D116:$AA116,'月次入力'!$D$4:$AA$4,"&lt;"&amp;'設定'!$C$12,'月次入力'!$D$6:$AA$6,"貸方"))</f>
        <v/>
      </c>
      <c r="N115" s="25">
        <f>IF($B115="",0,IF('勘定科目'!C115="資産",I115-J115,J115-I115))</f>
        <v/>
      </c>
    </row>
    <row r="116">
      <c r="A116" s="39">
        <f>IF('勘定科目'!B116="","",'勘定科目'!A116)</f>
        <v/>
      </c>
      <c r="B116" s="29">
        <f>IF('勘定科目'!B116="","",'勘定科目'!B116)</f>
        <v/>
      </c>
      <c r="C116" s="40">
        <f>IF('勘定科目'!B116="","",'勘定科目'!C116)</f>
        <v/>
      </c>
      <c r="D116" s="25">
        <f>IF($B116="","",IF('勘定科目'!D116="貸方",M116-L116,L116-M116))</f>
        <v/>
      </c>
      <c r="E116" s="25">
        <f>IF($B116="","",SUMIFS('月次入力'!$D117:$AA117,'月次入力'!$D$4:$AA$4,'設定'!$C$12,'月次入力'!$D$6:$AA$6,"借方"))</f>
        <v/>
      </c>
      <c r="F116" s="25">
        <f>IF($B116="","",SUMIFS('月次入力'!$D117:$AA117,'月次入力'!$D$4:$AA$4,'設定'!$C$12,'月次入力'!$D$6:$AA$6,"貸方"))</f>
        <v/>
      </c>
      <c r="G116" s="25">
        <f>IF($B116="","",IF('勘定科目'!D116="貸方",J116-I116,I116-J116))</f>
        <v/>
      </c>
      <c r="H116" s="25">
        <f>IF($B116="","",MAX(I116-J116,0))</f>
        <v/>
      </c>
      <c r="I116" s="25">
        <f>IF($B116="","",L116+E116)</f>
        <v/>
      </c>
      <c r="J116" s="25">
        <f>IF($B116="","",M116+F116)</f>
        <v/>
      </c>
      <c r="K116" s="25">
        <f>IF($B116="","",MAX(J116-I116,0))</f>
        <v/>
      </c>
      <c r="L116" s="25">
        <f>IF($B116="","",'勘定科目'!J116+SUMIFS('月次入力'!$D117:$AA117,'月次入力'!$D$4:$AA$4,"&lt;"&amp;'設定'!$C$12,'月次入力'!$D$6:$AA$6,"借方"))</f>
        <v/>
      </c>
      <c r="M116" s="25">
        <f>IF($B116="","",'勘定科目'!K116+SUMIFS('月次入力'!$D117:$AA117,'月次入力'!$D$4:$AA$4,"&lt;"&amp;'設定'!$C$12,'月次入力'!$D$6:$AA$6,"貸方"))</f>
        <v/>
      </c>
      <c r="N116" s="25">
        <f>IF($B116="",0,IF('勘定科目'!C116="資産",I116-J116,J116-I116))</f>
        <v/>
      </c>
    </row>
    <row r="117">
      <c r="A117" s="39">
        <f>IF('勘定科目'!B117="","",'勘定科目'!A117)</f>
        <v/>
      </c>
      <c r="B117" s="29">
        <f>IF('勘定科目'!B117="","",'勘定科目'!B117)</f>
        <v/>
      </c>
      <c r="C117" s="40">
        <f>IF('勘定科目'!B117="","",'勘定科目'!C117)</f>
        <v/>
      </c>
      <c r="D117" s="25">
        <f>IF($B117="","",IF('勘定科目'!D117="貸方",M117-L117,L117-M117))</f>
        <v/>
      </c>
      <c r="E117" s="25">
        <f>IF($B117="","",SUMIFS('月次入力'!$D118:$AA118,'月次入力'!$D$4:$AA$4,'設定'!$C$12,'月次入力'!$D$6:$AA$6,"借方"))</f>
        <v/>
      </c>
      <c r="F117" s="25">
        <f>IF($B117="","",SUMIFS('月次入力'!$D118:$AA118,'月次入力'!$D$4:$AA$4,'設定'!$C$12,'月次入力'!$D$6:$AA$6,"貸方"))</f>
        <v/>
      </c>
      <c r="G117" s="25">
        <f>IF($B117="","",IF('勘定科目'!D117="貸方",J117-I117,I117-J117))</f>
        <v/>
      </c>
      <c r="H117" s="25">
        <f>IF($B117="","",MAX(I117-J117,0))</f>
        <v/>
      </c>
      <c r="I117" s="25">
        <f>IF($B117="","",L117+E117)</f>
        <v/>
      </c>
      <c r="J117" s="25">
        <f>IF($B117="","",M117+F117)</f>
        <v/>
      </c>
      <c r="K117" s="25">
        <f>IF($B117="","",MAX(J117-I117,0))</f>
        <v/>
      </c>
      <c r="L117" s="25">
        <f>IF($B117="","",'勘定科目'!J117+SUMIFS('月次入力'!$D118:$AA118,'月次入力'!$D$4:$AA$4,"&lt;"&amp;'設定'!$C$12,'月次入力'!$D$6:$AA$6,"借方"))</f>
        <v/>
      </c>
      <c r="M117" s="25">
        <f>IF($B117="","",'勘定科目'!K117+SUMIFS('月次入力'!$D118:$AA118,'月次入力'!$D$4:$AA$4,"&lt;"&amp;'設定'!$C$12,'月次入力'!$D$6:$AA$6,"貸方"))</f>
        <v/>
      </c>
      <c r="N117" s="25">
        <f>IF($B117="",0,IF('勘定科目'!C117="資産",I117-J117,J117-I117))</f>
        <v/>
      </c>
    </row>
    <row r="118">
      <c r="A118" s="39">
        <f>IF('勘定科目'!B118="","",'勘定科目'!A118)</f>
        <v/>
      </c>
      <c r="B118" s="29">
        <f>IF('勘定科目'!B118="","",'勘定科目'!B118)</f>
        <v/>
      </c>
      <c r="C118" s="40">
        <f>IF('勘定科目'!B118="","",'勘定科目'!C118)</f>
        <v/>
      </c>
      <c r="D118" s="25">
        <f>IF($B118="","",IF('勘定科目'!D118="貸方",M118-L118,L118-M118))</f>
        <v/>
      </c>
      <c r="E118" s="25">
        <f>IF($B118="","",SUMIFS('月次入力'!$D119:$AA119,'月次入力'!$D$4:$AA$4,'設定'!$C$12,'月次入力'!$D$6:$AA$6,"借方"))</f>
        <v/>
      </c>
      <c r="F118" s="25">
        <f>IF($B118="","",SUMIFS('月次入力'!$D119:$AA119,'月次入力'!$D$4:$AA$4,'設定'!$C$12,'月次入力'!$D$6:$AA$6,"貸方"))</f>
        <v/>
      </c>
      <c r="G118" s="25">
        <f>IF($B118="","",IF('勘定科目'!D118="貸方",J118-I118,I118-J118))</f>
        <v/>
      </c>
      <c r="H118" s="25">
        <f>IF($B118="","",MAX(I118-J118,0))</f>
        <v/>
      </c>
      <c r="I118" s="25">
        <f>IF($B118="","",L118+E118)</f>
        <v/>
      </c>
      <c r="J118" s="25">
        <f>IF($B118="","",M118+F118)</f>
        <v/>
      </c>
      <c r="K118" s="25">
        <f>IF($B118="","",MAX(J118-I118,0))</f>
        <v/>
      </c>
      <c r="L118" s="25">
        <f>IF($B118="","",'勘定科目'!J118+SUMIFS('月次入力'!$D119:$AA119,'月次入力'!$D$4:$AA$4,"&lt;"&amp;'設定'!$C$12,'月次入力'!$D$6:$AA$6,"借方"))</f>
        <v/>
      </c>
      <c r="M118" s="25">
        <f>IF($B118="","",'勘定科目'!K118+SUMIFS('月次入力'!$D119:$AA119,'月次入力'!$D$4:$AA$4,"&lt;"&amp;'設定'!$C$12,'月次入力'!$D$6:$AA$6,"貸方"))</f>
        <v/>
      </c>
      <c r="N118" s="25">
        <f>IF($B118="",0,IF('勘定科目'!C118="資産",I118-J118,J118-I118))</f>
        <v/>
      </c>
    </row>
    <row r="119">
      <c r="A119" s="39">
        <f>IF('勘定科目'!B119="","",'勘定科目'!A119)</f>
        <v/>
      </c>
      <c r="B119" s="29">
        <f>IF('勘定科目'!B119="","",'勘定科目'!B119)</f>
        <v/>
      </c>
      <c r="C119" s="40">
        <f>IF('勘定科目'!B119="","",'勘定科目'!C119)</f>
        <v/>
      </c>
      <c r="D119" s="25">
        <f>IF($B119="","",IF('勘定科目'!D119="貸方",M119-L119,L119-M119))</f>
        <v/>
      </c>
      <c r="E119" s="25">
        <f>IF($B119="","",SUMIFS('月次入力'!$D120:$AA120,'月次入力'!$D$4:$AA$4,'設定'!$C$12,'月次入力'!$D$6:$AA$6,"借方"))</f>
        <v/>
      </c>
      <c r="F119" s="25">
        <f>IF($B119="","",SUMIFS('月次入力'!$D120:$AA120,'月次入力'!$D$4:$AA$4,'設定'!$C$12,'月次入力'!$D$6:$AA$6,"貸方"))</f>
        <v/>
      </c>
      <c r="G119" s="25">
        <f>IF($B119="","",IF('勘定科目'!D119="貸方",J119-I119,I119-J119))</f>
        <v/>
      </c>
      <c r="H119" s="25">
        <f>IF($B119="","",MAX(I119-J119,0))</f>
        <v/>
      </c>
      <c r="I119" s="25">
        <f>IF($B119="","",L119+E119)</f>
        <v/>
      </c>
      <c r="J119" s="25">
        <f>IF($B119="","",M119+F119)</f>
        <v/>
      </c>
      <c r="K119" s="25">
        <f>IF($B119="","",MAX(J119-I119,0))</f>
        <v/>
      </c>
      <c r="L119" s="25">
        <f>IF($B119="","",'勘定科目'!J119+SUMIFS('月次入力'!$D120:$AA120,'月次入力'!$D$4:$AA$4,"&lt;"&amp;'設定'!$C$12,'月次入力'!$D$6:$AA$6,"借方"))</f>
        <v/>
      </c>
      <c r="M119" s="25">
        <f>IF($B119="","",'勘定科目'!K119+SUMIFS('月次入力'!$D120:$AA120,'月次入力'!$D$4:$AA$4,"&lt;"&amp;'設定'!$C$12,'月次入力'!$D$6:$AA$6,"貸方"))</f>
        <v/>
      </c>
      <c r="N119" s="25">
        <f>IF($B119="",0,IF('勘定科目'!C119="資産",I119-J119,J119-I119))</f>
        <v/>
      </c>
    </row>
    <row r="120">
      <c r="A120" s="39">
        <f>IF('勘定科目'!B120="","",'勘定科目'!A120)</f>
        <v/>
      </c>
      <c r="B120" s="29">
        <f>IF('勘定科目'!B120="","",'勘定科目'!B120)</f>
        <v/>
      </c>
      <c r="C120" s="40">
        <f>IF('勘定科目'!B120="","",'勘定科目'!C120)</f>
        <v/>
      </c>
      <c r="D120" s="25">
        <f>IF($B120="","",IF('勘定科目'!D120="貸方",M120-L120,L120-M120))</f>
        <v/>
      </c>
      <c r="E120" s="25">
        <f>IF($B120="","",SUMIFS('月次入力'!$D121:$AA121,'月次入力'!$D$4:$AA$4,'設定'!$C$12,'月次入力'!$D$6:$AA$6,"借方"))</f>
        <v/>
      </c>
      <c r="F120" s="25">
        <f>IF($B120="","",SUMIFS('月次入力'!$D121:$AA121,'月次入力'!$D$4:$AA$4,'設定'!$C$12,'月次入力'!$D$6:$AA$6,"貸方"))</f>
        <v/>
      </c>
      <c r="G120" s="25">
        <f>IF($B120="","",IF('勘定科目'!D120="貸方",J120-I120,I120-J120))</f>
        <v/>
      </c>
      <c r="H120" s="25">
        <f>IF($B120="","",MAX(I120-J120,0))</f>
        <v/>
      </c>
      <c r="I120" s="25">
        <f>IF($B120="","",L120+E120)</f>
        <v/>
      </c>
      <c r="J120" s="25">
        <f>IF($B120="","",M120+F120)</f>
        <v/>
      </c>
      <c r="K120" s="25">
        <f>IF($B120="","",MAX(J120-I120,0))</f>
        <v/>
      </c>
      <c r="L120" s="25">
        <f>IF($B120="","",'勘定科目'!J120+SUMIFS('月次入力'!$D121:$AA121,'月次入力'!$D$4:$AA$4,"&lt;"&amp;'設定'!$C$12,'月次入力'!$D$6:$AA$6,"借方"))</f>
        <v/>
      </c>
      <c r="M120" s="25">
        <f>IF($B120="","",'勘定科目'!K120+SUMIFS('月次入力'!$D121:$AA121,'月次入力'!$D$4:$AA$4,"&lt;"&amp;'設定'!$C$12,'月次入力'!$D$6:$AA$6,"貸方"))</f>
        <v/>
      </c>
      <c r="N120" s="25">
        <f>IF($B120="",0,IF('勘定科目'!C120="資産",I120-J120,J120-I120))</f>
        <v/>
      </c>
    </row>
    <row r="121">
      <c r="A121" s="39">
        <f>IF('勘定科目'!B121="","",'勘定科目'!A121)</f>
        <v/>
      </c>
      <c r="B121" s="29">
        <f>IF('勘定科目'!B121="","",'勘定科目'!B121)</f>
        <v/>
      </c>
      <c r="C121" s="40">
        <f>IF('勘定科目'!B121="","",'勘定科目'!C121)</f>
        <v/>
      </c>
      <c r="D121" s="25">
        <f>IF($B121="","",IF('勘定科目'!D121="貸方",M121-L121,L121-M121))</f>
        <v/>
      </c>
      <c r="E121" s="25">
        <f>IF($B121="","",SUMIFS('月次入力'!$D122:$AA122,'月次入力'!$D$4:$AA$4,'設定'!$C$12,'月次入力'!$D$6:$AA$6,"借方"))</f>
        <v/>
      </c>
      <c r="F121" s="25">
        <f>IF($B121="","",SUMIFS('月次入力'!$D122:$AA122,'月次入力'!$D$4:$AA$4,'設定'!$C$12,'月次入力'!$D$6:$AA$6,"貸方"))</f>
        <v/>
      </c>
      <c r="G121" s="25">
        <f>IF($B121="","",IF('勘定科目'!D121="貸方",J121-I121,I121-J121))</f>
        <v/>
      </c>
      <c r="H121" s="25">
        <f>IF($B121="","",MAX(I121-J121,0))</f>
        <v/>
      </c>
      <c r="I121" s="25">
        <f>IF($B121="","",L121+E121)</f>
        <v/>
      </c>
      <c r="J121" s="25">
        <f>IF($B121="","",M121+F121)</f>
        <v/>
      </c>
      <c r="K121" s="25">
        <f>IF($B121="","",MAX(J121-I121,0))</f>
        <v/>
      </c>
      <c r="L121" s="25">
        <f>IF($B121="","",'勘定科目'!J121+SUMIFS('月次入力'!$D122:$AA122,'月次入力'!$D$4:$AA$4,"&lt;"&amp;'設定'!$C$12,'月次入力'!$D$6:$AA$6,"借方"))</f>
        <v/>
      </c>
      <c r="M121" s="25">
        <f>IF($B121="","",'勘定科目'!K121+SUMIFS('月次入力'!$D122:$AA122,'月次入力'!$D$4:$AA$4,"&lt;"&amp;'設定'!$C$12,'月次入力'!$D$6:$AA$6,"貸方"))</f>
        <v/>
      </c>
      <c r="N121" s="25">
        <f>IF($B121="",0,IF('勘定科目'!C121="資産",I121-J121,J121-I121))</f>
        <v/>
      </c>
    </row>
    <row r="122">
      <c r="A122" s="39">
        <f>IF('勘定科目'!B122="","",'勘定科目'!A122)</f>
        <v/>
      </c>
      <c r="B122" s="29">
        <f>IF('勘定科目'!B122="","",'勘定科目'!B122)</f>
        <v/>
      </c>
      <c r="C122" s="40">
        <f>IF('勘定科目'!B122="","",'勘定科目'!C122)</f>
        <v/>
      </c>
      <c r="D122" s="25">
        <f>IF($B122="","",IF('勘定科目'!D122="貸方",M122-L122,L122-M122))</f>
        <v/>
      </c>
      <c r="E122" s="25">
        <f>IF($B122="","",SUMIFS('月次入力'!$D123:$AA123,'月次入力'!$D$4:$AA$4,'設定'!$C$12,'月次入力'!$D$6:$AA$6,"借方"))</f>
        <v/>
      </c>
      <c r="F122" s="25">
        <f>IF($B122="","",SUMIFS('月次入力'!$D123:$AA123,'月次入力'!$D$4:$AA$4,'設定'!$C$12,'月次入力'!$D$6:$AA$6,"貸方"))</f>
        <v/>
      </c>
      <c r="G122" s="25">
        <f>IF($B122="","",IF('勘定科目'!D122="貸方",J122-I122,I122-J122))</f>
        <v/>
      </c>
      <c r="H122" s="25">
        <f>IF($B122="","",MAX(I122-J122,0))</f>
        <v/>
      </c>
      <c r="I122" s="25">
        <f>IF($B122="","",L122+E122)</f>
        <v/>
      </c>
      <c r="J122" s="25">
        <f>IF($B122="","",M122+F122)</f>
        <v/>
      </c>
      <c r="K122" s="25">
        <f>IF($B122="","",MAX(J122-I122,0))</f>
        <v/>
      </c>
      <c r="L122" s="25">
        <f>IF($B122="","",'勘定科目'!J122+SUMIFS('月次入力'!$D123:$AA123,'月次入力'!$D$4:$AA$4,"&lt;"&amp;'設定'!$C$12,'月次入力'!$D$6:$AA$6,"借方"))</f>
        <v/>
      </c>
      <c r="M122" s="25">
        <f>IF($B122="","",'勘定科目'!K122+SUMIFS('月次入力'!$D123:$AA123,'月次入力'!$D$4:$AA$4,"&lt;"&amp;'設定'!$C$12,'月次入力'!$D$6:$AA$6,"貸方"))</f>
        <v/>
      </c>
      <c r="N122" s="25">
        <f>IF($B122="",0,IF('勘定科目'!C122="資産",I122-J122,J122-I122))</f>
        <v/>
      </c>
    </row>
    <row r="123">
      <c r="A123" s="39">
        <f>IF('勘定科目'!B123="","",'勘定科目'!A123)</f>
        <v/>
      </c>
      <c r="B123" s="29">
        <f>IF('勘定科目'!B123="","",'勘定科目'!B123)</f>
        <v/>
      </c>
      <c r="C123" s="40">
        <f>IF('勘定科目'!B123="","",'勘定科目'!C123)</f>
        <v/>
      </c>
      <c r="D123" s="25">
        <f>IF($B123="","",IF('勘定科目'!D123="貸方",M123-L123,L123-M123))</f>
        <v/>
      </c>
      <c r="E123" s="25">
        <f>IF($B123="","",SUMIFS('月次入力'!$D124:$AA124,'月次入力'!$D$4:$AA$4,'設定'!$C$12,'月次入力'!$D$6:$AA$6,"借方"))</f>
        <v/>
      </c>
      <c r="F123" s="25">
        <f>IF($B123="","",SUMIFS('月次入力'!$D124:$AA124,'月次入力'!$D$4:$AA$4,'設定'!$C$12,'月次入力'!$D$6:$AA$6,"貸方"))</f>
        <v/>
      </c>
      <c r="G123" s="25">
        <f>IF($B123="","",IF('勘定科目'!D123="貸方",J123-I123,I123-J123))</f>
        <v/>
      </c>
      <c r="H123" s="25">
        <f>IF($B123="","",MAX(I123-J123,0))</f>
        <v/>
      </c>
      <c r="I123" s="25">
        <f>IF($B123="","",L123+E123)</f>
        <v/>
      </c>
      <c r="J123" s="25">
        <f>IF($B123="","",M123+F123)</f>
        <v/>
      </c>
      <c r="K123" s="25">
        <f>IF($B123="","",MAX(J123-I123,0))</f>
        <v/>
      </c>
      <c r="L123" s="25">
        <f>IF($B123="","",'勘定科目'!J123+SUMIFS('月次入力'!$D124:$AA124,'月次入力'!$D$4:$AA$4,"&lt;"&amp;'設定'!$C$12,'月次入力'!$D$6:$AA$6,"借方"))</f>
        <v/>
      </c>
      <c r="M123" s="25">
        <f>IF($B123="","",'勘定科目'!K123+SUMIFS('月次入力'!$D124:$AA124,'月次入力'!$D$4:$AA$4,"&lt;"&amp;'設定'!$C$12,'月次入力'!$D$6:$AA$6,"貸方"))</f>
        <v/>
      </c>
      <c r="N123" s="25">
        <f>IF($B123="",0,IF('勘定科目'!C123="資産",I123-J123,J123-I123))</f>
        <v/>
      </c>
    </row>
    <row r="124">
      <c r="A124" s="39">
        <f>IF('勘定科目'!B124="","",'勘定科目'!A124)</f>
        <v/>
      </c>
      <c r="B124" s="29">
        <f>IF('勘定科目'!B124="","",'勘定科目'!B124)</f>
        <v/>
      </c>
      <c r="C124" s="40">
        <f>IF('勘定科目'!B124="","",'勘定科目'!C124)</f>
        <v/>
      </c>
      <c r="D124" s="25">
        <f>IF($B124="","",IF('勘定科目'!D124="貸方",M124-L124,L124-M124))</f>
        <v/>
      </c>
      <c r="E124" s="25">
        <f>IF($B124="","",SUMIFS('月次入力'!$D125:$AA125,'月次入力'!$D$4:$AA$4,'設定'!$C$12,'月次入力'!$D$6:$AA$6,"借方"))</f>
        <v/>
      </c>
      <c r="F124" s="25">
        <f>IF($B124="","",SUMIFS('月次入力'!$D125:$AA125,'月次入力'!$D$4:$AA$4,'設定'!$C$12,'月次入力'!$D$6:$AA$6,"貸方"))</f>
        <v/>
      </c>
      <c r="G124" s="25">
        <f>IF($B124="","",IF('勘定科目'!D124="貸方",J124-I124,I124-J124))</f>
        <v/>
      </c>
      <c r="H124" s="25">
        <f>IF($B124="","",MAX(I124-J124,0))</f>
        <v/>
      </c>
      <c r="I124" s="25">
        <f>IF($B124="","",L124+E124)</f>
        <v/>
      </c>
      <c r="J124" s="25">
        <f>IF($B124="","",M124+F124)</f>
        <v/>
      </c>
      <c r="K124" s="25">
        <f>IF($B124="","",MAX(J124-I124,0))</f>
        <v/>
      </c>
      <c r="L124" s="25">
        <f>IF($B124="","",'勘定科目'!J124+SUMIFS('月次入力'!$D125:$AA125,'月次入力'!$D$4:$AA$4,"&lt;"&amp;'設定'!$C$12,'月次入力'!$D$6:$AA$6,"借方"))</f>
        <v/>
      </c>
      <c r="M124" s="25">
        <f>IF($B124="","",'勘定科目'!K124+SUMIFS('月次入力'!$D125:$AA125,'月次入力'!$D$4:$AA$4,"&lt;"&amp;'設定'!$C$12,'月次入力'!$D$6:$AA$6,"貸方"))</f>
        <v/>
      </c>
      <c r="N124" s="25">
        <f>IF($B124="",0,IF('勘定科目'!C124="資産",I124-J124,J124-I124))</f>
        <v/>
      </c>
    </row>
    <row r="125">
      <c r="A125" s="39">
        <f>IF('勘定科目'!B125="","",'勘定科目'!A125)</f>
        <v/>
      </c>
      <c r="B125" s="29">
        <f>IF('勘定科目'!B125="","",'勘定科目'!B125)</f>
        <v/>
      </c>
      <c r="C125" s="40">
        <f>IF('勘定科目'!B125="","",'勘定科目'!C125)</f>
        <v/>
      </c>
      <c r="D125" s="25">
        <f>IF($B125="","",IF('勘定科目'!D125="貸方",M125-L125,L125-M125))</f>
        <v/>
      </c>
      <c r="E125" s="25">
        <f>IF($B125="","",SUMIFS('月次入力'!$D126:$AA126,'月次入力'!$D$4:$AA$4,'設定'!$C$12,'月次入力'!$D$6:$AA$6,"借方"))</f>
        <v/>
      </c>
      <c r="F125" s="25">
        <f>IF($B125="","",SUMIFS('月次入力'!$D126:$AA126,'月次入力'!$D$4:$AA$4,'設定'!$C$12,'月次入力'!$D$6:$AA$6,"貸方"))</f>
        <v/>
      </c>
      <c r="G125" s="25">
        <f>IF($B125="","",IF('勘定科目'!D125="貸方",J125-I125,I125-J125))</f>
        <v/>
      </c>
      <c r="H125" s="25">
        <f>IF($B125="","",MAX(I125-J125,0))</f>
        <v/>
      </c>
      <c r="I125" s="25">
        <f>IF($B125="","",L125+E125)</f>
        <v/>
      </c>
      <c r="J125" s="25">
        <f>IF($B125="","",M125+F125)</f>
        <v/>
      </c>
      <c r="K125" s="25">
        <f>IF($B125="","",MAX(J125-I125,0))</f>
        <v/>
      </c>
      <c r="L125" s="25">
        <f>IF($B125="","",'勘定科目'!J125+SUMIFS('月次入力'!$D126:$AA126,'月次入力'!$D$4:$AA$4,"&lt;"&amp;'設定'!$C$12,'月次入力'!$D$6:$AA$6,"借方"))</f>
        <v/>
      </c>
      <c r="M125" s="25">
        <f>IF($B125="","",'勘定科目'!K125+SUMIFS('月次入力'!$D126:$AA126,'月次入力'!$D$4:$AA$4,"&lt;"&amp;'設定'!$C$12,'月次入力'!$D$6:$AA$6,"貸方"))</f>
        <v/>
      </c>
      <c r="N125" s="25">
        <f>IF($B125="",0,IF('勘定科目'!C125="資産",I125-J125,J125-I125))</f>
        <v/>
      </c>
    </row>
    <row r="126">
      <c r="A126" s="75" t="inlineStr">
        <is>
          <t>合計</t>
        </is>
      </c>
      <c r="B126" s="73" t="n"/>
      <c r="C126" s="74" t="n"/>
      <c r="D126" s="30" t="n"/>
      <c r="E126" s="78">
        <f>SUM(E6:E125)</f>
        <v/>
      </c>
      <c r="F126" s="78">
        <f>SUM(F6:F125)</f>
        <v/>
      </c>
      <c r="G126" s="30" t="n"/>
      <c r="H126" s="78">
        <f>SUM(H6:H125)</f>
        <v/>
      </c>
      <c r="I126" s="78">
        <f>SUM(I6:I125)</f>
        <v/>
      </c>
      <c r="J126" s="78">
        <f>SUM(J6:J125)</f>
        <v/>
      </c>
      <c r="K126" s="78">
        <f>SUM(K6:K125)</f>
        <v/>
      </c>
      <c r="L126" s="68" t="n"/>
      <c r="M126" s="68" t="n"/>
      <c r="N126" s="68" t="n"/>
    </row>
    <row r="127">
      <c r="A127" s="75" t="inlineStr">
        <is>
          <t>借方と貸方</t>
        </is>
      </c>
      <c r="B127" s="73" t="n"/>
      <c r="C127" s="74" t="n"/>
      <c r="D127" s="68" t="n"/>
      <c r="E127" s="75">
        <f>IF(E126=F126,"当月 一致","当月 不一致")</f>
        <v/>
      </c>
      <c r="F127" s="74" t="n"/>
      <c r="G127" s="68" t="n"/>
      <c r="H127" s="75">
        <f>IF(AND(H126=K126,I126=J126),"合計・残高とも 一致","不一致")</f>
        <v/>
      </c>
      <c r="I127" s="73" t="n"/>
      <c r="J127" s="73" t="n"/>
      <c r="K127" s="74" t="n"/>
      <c r="L127" s="68" t="n"/>
      <c r="M127" s="68" t="n"/>
      <c r="N127" s="68" t="n"/>
    </row>
    <row r="128">
      <c r="A128" s="68" t="n"/>
      <c r="B128" s="68" t="n"/>
      <c r="C128" s="68" t="n"/>
      <c r="D128" s="68" t="n"/>
      <c r="E128" s="68" t="n"/>
      <c r="F128" s="68" t="n"/>
      <c r="G128" s="68" t="n"/>
      <c r="H128" s="68" t="n"/>
      <c r="I128" s="68" t="n"/>
      <c r="J128" s="68" t="n"/>
      <c r="K128" s="68" t="n"/>
      <c r="L128" s="68" t="n"/>
      <c r="M128" s="68" t="n"/>
      <c r="N128" s="68" t="n"/>
    </row>
    <row r="129">
      <c r="A129" s="19" t="inlineStr">
        <is>
          <t>区分ごとの合計</t>
        </is>
      </c>
      <c r="B129" s="73" t="n"/>
      <c r="C129" s="74" t="n"/>
      <c r="D129" s="20" t="inlineStr">
        <is>
          <t>当月借方</t>
        </is>
      </c>
      <c r="E129" s="20" t="inlineStr">
        <is>
          <t>当月貸方</t>
        </is>
      </c>
      <c r="F129" s="68" t="n"/>
      <c r="G129" s="68" t="n"/>
      <c r="H129" s="20" t="inlineStr">
        <is>
          <t>借方残高</t>
        </is>
      </c>
      <c r="I129" s="20" t="inlineStr">
        <is>
          <t>借方合計</t>
        </is>
      </c>
      <c r="J129" s="20" t="inlineStr">
        <is>
          <t>貸方合計</t>
        </is>
      </c>
      <c r="K129" s="20" t="inlineStr">
        <is>
          <t>決算書の金額</t>
        </is>
      </c>
      <c r="L129" s="68" t="n"/>
      <c r="M129" s="68" t="n"/>
      <c r="N129" s="68" t="n"/>
    </row>
    <row r="130">
      <c r="A130" s="75" t="inlineStr">
        <is>
          <t>資産</t>
        </is>
      </c>
      <c r="B130" s="73" t="n"/>
      <c r="C130" s="74" t="n"/>
      <c r="D130" s="15">
        <f>SUMIF($C$6:$C$125,"資産",$E$6:$E$125)</f>
        <v/>
      </c>
      <c r="E130" s="15">
        <f>SUMIF($C$6:$C$125,"資産",$F$6:$F$125)</f>
        <v/>
      </c>
      <c r="F130" s="68" t="n"/>
      <c r="G130" s="68" t="n"/>
      <c r="H130" s="15">
        <f>SUMIF($C$6:$C$125,"資産",$H$6:$H$125)</f>
        <v/>
      </c>
      <c r="I130" s="15">
        <f>SUMIF($C$6:$C$125,"資産",$I$6:$I$125)</f>
        <v/>
      </c>
      <c r="J130" s="15">
        <f>SUMIF($C$6:$C$125,"資産",$J$6:$J$125)</f>
        <v/>
      </c>
      <c r="K130" s="15">
        <f>SUMIF($C$6:$C$125,"資産",$N$6:$N$125)</f>
        <v/>
      </c>
      <c r="L130" s="68" t="n"/>
      <c r="M130" s="68" t="n"/>
      <c r="N130" s="68" t="n"/>
    </row>
    <row r="131">
      <c r="A131" s="75" t="inlineStr">
        <is>
          <t>負債</t>
        </is>
      </c>
      <c r="B131" s="73" t="n"/>
      <c r="C131" s="74" t="n"/>
      <c r="D131" s="15">
        <f>SUMIF($C$6:$C$125,"負債",$E$6:$E$125)</f>
        <v/>
      </c>
      <c r="E131" s="15">
        <f>SUMIF($C$6:$C$125,"負債",$F$6:$F$125)</f>
        <v/>
      </c>
      <c r="F131" s="68" t="n"/>
      <c r="G131" s="68" t="n"/>
      <c r="H131" s="15">
        <f>SUMIF($C$6:$C$125,"負債",$H$6:$H$125)</f>
        <v/>
      </c>
      <c r="I131" s="15">
        <f>SUMIF($C$6:$C$125,"負債",$I$6:$I$125)</f>
        <v/>
      </c>
      <c r="J131" s="15">
        <f>SUMIF($C$6:$C$125,"負債",$J$6:$J$125)</f>
        <v/>
      </c>
      <c r="K131" s="15">
        <f>SUMIF($C$6:$C$125,"負債",$N$6:$N$125)</f>
        <v/>
      </c>
      <c r="L131" s="68" t="n"/>
      <c r="M131" s="68" t="n"/>
      <c r="N131" s="68" t="n"/>
    </row>
    <row r="132">
      <c r="A132" s="75" t="inlineStr">
        <is>
          <t>純資産</t>
        </is>
      </c>
      <c r="B132" s="73" t="n"/>
      <c r="C132" s="74" t="n"/>
      <c r="D132" s="15">
        <f>SUMIF($C$6:$C$125,"純資産",$E$6:$E$125)</f>
        <v/>
      </c>
      <c r="E132" s="15">
        <f>SUMIF($C$6:$C$125,"純資産",$F$6:$F$125)</f>
        <v/>
      </c>
      <c r="F132" s="68" t="n"/>
      <c r="G132" s="68" t="n"/>
      <c r="H132" s="15">
        <f>SUMIF($C$6:$C$125,"純資産",$H$6:$H$125)</f>
        <v/>
      </c>
      <c r="I132" s="15">
        <f>SUMIF($C$6:$C$125,"純資産",$I$6:$I$125)</f>
        <v/>
      </c>
      <c r="J132" s="15">
        <f>SUMIF($C$6:$C$125,"純資産",$J$6:$J$125)</f>
        <v/>
      </c>
      <c r="K132" s="15">
        <f>SUMIF($C$6:$C$125,"純資産",$N$6:$N$125)</f>
        <v/>
      </c>
      <c r="L132" s="68" t="n"/>
      <c r="M132" s="68" t="n"/>
      <c r="N132" s="68" t="n"/>
    </row>
    <row r="133">
      <c r="A133" s="75" t="inlineStr">
        <is>
          <t>収益</t>
        </is>
      </c>
      <c r="B133" s="73" t="n"/>
      <c r="C133" s="74" t="n"/>
      <c r="D133" s="15">
        <f>SUMIF($C$6:$C$125,"収益",$E$6:$E$125)</f>
        <v/>
      </c>
      <c r="E133" s="15">
        <f>SUMIF($C$6:$C$125,"収益",$F$6:$F$125)</f>
        <v/>
      </c>
      <c r="F133" s="68" t="n"/>
      <c r="G133" s="68" t="n"/>
      <c r="H133" s="15">
        <f>SUMIF($C$6:$C$125,"収益",$H$6:$H$125)</f>
        <v/>
      </c>
      <c r="I133" s="15">
        <f>SUMIF($C$6:$C$125,"収益",$I$6:$I$125)</f>
        <v/>
      </c>
      <c r="J133" s="15">
        <f>SUMIF($C$6:$C$125,"収益",$J$6:$J$125)</f>
        <v/>
      </c>
      <c r="K133" s="15">
        <f>SUMIF($C$6:$C$125,"収益",$N$6:$N$125)</f>
        <v/>
      </c>
      <c r="L133" s="68" t="n"/>
      <c r="M133" s="68" t="n"/>
      <c r="N133" s="68" t="n"/>
    </row>
    <row r="134">
      <c r="A134" s="75" t="inlineStr">
        <is>
          <t>費用</t>
        </is>
      </c>
      <c r="B134" s="73" t="n"/>
      <c r="C134" s="74" t="n"/>
      <c r="D134" s="15">
        <f>SUMIF($C$6:$C$125,"費用",$E$6:$E$125)</f>
        <v/>
      </c>
      <c r="E134" s="15">
        <f>SUMIF($C$6:$C$125,"費用",$F$6:$F$125)</f>
        <v/>
      </c>
      <c r="F134" s="68" t="n"/>
      <c r="G134" s="68" t="n"/>
      <c r="H134" s="15">
        <f>SUMIF($C$6:$C$125,"費用",$H$6:$H$125)</f>
        <v/>
      </c>
      <c r="I134" s="15">
        <f>SUMIF($C$6:$C$125,"費用",$I$6:$I$125)</f>
        <v/>
      </c>
      <c r="J134" s="15">
        <f>SUMIF($C$6:$C$125,"費用",$J$6:$J$125)</f>
        <v/>
      </c>
      <c r="K134" s="15">
        <f>-SUMIF($C$6:$C$125,"費用",$N$6:$N$125)</f>
        <v/>
      </c>
      <c r="L134" s="68" t="n"/>
      <c r="M134" s="68" t="n"/>
      <c r="N134" s="68" t="n"/>
    </row>
    <row r="135">
      <c r="A135" s="72" t="inlineStr">
        <is>
          <t>期首から表示している月までの利益（収益−費用）</t>
        </is>
      </c>
      <c r="B135" s="73" t="n"/>
      <c r="C135" s="73" t="n"/>
      <c r="D135" s="73" t="n"/>
      <c r="E135" s="73" t="n"/>
      <c r="F135" s="73" t="n"/>
      <c r="G135" s="73" t="n"/>
      <c r="H135" s="73" t="n"/>
      <c r="I135" s="73" t="n"/>
      <c r="J135" s="74" t="n"/>
      <c r="K135" s="78">
        <f>SUMIF($C$6:$C$125,"収益",$N$6:$N$125)+SUMIF($C$6:$C$125,"費用",$N$6:$N$125)</f>
        <v/>
      </c>
      <c r="L135" s="68" t="n"/>
      <c r="M135" s="68" t="n"/>
      <c r="N135" s="68" t="n"/>
    </row>
    <row r="136" ht="30" customHeight="1">
      <c r="A136" s="71" t="inlineStr">
        <is>
          <t>前月末残高・当月末残高は科目の残高の向き（借方／貸方）で表示。借方合計・貸方合計は期首残高と期首から表示している月までの動きの合計、借方残高・貸方残高はその差額を多い側に出したものです。収益・費用は期首から表示している月までの累計です。</t>
        </is>
      </c>
      <c r="B136" s="68" t="n"/>
      <c r="C136" s="68" t="n"/>
      <c r="D136" s="68" t="n"/>
      <c r="E136" s="68" t="n"/>
      <c r="F136" s="68" t="n"/>
      <c r="G136" s="68" t="n"/>
      <c r="H136" s="68" t="n"/>
      <c r="I136" s="68" t="n"/>
      <c r="J136" s="68" t="n"/>
      <c r="K136" s="68" t="n"/>
      <c r="L136" s="68" t="n"/>
      <c r="M136" s="68" t="n"/>
      <c r="N136" s="68" t="n"/>
    </row>
  </sheetData>
  <mergeCells count="19">
    <mergeCell ref="A133:C133"/>
    <mergeCell ref="A135:J135"/>
    <mergeCell ref="G2:K2"/>
    <mergeCell ref="E127:F127"/>
    <mergeCell ref="A1:K1"/>
    <mergeCell ref="A129:C129"/>
    <mergeCell ref="A126:C126"/>
    <mergeCell ref="A131:C131"/>
    <mergeCell ref="A3:B3"/>
    <mergeCell ref="A134:C134"/>
    <mergeCell ref="A136:K136"/>
    <mergeCell ref="A2:B2"/>
    <mergeCell ref="H127:K127"/>
    <mergeCell ref="C2:D2"/>
    <mergeCell ref="E2:F2"/>
    <mergeCell ref="A127:C127"/>
    <mergeCell ref="C3:K3"/>
    <mergeCell ref="A130:C130"/>
    <mergeCell ref="A132:C132"/>
  </mergeCells>
  <conditionalFormatting sqref="C3">
    <cfRule type="expression" priority="1" dxfId="0">
      <formula>LEFT($C$3,3)="不一致"</formula>
    </cfRule>
  </conditionalFormatting>
  <conditionalFormatting sqref="E127:K127">
    <cfRule type="expression" priority="2" dxfId="0">
      <formula>ISNUMBER(SEARCH("不一致",$E$127&amp;$H$127))</formula>
    </cfRule>
  </conditionalFormatting>
  <dataValidations count="1">
    <dataValidation sqref="C2" showDropDown="0" showInputMessage="1" showErrorMessage="0" allowBlank="1" prompt="▼から月を選びます。" type="list">
      <formula1>'設定'!$C$9:$N$9</formula1>
    </dataValidation>
  </dataValidations>
  <printOptions horizontalCentered="1"/>
  <pageMargins left="0.4" right="0.4" top="0.5" bottom="0.5" header="0.2" footer="0.2"/>
  <pageSetup orientation="portrait" paperSize="9" fitToHeight="0" fitToWidth="1"/>
</worksheet>
</file>

<file path=xl/worksheets/sheet6.xml><?xml version="1.0" encoding="utf-8"?>
<worksheet xmlns="http://schemas.openxmlformats.org/spreadsheetml/2006/main">
  <sheetPr>
    <tabColor rgb="00B9C4CF"/>
    <outlinePr summaryBelow="1" summaryRight="1"/>
    <pageSetUpPr fitToPage="1"/>
  </sheetPr>
  <dimension ref="A1:J42"/>
  <sheetViews>
    <sheetView showGridLines="0" tabSelected="0" workbookViewId="0">
      <selection activeCell="A1" sqref="A1"/>
    </sheetView>
  </sheetViews>
  <sheetFormatPr baseColWidth="8" defaultRowHeight="15"/>
  <cols>
    <col width="12" customWidth="1" min="1" max="1"/>
    <col width="14" customWidth="1" min="2" max="2"/>
    <col width="14" customWidth="1" min="3" max="3"/>
    <col width="14" customWidth="1" min="4" max="4"/>
    <col width="9" customWidth="1" min="5" max="5"/>
    <col width="14" customWidth="1" min="6" max="6"/>
    <col width="16" customWidth="1" min="7" max="7"/>
    <col width="30" customWidth="1" min="8" max="8"/>
    <col width="30" customWidth="1" min="9" max="9"/>
    <col width="12" customWidth="1" min="10" max="10"/>
  </cols>
  <sheetData>
    <row r="1" ht="26" customHeight="1">
      <c r="A1" s="67" t="inlineStr">
        <is>
          <t>貸借チェック（どの月・どの区分でずれたか）</t>
        </is>
      </c>
      <c r="B1" s="68" t="n"/>
      <c r="C1" s="68" t="n"/>
      <c r="D1" s="68" t="n"/>
      <c r="E1" s="68" t="n"/>
      <c r="F1" s="68" t="n"/>
      <c r="G1" s="68" t="n"/>
      <c r="H1" s="68" t="n"/>
      <c r="I1" s="68" t="n"/>
      <c r="J1" s="68" t="n"/>
    </row>
    <row r="2">
      <c r="A2" s="68" t="n"/>
      <c r="B2" s="68" t="n"/>
      <c r="C2" s="68" t="n"/>
      <c r="D2" s="68" t="n"/>
      <c r="E2" s="68" t="n"/>
      <c r="F2" s="68" t="n"/>
      <c r="G2" s="68" t="n"/>
      <c r="H2" s="68" t="n"/>
      <c r="I2" s="68" t="n"/>
      <c r="J2" s="68" t="n"/>
    </row>
    <row r="3" ht="24" customHeight="1">
      <c r="A3" s="75" t="inlineStr">
        <is>
          <t>最初にずれた月</t>
        </is>
      </c>
      <c r="B3" s="74" t="n"/>
      <c r="C3" s="82">
        <f>IFERROR(INDEX($A$15:$A$26,MATCH("ずれ",$E$15:$E$26,0)),"なし")</f>
        <v/>
      </c>
      <c r="D3" s="75" t="inlineStr">
        <is>
          <t>期首残高</t>
        </is>
      </c>
      <c r="E3" s="83">
        <f>$E$11</f>
        <v/>
      </c>
      <c r="F3" s="75" t="inlineStr">
        <is>
          <t>表示している月の決算書</t>
        </is>
      </c>
      <c r="G3" s="74" t="n"/>
      <c r="H3" s="76">
        <f>$E$40</f>
        <v/>
      </c>
      <c r="I3" s="68" t="n"/>
      <c r="J3" s="68" t="n"/>
    </row>
    <row r="4">
      <c r="A4" s="84" t="inlineStr">
        <is>
          <t>■ 期首残高（「勘定科目」シートの期首残高）。ここがずれていると、すべての月の貸借対照表がずれます。</t>
        </is>
      </c>
      <c r="B4" s="68" t="n"/>
      <c r="C4" s="68" t="n"/>
      <c r="D4" s="68" t="n"/>
      <c r="E4" s="68" t="n"/>
      <c r="F4" s="68" t="n"/>
      <c r="G4" s="68" t="n"/>
      <c r="H4" s="68" t="n"/>
      <c r="I4" s="68" t="n"/>
      <c r="J4" s="68" t="n"/>
    </row>
    <row r="5">
      <c r="A5" s="19" t="inlineStr">
        <is>
          <t>区分</t>
        </is>
      </c>
      <c r="B5" s="19" t="inlineStr">
        <is>
          <t>期首（借方）</t>
        </is>
      </c>
      <c r="C5" s="19" t="inlineStr">
        <is>
          <t>期首（貸方）</t>
        </is>
      </c>
      <c r="D5" s="19" t="inlineStr">
        <is>
          <t>借方−貸方</t>
        </is>
      </c>
      <c r="E5" s="19" t="inlineStr">
        <is>
          <t>判定</t>
        </is>
      </c>
      <c r="F5" s="68" t="n"/>
      <c r="G5" s="68" t="n"/>
      <c r="H5" s="68" t="n"/>
      <c r="I5" s="68" t="n"/>
      <c r="J5" s="68" t="n"/>
    </row>
    <row r="6">
      <c r="A6" s="75" t="inlineStr">
        <is>
          <t>資産</t>
        </is>
      </c>
      <c r="B6" s="15">
        <f>SUMIF('勘定科目'!$C$6:$C$125,"資産",'勘定科目'!$J$6:$J$125)</f>
        <v/>
      </c>
      <c r="C6" s="15">
        <f>SUMIF('勘定科目'!$C$6:$C$125,"資産",'勘定科目'!$K$6:$K$125)</f>
        <v/>
      </c>
      <c r="D6" s="15">
        <f>B6-C6</f>
        <v/>
      </c>
      <c r="E6" s="30" t="n"/>
      <c r="F6" s="68" t="n"/>
      <c r="G6" s="68" t="n"/>
      <c r="H6" s="68" t="n"/>
      <c r="I6" s="68" t="n"/>
      <c r="J6" s="68" t="n"/>
    </row>
    <row r="7">
      <c r="A7" s="75" t="inlineStr">
        <is>
          <t>負債</t>
        </is>
      </c>
      <c r="B7" s="15">
        <f>SUMIF('勘定科目'!$C$6:$C$125,"負債",'勘定科目'!$J$6:$J$125)</f>
        <v/>
      </c>
      <c r="C7" s="15">
        <f>SUMIF('勘定科目'!$C$6:$C$125,"負債",'勘定科目'!$K$6:$K$125)</f>
        <v/>
      </c>
      <c r="D7" s="15">
        <f>B7-C7</f>
        <v/>
      </c>
      <c r="E7" s="30" t="n"/>
      <c r="F7" s="68" t="n"/>
      <c r="G7" s="68" t="n"/>
      <c r="H7" s="68" t="n"/>
      <c r="I7" s="68" t="n"/>
      <c r="J7" s="68" t="n"/>
    </row>
    <row r="8">
      <c r="A8" s="75" t="inlineStr">
        <is>
          <t>純資産</t>
        </is>
      </c>
      <c r="B8" s="15">
        <f>SUMIF('勘定科目'!$C$6:$C$125,"純資産",'勘定科目'!$J$6:$J$125)</f>
        <v/>
      </c>
      <c r="C8" s="15">
        <f>SUMIF('勘定科目'!$C$6:$C$125,"純資産",'勘定科目'!$K$6:$K$125)</f>
        <v/>
      </c>
      <c r="D8" s="15">
        <f>B8-C8</f>
        <v/>
      </c>
      <c r="E8" s="30" t="n"/>
      <c r="F8" s="68" t="n"/>
      <c r="G8" s="68" t="n"/>
      <c r="H8" s="68" t="n"/>
      <c r="I8" s="68" t="n"/>
      <c r="J8" s="68" t="n"/>
    </row>
    <row r="9">
      <c r="A9" s="75" t="inlineStr">
        <is>
          <t>収益</t>
        </is>
      </c>
      <c r="B9" s="15">
        <f>SUMIF('勘定科目'!$C$6:$C$125,"収益",'勘定科目'!$J$6:$J$125)</f>
        <v/>
      </c>
      <c r="C9" s="15">
        <f>SUMIF('勘定科目'!$C$6:$C$125,"収益",'勘定科目'!$K$6:$K$125)</f>
        <v/>
      </c>
      <c r="D9" s="15">
        <f>B9-C9</f>
        <v/>
      </c>
      <c r="E9" s="23">
        <f>IF(AND(B9=0,C9=0),"","入れない")</f>
        <v/>
      </c>
      <c r="F9" s="68" t="n"/>
      <c r="G9" s="68" t="n"/>
      <c r="H9" s="68" t="n"/>
      <c r="I9" s="68" t="n"/>
      <c r="J9" s="68" t="n"/>
    </row>
    <row r="10">
      <c r="A10" s="75" t="inlineStr">
        <is>
          <t>費用</t>
        </is>
      </c>
      <c r="B10" s="15">
        <f>SUMIF('勘定科目'!$C$6:$C$125,"費用",'勘定科目'!$J$6:$J$125)</f>
        <v/>
      </c>
      <c r="C10" s="15">
        <f>SUMIF('勘定科目'!$C$6:$C$125,"費用",'勘定科目'!$K$6:$K$125)</f>
        <v/>
      </c>
      <c r="D10" s="15">
        <f>B10-C10</f>
        <v/>
      </c>
      <c r="E10" s="23">
        <f>IF(AND(B10=0,C10=0),"","入れない")</f>
        <v/>
      </c>
      <c r="F10" s="68" t="n"/>
      <c r="G10" s="68" t="n"/>
      <c r="H10" s="68" t="n"/>
      <c r="I10" s="68" t="n"/>
      <c r="J10" s="68" t="n"/>
    </row>
    <row r="11">
      <c r="A11" s="75" t="inlineStr">
        <is>
          <t>合計</t>
        </is>
      </c>
      <c r="B11" s="78">
        <f>SUM(B6:B10)</f>
        <v/>
      </c>
      <c r="C11" s="78">
        <f>SUM(C6:C10)</f>
        <v/>
      </c>
      <c r="D11" s="78">
        <f>SUM(D6:D10)</f>
        <v/>
      </c>
      <c r="E11" s="75">
        <f>IF(AND(B11=0,C11=0),"未入力",IF(D11=0,"一致","ずれ"))</f>
        <v/>
      </c>
      <c r="F11" s="68" t="n"/>
      <c r="G11" s="68" t="n"/>
      <c r="H11" s="68" t="n"/>
      <c r="I11" s="68" t="n"/>
      <c r="J11" s="68" t="n"/>
    </row>
    <row r="12">
      <c r="A12" s="68" t="n"/>
      <c r="B12" s="68" t="n"/>
      <c r="C12" s="68" t="n"/>
      <c r="D12" s="68" t="n"/>
      <c r="E12" s="68" t="n"/>
      <c r="F12" s="68" t="n"/>
      <c r="G12" s="68" t="n"/>
      <c r="H12" s="68" t="n"/>
      <c r="I12" s="68" t="n"/>
      <c r="J12" s="68" t="n"/>
    </row>
    <row r="13">
      <c r="A13" s="84" t="inlineStr">
        <is>
          <t>■ 月ごとの借方の合計と貸方の合計（「月次入力」シート）。差額と同じ金額・半分の金額は、多い側の列から探します。</t>
        </is>
      </c>
      <c r="B13" s="68" t="n"/>
      <c r="C13" s="68" t="n"/>
      <c r="D13" s="68" t="n"/>
      <c r="E13" s="68" t="n"/>
      <c r="F13" s="68" t="n"/>
      <c r="G13" s="68" t="n"/>
      <c r="H13" s="68" t="n"/>
      <c r="I13" s="68" t="n"/>
      <c r="J13" s="68" t="n"/>
    </row>
    <row r="14" ht="30" customHeight="1">
      <c r="A14" s="19" t="inlineStr">
        <is>
          <t>月</t>
        </is>
      </c>
      <c r="B14" s="19" t="inlineStr">
        <is>
          <t>借方の合計</t>
        </is>
      </c>
      <c r="C14" s="19" t="inlineStr">
        <is>
          <t>貸方の合計</t>
        </is>
      </c>
      <c r="D14" s="19" t="inlineStr">
        <is>
          <t>差額（借方−貸方）</t>
        </is>
      </c>
      <c r="E14" s="19" t="inlineStr">
        <is>
          <t>判定</t>
        </is>
      </c>
      <c r="F14" s="19" t="inlineStr">
        <is>
          <t>照合用の合計</t>
        </is>
      </c>
      <c r="G14" s="19" t="inlineStr">
        <is>
          <t>照合の結果</t>
        </is>
      </c>
      <c r="H14" s="19" t="inlineStr">
        <is>
          <t>差額と同じ金額の科目（区分）</t>
        </is>
      </c>
      <c r="I14" s="19" t="inlineStr">
        <is>
          <t>差額の半分の金額の科目（区分）</t>
        </is>
      </c>
      <c r="J14" s="19" t="inlineStr">
        <is>
          <t>9で割り切れるか</t>
        </is>
      </c>
    </row>
    <row r="15">
      <c r="A15" s="85">
        <f>'設定'!C$9</f>
        <v/>
      </c>
      <c r="B15" s="15">
        <f>'月次入力'!D127</f>
        <v/>
      </c>
      <c r="C15" s="15">
        <f>'月次入力'!E127</f>
        <v/>
      </c>
      <c r="D15" s="15">
        <f>B15-C15</f>
        <v/>
      </c>
      <c r="E15" s="75">
        <f>IF(AND(B15=0,C15=0),"未入力",IF(D15=0,"一致","ずれ"))</f>
        <v/>
      </c>
      <c r="F15" s="15">
        <f>IF('月次入力'!D129="","",'月次入力'!D129)</f>
        <v/>
      </c>
      <c r="G15" s="23">
        <f>IF(OR(F15="",E15="未入力"),"",IF(AND(B15=F15,C15=F15),"両側とも一致",IF(B15=F15,"貸方の側がずれ",IF(C15=F15,"借方の側がずれ","両側ともずれ"))))</f>
        <v/>
      </c>
      <c r="H15" s="26">
        <f>IF(D15=0,"",IF(D15&gt;0,IF(COUNTIF('月次入力'!$D$7:$D$126,D15)=0,"なし",INDEX('勘定科目'!$B$6:$B$125,MATCH(D15,'月次入力'!$D$7:$D$126,0))&amp;"（"&amp;INDEX('勘定科目'!$C$6:$C$125,MATCH(D15,'月次入力'!$D$7:$D$126,0))&amp;"）"&amp;IF(COUNTIF('月次入力'!$D$7:$D$126,D15)&gt;1,"ほか"&amp;(COUNTIF('月次入力'!$D$7:$D$126,D15)-1)&amp;"件","")),IF(COUNTIF('月次入力'!$E$7:$E$126,-D15)=0,"なし",INDEX('勘定科目'!$B$6:$B$125,MATCH(-D15,'月次入力'!$E$7:$E$126,0))&amp;"（"&amp;INDEX('勘定科目'!$C$6:$C$125,MATCH(-D15,'月次入力'!$E$7:$E$126,0))&amp;"）"&amp;IF(COUNTIF('月次入力'!$E$7:$E$126,-D15)&gt;1,"ほか"&amp;(COUNTIF('月次入力'!$E$7:$E$126,-D15)-1)&amp;"件",""))))</f>
        <v/>
      </c>
      <c r="I15" s="26">
        <f>IF(D15=0,"",IF(D15&gt;0,IF(COUNTIF('月次入力'!$D$7:$D$126,D15/2)=0,"なし",INDEX('勘定科目'!$B$6:$B$125,MATCH(D15/2,'月次入力'!$D$7:$D$126,0))&amp;"（"&amp;INDEX('勘定科目'!$C$6:$C$125,MATCH(D15/2,'月次入力'!$D$7:$D$126,0))&amp;"）"&amp;IF(COUNTIF('月次入力'!$D$7:$D$126,D15/2)&gt;1,"ほか"&amp;(COUNTIF('月次入力'!$D$7:$D$126,D15/2)-1)&amp;"件","")),IF(COUNTIF('月次入力'!$E$7:$E$126,-D15/2)=0,"なし",INDEX('勘定科目'!$B$6:$B$125,MATCH(-D15/2,'月次入力'!$E$7:$E$126,0))&amp;"（"&amp;INDEX('勘定科目'!$C$6:$C$125,MATCH(-D15/2,'月次入力'!$E$7:$E$126,0))&amp;"）"&amp;IF(COUNTIF('月次入力'!$E$7:$E$126,-D15/2)&gt;1,"ほか"&amp;(COUNTIF('月次入力'!$E$7:$E$126,-D15/2)-1)&amp;"件",""))))</f>
        <v/>
      </c>
      <c r="J15" s="23">
        <f>IF(D15=0,"",IF(MOD(ABS(D15),9)=0,"割り切れる","割り切れない"))</f>
        <v/>
      </c>
    </row>
    <row r="16">
      <c r="A16" s="85">
        <f>'設定'!D$9</f>
        <v/>
      </c>
      <c r="B16" s="15">
        <f>'月次入力'!F127</f>
        <v/>
      </c>
      <c r="C16" s="15">
        <f>'月次入力'!G127</f>
        <v/>
      </c>
      <c r="D16" s="15">
        <f>B16-C16</f>
        <v/>
      </c>
      <c r="E16" s="75">
        <f>IF(AND(B16=0,C16=0),"未入力",IF(D16=0,"一致","ずれ"))</f>
        <v/>
      </c>
      <c r="F16" s="15">
        <f>IF('月次入力'!F129="","",'月次入力'!F129)</f>
        <v/>
      </c>
      <c r="G16" s="23">
        <f>IF(OR(F16="",E16="未入力"),"",IF(AND(B16=F16,C16=F16),"両側とも一致",IF(B16=F16,"貸方の側がずれ",IF(C16=F16,"借方の側がずれ","両側ともずれ"))))</f>
        <v/>
      </c>
      <c r="H16" s="26">
        <f>IF(D16=0,"",IF(D16&gt;0,IF(COUNTIF('月次入力'!$F$7:$F$126,D16)=0,"なし",INDEX('勘定科目'!$B$6:$B$125,MATCH(D16,'月次入力'!$F$7:$F$126,0))&amp;"（"&amp;INDEX('勘定科目'!$C$6:$C$125,MATCH(D16,'月次入力'!$F$7:$F$126,0))&amp;"）"&amp;IF(COUNTIF('月次入力'!$F$7:$F$126,D16)&gt;1,"ほか"&amp;(COUNTIF('月次入力'!$F$7:$F$126,D16)-1)&amp;"件","")),IF(COUNTIF('月次入力'!$G$7:$G$126,-D16)=0,"なし",INDEX('勘定科目'!$B$6:$B$125,MATCH(-D16,'月次入力'!$G$7:$G$126,0))&amp;"（"&amp;INDEX('勘定科目'!$C$6:$C$125,MATCH(-D16,'月次入力'!$G$7:$G$126,0))&amp;"）"&amp;IF(COUNTIF('月次入力'!$G$7:$G$126,-D16)&gt;1,"ほか"&amp;(COUNTIF('月次入力'!$G$7:$G$126,-D16)-1)&amp;"件",""))))</f>
        <v/>
      </c>
      <c r="I16" s="26">
        <f>IF(D16=0,"",IF(D16&gt;0,IF(COUNTIF('月次入力'!$F$7:$F$126,D16/2)=0,"なし",INDEX('勘定科目'!$B$6:$B$125,MATCH(D16/2,'月次入力'!$F$7:$F$126,0))&amp;"（"&amp;INDEX('勘定科目'!$C$6:$C$125,MATCH(D16/2,'月次入力'!$F$7:$F$126,0))&amp;"）"&amp;IF(COUNTIF('月次入力'!$F$7:$F$126,D16/2)&gt;1,"ほか"&amp;(COUNTIF('月次入力'!$F$7:$F$126,D16/2)-1)&amp;"件","")),IF(COUNTIF('月次入力'!$G$7:$G$126,-D16/2)=0,"なし",INDEX('勘定科目'!$B$6:$B$125,MATCH(-D16/2,'月次入力'!$G$7:$G$126,0))&amp;"（"&amp;INDEX('勘定科目'!$C$6:$C$125,MATCH(-D16/2,'月次入力'!$G$7:$G$126,0))&amp;"）"&amp;IF(COUNTIF('月次入力'!$G$7:$G$126,-D16/2)&gt;1,"ほか"&amp;(COUNTIF('月次入力'!$G$7:$G$126,-D16/2)-1)&amp;"件",""))))</f>
        <v/>
      </c>
      <c r="J16" s="23">
        <f>IF(D16=0,"",IF(MOD(ABS(D16),9)=0,"割り切れる","割り切れない"))</f>
        <v/>
      </c>
    </row>
    <row r="17">
      <c r="A17" s="85">
        <f>'設定'!E$9</f>
        <v/>
      </c>
      <c r="B17" s="15">
        <f>'月次入力'!H127</f>
        <v/>
      </c>
      <c r="C17" s="15">
        <f>'月次入力'!I127</f>
        <v/>
      </c>
      <c r="D17" s="15">
        <f>B17-C17</f>
        <v/>
      </c>
      <c r="E17" s="75">
        <f>IF(AND(B17=0,C17=0),"未入力",IF(D17=0,"一致","ずれ"))</f>
        <v/>
      </c>
      <c r="F17" s="15">
        <f>IF('月次入力'!H129="","",'月次入力'!H129)</f>
        <v/>
      </c>
      <c r="G17" s="23">
        <f>IF(OR(F17="",E17="未入力"),"",IF(AND(B17=F17,C17=F17),"両側とも一致",IF(B17=F17,"貸方の側がずれ",IF(C17=F17,"借方の側がずれ","両側ともずれ"))))</f>
        <v/>
      </c>
      <c r="H17" s="26">
        <f>IF(D17=0,"",IF(D17&gt;0,IF(COUNTIF('月次入力'!$H$7:$H$126,D17)=0,"なし",INDEX('勘定科目'!$B$6:$B$125,MATCH(D17,'月次入力'!$H$7:$H$126,0))&amp;"（"&amp;INDEX('勘定科目'!$C$6:$C$125,MATCH(D17,'月次入力'!$H$7:$H$126,0))&amp;"）"&amp;IF(COUNTIF('月次入力'!$H$7:$H$126,D17)&gt;1,"ほか"&amp;(COUNTIF('月次入力'!$H$7:$H$126,D17)-1)&amp;"件","")),IF(COUNTIF('月次入力'!$I$7:$I$126,-D17)=0,"なし",INDEX('勘定科目'!$B$6:$B$125,MATCH(-D17,'月次入力'!$I$7:$I$126,0))&amp;"（"&amp;INDEX('勘定科目'!$C$6:$C$125,MATCH(-D17,'月次入力'!$I$7:$I$126,0))&amp;"）"&amp;IF(COUNTIF('月次入力'!$I$7:$I$126,-D17)&gt;1,"ほか"&amp;(COUNTIF('月次入力'!$I$7:$I$126,-D17)-1)&amp;"件",""))))</f>
        <v/>
      </c>
      <c r="I17" s="26">
        <f>IF(D17=0,"",IF(D17&gt;0,IF(COUNTIF('月次入力'!$H$7:$H$126,D17/2)=0,"なし",INDEX('勘定科目'!$B$6:$B$125,MATCH(D17/2,'月次入力'!$H$7:$H$126,0))&amp;"（"&amp;INDEX('勘定科目'!$C$6:$C$125,MATCH(D17/2,'月次入力'!$H$7:$H$126,0))&amp;"）"&amp;IF(COUNTIF('月次入力'!$H$7:$H$126,D17/2)&gt;1,"ほか"&amp;(COUNTIF('月次入力'!$H$7:$H$126,D17/2)-1)&amp;"件","")),IF(COUNTIF('月次入力'!$I$7:$I$126,-D17/2)=0,"なし",INDEX('勘定科目'!$B$6:$B$125,MATCH(-D17/2,'月次入力'!$I$7:$I$126,0))&amp;"（"&amp;INDEX('勘定科目'!$C$6:$C$125,MATCH(-D17/2,'月次入力'!$I$7:$I$126,0))&amp;"）"&amp;IF(COUNTIF('月次入力'!$I$7:$I$126,-D17/2)&gt;1,"ほか"&amp;(COUNTIF('月次入力'!$I$7:$I$126,-D17/2)-1)&amp;"件",""))))</f>
        <v/>
      </c>
      <c r="J17" s="23">
        <f>IF(D17=0,"",IF(MOD(ABS(D17),9)=0,"割り切れる","割り切れない"))</f>
        <v/>
      </c>
    </row>
    <row r="18">
      <c r="A18" s="85">
        <f>'設定'!F$9</f>
        <v/>
      </c>
      <c r="B18" s="15">
        <f>'月次入力'!J127</f>
        <v/>
      </c>
      <c r="C18" s="15">
        <f>'月次入力'!K127</f>
        <v/>
      </c>
      <c r="D18" s="15">
        <f>B18-C18</f>
        <v/>
      </c>
      <c r="E18" s="75">
        <f>IF(AND(B18=0,C18=0),"未入力",IF(D18=0,"一致","ずれ"))</f>
        <v/>
      </c>
      <c r="F18" s="15">
        <f>IF('月次入力'!J129="","",'月次入力'!J129)</f>
        <v/>
      </c>
      <c r="G18" s="23">
        <f>IF(OR(F18="",E18="未入力"),"",IF(AND(B18=F18,C18=F18),"両側とも一致",IF(B18=F18,"貸方の側がずれ",IF(C18=F18,"借方の側がずれ","両側ともずれ"))))</f>
        <v/>
      </c>
      <c r="H18" s="26">
        <f>IF(D18=0,"",IF(D18&gt;0,IF(COUNTIF('月次入力'!$J$7:$J$126,D18)=0,"なし",INDEX('勘定科目'!$B$6:$B$125,MATCH(D18,'月次入力'!$J$7:$J$126,0))&amp;"（"&amp;INDEX('勘定科目'!$C$6:$C$125,MATCH(D18,'月次入力'!$J$7:$J$126,0))&amp;"）"&amp;IF(COUNTIF('月次入力'!$J$7:$J$126,D18)&gt;1,"ほか"&amp;(COUNTIF('月次入力'!$J$7:$J$126,D18)-1)&amp;"件","")),IF(COUNTIF('月次入力'!$K$7:$K$126,-D18)=0,"なし",INDEX('勘定科目'!$B$6:$B$125,MATCH(-D18,'月次入力'!$K$7:$K$126,0))&amp;"（"&amp;INDEX('勘定科目'!$C$6:$C$125,MATCH(-D18,'月次入力'!$K$7:$K$126,0))&amp;"）"&amp;IF(COUNTIF('月次入力'!$K$7:$K$126,-D18)&gt;1,"ほか"&amp;(COUNTIF('月次入力'!$K$7:$K$126,-D18)-1)&amp;"件",""))))</f>
        <v/>
      </c>
      <c r="I18" s="26">
        <f>IF(D18=0,"",IF(D18&gt;0,IF(COUNTIF('月次入力'!$J$7:$J$126,D18/2)=0,"なし",INDEX('勘定科目'!$B$6:$B$125,MATCH(D18/2,'月次入力'!$J$7:$J$126,0))&amp;"（"&amp;INDEX('勘定科目'!$C$6:$C$125,MATCH(D18/2,'月次入力'!$J$7:$J$126,0))&amp;"）"&amp;IF(COUNTIF('月次入力'!$J$7:$J$126,D18/2)&gt;1,"ほか"&amp;(COUNTIF('月次入力'!$J$7:$J$126,D18/2)-1)&amp;"件","")),IF(COUNTIF('月次入力'!$K$7:$K$126,-D18/2)=0,"なし",INDEX('勘定科目'!$B$6:$B$125,MATCH(-D18/2,'月次入力'!$K$7:$K$126,0))&amp;"（"&amp;INDEX('勘定科目'!$C$6:$C$125,MATCH(-D18/2,'月次入力'!$K$7:$K$126,0))&amp;"）"&amp;IF(COUNTIF('月次入力'!$K$7:$K$126,-D18/2)&gt;1,"ほか"&amp;(COUNTIF('月次入力'!$K$7:$K$126,-D18/2)-1)&amp;"件",""))))</f>
        <v/>
      </c>
      <c r="J18" s="23">
        <f>IF(D18=0,"",IF(MOD(ABS(D18),9)=0,"割り切れる","割り切れない"))</f>
        <v/>
      </c>
    </row>
    <row r="19">
      <c r="A19" s="85">
        <f>'設定'!G$9</f>
        <v/>
      </c>
      <c r="B19" s="15">
        <f>'月次入力'!L127</f>
        <v/>
      </c>
      <c r="C19" s="15">
        <f>'月次入力'!M127</f>
        <v/>
      </c>
      <c r="D19" s="15">
        <f>B19-C19</f>
        <v/>
      </c>
      <c r="E19" s="75">
        <f>IF(AND(B19=0,C19=0),"未入力",IF(D19=0,"一致","ずれ"))</f>
        <v/>
      </c>
      <c r="F19" s="15">
        <f>IF('月次入力'!L129="","",'月次入力'!L129)</f>
        <v/>
      </c>
      <c r="G19" s="23">
        <f>IF(OR(F19="",E19="未入力"),"",IF(AND(B19=F19,C19=F19),"両側とも一致",IF(B19=F19,"貸方の側がずれ",IF(C19=F19,"借方の側がずれ","両側ともずれ"))))</f>
        <v/>
      </c>
      <c r="H19" s="26">
        <f>IF(D19=0,"",IF(D19&gt;0,IF(COUNTIF('月次入力'!$L$7:$L$126,D19)=0,"なし",INDEX('勘定科目'!$B$6:$B$125,MATCH(D19,'月次入力'!$L$7:$L$126,0))&amp;"（"&amp;INDEX('勘定科目'!$C$6:$C$125,MATCH(D19,'月次入力'!$L$7:$L$126,0))&amp;"）"&amp;IF(COUNTIF('月次入力'!$L$7:$L$126,D19)&gt;1,"ほか"&amp;(COUNTIF('月次入力'!$L$7:$L$126,D19)-1)&amp;"件","")),IF(COUNTIF('月次入力'!$M$7:$M$126,-D19)=0,"なし",INDEX('勘定科目'!$B$6:$B$125,MATCH(-D19,'月次入力'!$M$7:$M$126,0))&amp;"（"&amp;INDEX('勘定科目'!$C$6:$C$125,MATCH(-D19,'月次入力'!$M$7:$M$126,0))&amp;"）"&amp;IF(COUNTIF('月次入力'!$M$7:$M$126,-D19)&gt;1,"ほか"&amp;(COUNTIF('月次入力'!$M$7:$M$126,-D19)-1)&amp;"件",""))))</f>
        <v/>
      </c>
      <c r="I19" s="26">
        <f>IF(D19=0,"",IF(D19&gt;0,IF(COUNTIF('月次入力'!$L$7:$L$126,D19/2)=0,"なし",INDEX('勘定科目'!$B$6:$B$125,MATCH(D19/2,'月次入力'!$L$7:$L$126,0))&amp;"（"&amp;INDEX('勘定科目'!$C$6:$C$125,MATCH(D19/2,'月次入力'!$L$7:$L$126,0))&amp;"）"&amp;IF(COUNTIF('月次入力'!$L$7:$L$126,D19/2)&gt;1,"ほか"&amp;(COUNTIF('月次入力'!$L$7:$L$126,D19/2)-1)&amp;"件","")),IF(COUNTIF('月次入力'!$M$7:$M$126,-D19/2)=0,"なし",INDEX('勘定科目'!$B$6:$B$125,MATCH(-D19/2,'月次入力'!$M$7:$M$126,0))&amp;"（"&amp;INDEX('勘定科目'!$C$6:$C$125,MATCH(-D19/2,'月次入力'!$M$7:$M$126,0))&amp;"）"&amp;IF(COUNTIF('月次入力'!$M$7:$M$126,-D19/2)&gt;1,"ほか"&amp;(COUNTIF('月次入力'!$M$7:$M$126,-D19/2)-1)&amp;"件",""))))</f>
        <v/>
      </c>
      <c r="J19" s="23">
        <f>IF(D19=0,"",IF(MOD(ABS(D19),9)=0,"割り切れる","割り切れない"))</f>
        <v/>
      </c>
    </row>
    <row r="20">
      <c r="A20" s="85">
        <f>'設定'!H$9</f>
        <v/>
      </c>
      <c r="B20" s="15">
        <f>'月次入力'!N127</f>
        <v/>
      </c>
      <c r="C20" s="15">
        <f>'月次入力'!O127</f>
        <v/>
      </c>
      <c r="D20" s="15">
        <f>B20-C20</f>
        <v/>
      </c>
      <c r="E20" s="75">
        <f>IF(AND(B20=0,C20=0),"未入力",IF(D20=0,"一致","ずれ"))</f>
        <v/>
      </c>
      <c r="F20" s="15">
        <f>IF('月次入力'!N129="","",'月次入力'!N129)</f>
        <v/>
      </c>
      <c r="G20" s="23">
        <f>IF(OR(F20="",E20="未入力"),"",IF(AND(B20=F20,C20=F20),"両側とも一致",IF(B20=F20,"貸方の側がずれ",IF(C20=F20,"借方の側がずれ","両側ともずれ"))))</f>
        <v/>
      </c>
      <c r="H20" s="26">
        <f>IF(D20=0,"",IF(D20&gt;0,IF(COUNTIF('月次入力'!$N$7:$N$126,D20)=0,"なし",INDEX('勘定科目'!$B$6:$B$125,MATCH(D20,'月次入力'!$N$7:$N$126,0))&amp;"（"&amp;INDEX('勘定科目'!$C$6:$C$125,MATCH(D20,'月次入力'!$N$7:$N$126,0))&amp;"）"&amp;IF(COUNTIF('月次入力'!$N$7:$N$126,D20)&gt;1,"ほか"&amp;(COUNTIF('月次入力'!$N$7:$N$126,D20)-1)&amp;"件","")),IF(COUNTIF('月次入力'!$O$7:$O$126,-D20)=0,"なし",INDEX('勘定科目'!$B$6:$B$125,MATCH(-D20,'月次入力'!$O$7:$O$126,0))&amp;"（"&amp;INDEX('勘定科目'!$C$6:$C$125,MATCH(-D20,'月次入力'!$O$7:$O$126,0))&amp;"）"&amp;IF(COUNTIF('月次入力'!$O$7:$O$126,-D20)&gt;1,"ほか"&amp;(COUNTIF('月次入力'!$O$7:$O$126,-D20)-1)&amp;"件",""))))</f>
        <v/>
      </c>
      <c r="I20" s="26">
        <f>IF(D20=0,"",IF(D20&gt;0,IF(COUNTIF('月次入力'!$N$7:$N$126,D20/2)=0,"なし",INDEX('勘定科目'!$B$6:$B$125,MATCH(D20/2,'月次入力'!$N$7:$N$126,0))&amp;"（"&amp;INDEX('勘定科目'!$C$6:$C$125,MATCH(D20/2,'月次入力'!$N$7:$N$126,0))&amp;"）"&amp;IF(COUNTIF('月次入力'!$N$7:$N$126,D20/2)&gt;1,"ほか"&amp;(COUNTIF('月次入力'!$N$7:$N$126,D20/2)-1)&amp;"件","")),IF(COUNTIF('月次入力'!$O$7:$O$126,-D20/2)=0,"なし",INDEX('勘定科目'!$B$6:$B$125,MATCH(-D20/2,'月次入力'!$O$7:$O$126,0))&amp;"（"&amp;INDEX('勘定科目'!$C$6:$C$125,MATCH(-D20/2,'月次入力'!$O$7:$O$126,0))&amp;"）"&amp;IF(COUNTIF('月次入力'!$O$7:$O$126,-D20/2)&gt;1,"ほか"&amp;(COUNTIF('月次入力'!$O$7:$O$126,-D20/2)-1)&amp;"件",""))))</f>
        <v/>
      </c>
      <c r="J20" s="23">
        <f>IF(D20=0,"",IF(MOD(ABS(D20),9)=0,"割り切れる","割り切れない"))</f>
        <v/>
      </c>
    </row>
    <row r="21">
      <c r="A21" s="85">
        <f>'設定'!I$9</f>
        <v/>
      </c>
      <c r="B21" s="15">
        <f>'月次入力'!P127</f>
        <v/>
      </c>
      <c r="C21" s="15">
        <f>'月次入力'!Q127</f>
        <v/>
      </c>
      <c r="D21" s="15">
        <f>B21-C21</f>
        <v/>
      </c>
      <c r="E21" s="75">
        <f>IF(AND(B21=0,C21=0),"未入力",IF(D21=0,"一致","ずれ"))</f>
        <v/>
      </c>
      <c r="F21" s="15">
        <f>IF('月次入力'!P129="","",'月次入力'!P129)</f>
        <v/>
      </c>
      <c r="G21" s="23">
        <f>IF(OR(F21="",E21="未入力"),"",IF(AND(B21=F21,C21=F21),"両側とも一致",IF(B21=F21,"貸方の側がずれ",IF(C21=F21,"借方の側がずれ","両側ともずれ"))))</f>
        <v/>
      </c>
      <c r="H21" s="26">
        <f>IF(D21=0,"",IF(D21&gt;0,IF(COUNTIF('月次入力'!$P$7:$P$126,D21)=0,"なし",INDEX('勘定科目'!$B$6:$B$125,MATCH(D21,'月次入力'!$P$7:$P$126,0))&amp;"（"&amp;INDEX('勘定科目'!$C$6:$C$125,MATCH(D21,'月次入力'!$P$7:$P$126,0))&amp;"）"&amp;IF(COUNTIF('月次入力'!$P$7:$P$126,D21)&gt;1,"ほか"&amp;(COUNTIF('月次入力'!$P$7:$P$126,D21)-1)&amp;"件","")),IF(COUNTIF('月次入力'!$Q$7:$Q$126,-D21)=0,"なし",INDEX('勘定科目'!$B$6:$B$125,MATCH(-D21,'月次入力'!$Q$7:$Q$126,0))&amp;"（"&amp;INDEX('勘定科目'!$C$6:$C$125,MATCH(-D21,'月次入力'!$Q$7:$Q$126,0))&amp;"）"&amp;IF(COUNTIF('月次入力'!$Q$7:$Q$126,-D21)&gt;1,"ほか"&amp;(COUNTIF('月次入力'!$Q$7:$Q$126,-D21)-1)&amp;"件",""))))</f>
        <v/>
      </c>
      <c r="I21" s="26">
        <f>IF(D21=0,"",IF(D21&gt;0,IF(COUNTIF('月次入力'!$P$7:$P$126,D21/2)=0,"なし",INDEX('勘定科目'!$B$6:$B$125,MATCH(D21/2,'月次入力'!$P$7:$P$126,0))&amp;"（"&amp;INDEX('勘定科目'!$C$6:$C$125,MATCH(D21/2,'月次入力'!$P$7:$P$126,0))&amp;"）"&amp;IF(COUNTIF('月次入力'!$P$7:$P$126,D21/2)&gt;1,"ほか"&amp;(COUNTIF('月次入力'!$P$7:$P$126,D21/2)-1)&amp;"件","")),IF(COUNTIF('月次入力'!$Q$7:$Q$126,-D21/2)=0,"なし",INDEX('勘定科目'!$B$6:$B$125,MATCH(-D21/2,'月次入力'!$Q$7:$Q$126,0))&amp;"（"&amp;INDEX('勘定科目'!$C$6:$C$125,MATCH(-D21/2,'月次入力'!$Q$7:$Q$126,0))&amp;"）"&amp;IF(COUNTIF('月次入力'!$Q$7:$Q$126,-D21/2)&gt;1,"ほか"&amp;(COUNTIF('月次入力'!$Q$7:$Q$126,-D21/2)-1)&amp;"件",""))))</f>
        <v/>
      </c>
      <c r="J21" s="23">
        <f>IF(D21=0,"",IF(MOD(ABS(D21),9)=0,"割り切れる","割り切れない"))</f>
        <v/>
      </c>
    </row>
    <row r="22">
      <c r="A22" s="85">
        <f>'設定'!J$9</f>
        <v/>
      </c>
      <c r="B22" s="15">
        <f>'月次入力'!R127</f>
        <v/>
      </c>
      <c r="C22" s="15">
        <f>'月次入力'!S127</f>
        <v/>
      </c>
      <c r="D22" s="15">
        <f>B22-C22</f>
        <v/>
      </c>
      <c r="E22" s="75">
        <f>IF(AND(B22=0,C22=0),"未入力",IF(D22=0,"一致","ずれ"))</f>
        <v/>
      </c>
      <c r="F22" s="15">
        <f>IF('月次入力'!R129="","",'月次入力'!R129)</f>
        <v/>
      </c>
      <c r="G22" s="23">
        <f>IF(OR(F22="",E22="未入力"),"",IF(AND(B22=F22,C22=F22),"両側とも一致",IF(B22=F22,"貸方の側がずれ",IF(C22=F22,"借方の側がずれ","両側ともずれ"))))</f>
        <v/>
      </c>
      <c r="H22" s="26">
        <f>IF(D22=0,"",IF(D22&gt;0,IF(COUNTIF('月次入力'!$R$7:$R$126,D22)=0,"なし",INDEX('勘定科目'!$B$6:$B$125,MATCH(D22,'月次入力'!$R$7:$R$126,0))&amp;"（"&amp;INDEX('勘定科目'!$C$6:$C$125,MATCH(D22,'月次入力'!$R$7:$R$126,0))&amp;"）"&amp;IF(COUNTIF('月次入力'!$R$7:$R$126,D22)&gt;1,"ほか"&amp;(COUNTIF('月次入力'!$R$7:$R$126,D22)-1)&amp;"件","")),IF(COUNTIF('月次入力'!$S$7:$S$126,-D22)=0,"なし",INDEX('勘定科目'!$B$6:$B$125,MATCH(-D22,'月次入力'!$S$7:$S$126,0))&amp;"（"&amp;INDEX('勘定科目'!$C$6:$C$125,MATCH(-D22,'月次入力'!$S$7:$S$126,0))&amp;"）"&amp;IF(COUNTIF('月次入力'!$S$7:$S$126,-D22)&gt;1,"ほか"&amp;(COUNTIF('月次入力'!$S$7:$S$126,-D22)-1)&amp;"件",""))))</f>
        <v/>
      </c>
      <c r="I22" s="26">
        <f>IF(D22=0,"",IF(D22&gt;0,IF(COUNTIF('月次入力'!$R$7:$R$126,D22/2)=0,"なし",INDEX('勘定科目'!$B$6:$B$125,MATCH(D22/2,'月次入力'!$R$7:$R$126,0))&amp;"（"&amp;INDEX('勘定科目'!$C$6:$C$125,MATCH(D22/2,'月次入力'!$R$7:$R$126,0))&amp;"）"&amp;IF(COUNTIF('月次入力'!$R$7:$R$126,D22/2)&gt;1,"ほか"&amp;(COUNTIF('月次入力'!$R$7:$R$126,D22/2)-1)&amp;"件","")),IF(COUNTIF('月次入力'!$S$7:$S$126,-D22/2)=0,"なし",INDEX('勘定科目'!$B$6:$B$125,MATCH(-D22/2,'月次入力'!$S$7:$S$126,0))&amp;"（"&amp;INDEX('勘定科目'!$C$6:$C$125,MATCH(-D22/2,'月次入力'!$S$7:$S$126,0))&amp;"）"&amp;IF(COUNTIF('月次入力'!$S$7:$S$126,-D22/2)&gt;1,"ほか"&amp;(COUNTIF('月次入力'!$S$7:$S$126,-D22/2)-1)&amp;"件",""))))</f>
        <v/>
      </c>
      <c r="J22" s="23">
        <f>IF(D22=0,"",IF(MOD(ABS(D22),9)=0,"割り切れる","割り切れない"))</f>
        <v/>
      </c>
    </row>
    <row r="23">
      <c r="A23" s="85">
        <f>'設定'!K$9</f>
        <v/>
      </c>
      <c r="B23" s="15">
        <f>'月次入力'!T127</f>
        <v/>
      </c>
      <c r="C23" s="15">
        <f>'月次入力'!U127</f>
        <v/>
      </c>
      <c r="D23" s="15">
        <f>B23-C23</f>
        <v/>
      </c>
      <c r="E23" s="75">
        <f>IF(AND(B23=0,C23=0),"未入力",IF(D23=0,"一致","ずれ"))</f>
        <v/>
      </c>
      <c r="F23" s="15">
        <f>IF('月次入力'!T129="","",'月次入力'!T129)</f>
        <v/>
      </c>
      <c r="G23" s="23">
        <f>IF(OR(F23="",E23="未入力"),"",IF(AND(B23=F23,C23=F23),"両側とも一致",IF(B23=F23,"貸方の側がずれ",IF(C23=F23,"借方の側がずれ","両側ともずれ"))))</f>
        <v/>
      </c>
      <c r="H23" s="26">
        <f>IF(D23=0,"",IF(D23&gt;0,IF(COUNTIF('月次入力'!$T$7:$T$126,D23)=0,"なし",INDEX('勘定科目'!$B$6:$B$125,MATCH(D23,'月次入力'!$T$7:$T$126,0))&amp;"（"&amp;INDEX('勘定科目'!$C$6:$C$125,MATCH(D23,'月次入力'!$T$7:$T$126,0))&amp;"）"&amp;IF(COUNTIF('月次入力'!$T$7:$T$126,D23)&gt;1,"ほか"&amp;(COUNTIF('月次入力'!$T$7:$T$126,D23)-1)&amp;"件","")),IF(COUNTIF('月次入力'!$U$7:$U$126,-D23)=0,"なし",INDEX('勘定科目'!$B$6:$B$125,MATCH(-D23,'月次入力'!$U$7:$U$126,0))&amp;"（"&amp;INDEX('勘定科目'!$C$6:$C$125,MATCH(-D23,'月次入力'!$U$7:$U$126,0))&amp;"）"&amp;IF(COUNTIF('月次入力'!$U$7:$U$126,-D23)&gt;1,"ほか"&amp;(COUNTIF('月次入力'!$U$7:$U$126,-D23)-1)&amp;"件",""))))</f>
        <v/>
      </c>
      <c r="I23" s="26">
        <f>IF(D23=0,"",IF(D23&gt;0,IF(COUNTIF('月次入力'!$T$7:$T$126,D23/2)=0,"なし",INDEX('勘定科目'!$B$6:$B$125,MATCH(D23/2,'月次入力'!$T$7:$T$126,0))&amp;"（"&amp;INDEX('勘定科目'!$C$6:$C$125,MATCH(D23/2,'月次入力'!$T$7:$T$126,0))&amp;"）"&amp;IF(COUNTIF('月次入力'!$T$7:$T$126,D23/2)&gt;1,"ほか"&amp;(COUNTIF('月次入力'!$T$7:$T$126,D23/2)-1)&amp;"件","")),IF(COUNTIF('月次入力'!$U$7:$U$126,-D23/2)=0,"なし",INDEX('勘定科目'!$B$6:$B$125,MATCH(-D23/2,'月次入力'!$U$7:$U$126,0))&amp;"（"&amp;INDEX('勘定科目'!$C$6:$C$125,MATCH(-D23/2,'月次入力'!$U$7:$U$126,0))&amp;"）"&amp;IF(COUNTIF('月次入力'!$U$7:$U$126,-D23/2)&gt;1,"ほか"&amp;(COUNTIF('月次入力'!$U$7:$U$126,-D23/2)-1)&amp;"件",""))))</f>
        <v/>
      </c>
      <c r="J23" s="23">
        <f>IF(D23=0,"",IF(MOD(ABS(D23),9)=0,"割り切れる","割り切れない"))</f>
        <v/>
      </c>
    </row>
    <row r="24">
      <c r="A24" s="85">
        <f>'設定'!L$9</f>
        <v/>
      </c>
      <c r="B24" s="15">
        <f>'月次入力'!V127</f>
        <v/>
      </c>
      <c r="C24" s="15">
        <f>'月次入力'!W127</f>
        <v/>
      </c>
      <c r="D24" s="15">
        <f>B24-C24</f>
        <v/>
      </c>
      <c r="E24" s="75">
        <f>IF(AND(B24=0,C24=0),"未入力",IF(D24=0,"一致","ずれ"))</f>
        <v/>
      </c>
      <c r="F24" s="15">
        <f>IF('月次入力'!V129="","",'月次入力'!V129)</f>
        <v/>
      </c>
      <c r="G24" s="23">
        <f>IF(OR(F24="",E24="未入力"),"",IF(AND(B24=F24,C24=F24),"両側とも一致",IF(B24=F24,"貸方の側がずれ",IF(C24=F24,"借方の側がずれ","両側ともずれ"))))</f>
        <v/>
      </c>
      <c r="H24" s="26">
        <f>IF(D24=0,"",IF(D24&gt;0,IF(COUNTIF('月次入力'!$V$7:$V$126,D24)=0,"なし",INDEX('勘定科目'!$B$6:$B$125,MATCH(D24,'月次入力'!$V$7:$V$126,0))&amp;"（"&amp;INDEX('勘定科目'!$C$6:$C$125,MATCH(D24,'月次入力'!$V$7:$V$126,0))&amp;"）"&amp;IF(COUNTIF('月次入力'!$V$7:$V$126,D24)&gt;1,"ほか"&amp;(COUNTIF('月次入力'!$V$7:$V$126,D24)-1)&amp;"件","")),IF(COUNTIF('月次入力'!$W$7:$W$126,-D24)=0,"なし",INDEX('勘定科目'!$B$6:$B$125,MATCH(-D24,'月次入力'!$W$7:$W$126,0))&amp;"（"&amp;INDEX('勘定科目'!$C$6:$C$125,MATCH(-D24,'月次入力'!$W$7:$W$126,0))&amp;"）"&amp;IF(COUNTIF('月次入力'!$W$7:$W$126,-D24)&gt;1,"ほか"&amp;(COUNTIF('月次入力'!$W$7:$W$126,-D24)-1)&amp;"件",""))))</f>
        <v/>
      </c>
      <c r="I24" s="26">
        <f>IF(D24=0,"",IF(D24&gt;0,IF(COUNTIF('月次入力'!$V$7:$V$126,D24/2)=0,"なし",INDEX('勘定科目'!$B$6:$B$125,MATCH(D24/2,'月次入力'!$V$7:$V$126,0))&amp;"（"&amp;INDEX('勘定科目'!$C$6:$C$125,MATCH(D24/2,'月次入力'!$V$7:$V$126,0))&amp;"）"&amp;IF(COUNTIF('月次入力'!$V$7:$V$126,D24/2)&gt;1,"ほか"&amp;(COUNTIF('月次入力'!$V$7:$V$126,D24/2)-1)&amp;"件","")),IF(COUNTIF('月次入力'!$W$7:$W$126,-D24/2)=0,"なし",INDEX('勘定科目'!$B$6:$B$125,MATCH(-D24/2,'月次入力'!$W$7:$W$126,0))&amp;"（"&amp;INDEX('勘定科目'!$C$6:$C$125,MATCH(-D24/2,'月次入力'!$W$7:$W$126,0))&amp;"）"&amp;IF(COUNTIF('月次入力'!$W$7:$W$126,-D24/2)&gt;1,"ほか"&amp;(COUNTIF('月次入力'!$W$7:$W$126,-D24/2)-1)&amp;"件",""))))</f>
        <v/>
      </c>
      <c r="J24" s="23">
        <f>IF(D24=0,"",IF(MOD(ABS(D24),9)=0,"割り切れる","割り切れない"))</f>
        <v/>
      </c>
    </row>
    <row r="25">
      <c r="A25" s="85">
        <f>'設定'!M$9</f>
        <v/>
      </c>
      <c r="B25" s="15">
        <f>'月次入力'!X127</f>
        <v/>
      </c>
      <c r="C25" s="15">
        <f>'月次入力'!Y127</f>
        <v/>
      </c>
      <c r="D25" s="15">
        <f>B25-C25</f>
        <v/>
      </c>
      <c r="E25" s="75">
        <f>IF(AND(B25=0,C25=0),"未入力",IF(D25=0,"一致","ずれ"))</f>
        <v/>
      </c>
      <c r="F25" s="15">
        <f>IF('月次入力'!X129="","",'月次入力'!X129)</f>
        <v/>
      </c>
      <c r="G25" s="23">
        <f>IF(OR(F25="",E25="未入力"),"",IF(AND(B25=F25,C25=F25),"両側とも一致",IF(B25=F25,"貸方の側がずれ",IF(C25=F25,"借方の側がずれ","両側ともずれ"))))</f>
        <v/>
      </c>
      <c r="H25" s="26">
        <f>IF(D25=0,"",IF(D25&gt;0,IF(COUNTIF('月次入力'!$X$7:$X$126,D25)=0,"なし",INDEX('勘定科目'!$B$6:$B$125,MATCH(D25,'月次入力'!$X$7:$X$126,0))&amp;"（"&amp;INDEX('勘定科目'!$C$6:$C$125,MATCH(D25,'月次入力'!$X$7:$X$126,0))&amp;"）"&amp;IF(COUNTIF('月次入力'!$X$7:$X$126,D25)&gt;1,"ほか"&amp;(COUNTIF('月次入力'!$X$7:$X$126,D25)-1)&amp;"件","")),IF(COUNTIF('月次入力'!$Y$7:$Y$126,-D25)=0,"なし",INDEX('勘定科目'!$B$6:$B$125,MATCH(-D25,'月次入力'!$Y$7:$Y$126,0))&amp;"（"&amp;INDEX('勘定科目'!$C$6:$C$125,MATCH(-D25,'月次入力'!$Y$7:$Y$126,0))&amp;"）"&amp;IF(COUNTIF('月次入力'!$Y$7:$Y$126,-D25)&gt;1,"ほか"&amp;(COUNTIF('月次入力'!$Y$7:$Y$126,-D25)-1)&amp;"件",""))))</f>
        <v/>
      </c>
      <c r="I25" s="26">
        <f>IF(D25=0,"",IF(D25&gt;0,IF(COUNTIF('月次入力'!$X$7:$X$126,D25/2)=0,"なし",INDEX('勘定科目'!$B$6:$B$125,MATCH(D25/2,'月次入力'!$X$7:$X$126,0))&amp;"（"&amp;INDEX('勘定科目'!$C$6:$C$125,MATCH(D25/2,'月次入力'!$X$7:$X$126,0))&amp;"）"&amp;IF(COUNTIF('月次入力'!$X$7:$X$126,D25/2)&gt;1,"ほか"&amp;(COUNTIF('月次入力'!$X$7:$X$126,D25/2)-1)&amp;"件","")),IF(COUNTIF('月次入力'!$Y$7:$Y$126,-D25/2)=0,"なし",INDEX('勘定科目'!$B$6:$B$125,MATCH(-D25/2,'月次入力'!$Y$7:$Y$126,0))&amp;"（"&amp;INDEX('勘定科目'!$C$6:$C$125,MATCH(-D25/2,'月次入力'!$Y$7:$Y$126,0))&amp;"）"&amp;IF(COUNTIF('月次入力'!$Y$7:$Y$126,-D25/2)&gt;1,"ほか"&amp;(COUNTIF('月次入力'!$Y$7:$Y$126,-D25/2)-1)&amp;"件",""))))</f>
        <v/>
      </c>
      <c r="J25" s="23">
        <f>IF(D25=0,"",IF(MOD(ABS(D25),9)=0,"割り切れる","割り切れない"))</f>
        <v/>
      </c>
    </row>
    <row r="26">
      <c r="A26" s="85">
        <f>'設定'!N$9</f>
        <v/>
      </c>
      <c r="B26" s="15">
        <f>'月次入力'!Z127</f>
        <v/>
      </c>
      <c r="C26" s="15">
        <f>'月次入力'!AA127</f>
        <v/>
      </c>
      <c r="D26" s="15">
        <f>B26-C26</f>
        <v/>
      </c>
      <c r="E26" s="75">
        <f>IF(AND(B26=0,C26=0),"未入力",IF(D26=0,"一致","ずれ"))</f>
        <v/>
      </c>
      <c r="F26" s="15">
        <f>IF('月次入力'!Z129="","",'月次入力'!Z129)</f>
        <v/>
      </c>
      <c r="G26" s="23">
        <f>IF(OR(F26="",E26="未入力"),"",IF(AND(B26=F26,C26=F26),"両側とも一致",IF(B26=F26,"貸方の側がずれ",IF(C26=F26,"借方の側がずれ","両側ともずれ"))))</f>
        <v/>
      </c>
      <c r="H26" s="26">
        <f>IF(D26=0,"",IF(D26&gt;0,IF(COUNTIF('月次入力'!$Z$7:$Z$126,D26)=0,"なし",INDEX('勘定科目'!$B$6:$B$125,MATCH(D26,'月次入力'!$Z$7:$Z$126,0))&amp;"（"&amp;INDEX('勘定科目'!$C$6:$C$125,MATCH(D26,'月次入力'!$Z$7:$Z$126,0))&amp;"）"&amp;IF(COUNTIF('月次入力'!$Z$7:$Z$126,D26)&gt;1,"ほか"&amp;(COUNTIF('月次入力'!$Z$7:$Z$126,D26)-1)&amp;"件","")),IF(COUNTIF('月次入力'!$AA$7:$AA$126,-D26)=0,"なし",INDEX('勘定科目'!$B$6:$B$125,MATCH(-D26,'月次入力'!$AA$7:$AA$126,0))&amp;"（"&amp;INDEX('勘定科目'!$C$6:$C$125,MATCH(-D26,'月次入力'!$AA$7:$AA$126,0))&amp;"）"&amp;IF(COUNTIF('月次入力'!$AA$7:$AA$126,-D26)&gt;1,"ほか"&amp;(COUNTIF('月次入力'!$AA$7:$AA$126,-D26)-1)&amp;"件",""))))</f>
        <v/>
      </c>
      <c r="I26" s="26">
        <f>IF(D26=0,"",IF(D26&gt;0,IF(COUNTIF('月次入力'!$Z$7:$Z$126,D26/2)=0,"なし",INDEX('勘定科目'!$B$6:$B$125,MATCH(D26/2,'月次入力'!$Z$7:$Z$126,0))&amp;"（"&amp;INDEX('勘定科目'!$C$6:$C$125,MATCH(D26/2,'月次入力'!$Z$7:$Z$126,0))&amp;"）"&amp;IF(COUNTIF('月次入力'!$Z$7:$Z$126,D26/2)&gt;1,"ほか"&amp;(COUNTIF('月次入力'!$Z$7:$Z$126,D26/2)-1)&amp;"件","")),IF(COUNTIF('月次入力'!$AA$7:$AA$126,-D26/2)=0,"なし",INDEX('勘定科目'!$B$6:$B$125,MATCH(-D26/2,'月次入力'!$AA$7:$AA$126,0))&amp;"（"&amp;INDEX('勘定科目'!$C$6:$C$125,MATCH(-D26/2,'月次入力'!$AA$7:$AA$126,0))&amp;"）"&amp;IF(COUNTIF('月次入力'!$AA$7:$AA$126,-D26/2)&gt;1,"ほか"&amp;(COUNTIF('月次入力'!$AA$7:$AA$126,-D26/2)-1)&amp;"件",""))))</f>
        <v/>
      </c>
      <c r="J26" s="23">
        <f>IF(D26=0,"",IF(MOD(ABS(D26),9)=0,"割り切れる","割り切れない"))</f>
        <v/>
      </c>
    </row>
    <row r="27">
      <c r="A27" s="68" t="n"/>
      <c r="B27" s="68" t="n"/>
      <c r="C27" s="68" t="n"/>
      <c r="D27" s="68" t="n"/>
      <c r="E27" s="68" t="n"/>
      <c r="F27" s="68" t="n"/>
      <c r="G27" s="68" t="n"/>
      <c r="H27" s="68" t="n"/>
      <c r="I27" s="68" t="n"/>
      <c r="J27" s="68" t="n"/>
    </row>
    <row r="28">
      <c r="A28" s="68" t="n"/>
      <c r="B28" s="68" t="n"/>
      <c r="C28" s="68" t="n"/>
      <c r="D28" s="68" t="n"/>
      <c r="E28" s="68" t="n"/>
      <c r="F28" s="68" t="n"/>
      <c r="G28" s="68" t="n"/>
      <c r="H28" s="68" t="n"/>
      <c r="I28" s="68" t="n"/>
      <c r="J28" s="68" t="n"/>
    </row>
    <row r="29">
      <c r="A29" s="84" t="inlineStr">
        <is>
          <t>■ 表示している月の区分ごとの照合（任意）。写した元の試算表に区分ごとの合計があれば黄色の欄に入れると、ずれた区分が出ます。</t>
        </is>
      </c>
      <c r="B29" s="68" t="n"/>
      <c r="C29" s="68" t="n"/>
      <c r="D29" s="68" t="n"/>
      <c r="E29" s="68" t="n"/>
      <c r="F29" s="68" t="n"/>
      <c r="G29" s="68" t="n"/>
      <c r="H29" s="68" t="n"/>
      <c r="I29" s="68" t="n"/>
      <c r="J29" s="68" t="n"/>
    </row>
    <row r="30" ht="30" customHeight="1">
      <c r="A30" s="19" t="inlineStr">
        <is>
          <t>区分</t>
        </is>
      </c>
      <c r="B30" s="19" t="inlineStr">
        <is>
          <t>このファイルの当月借方</t>
        </is>
      </c>
      <c r="C30" s="19" t="inlineStr">
        <is>
          <t>このファイルの当月貸方</t>
        </is>
      </c>
      <c r="D30" s="19" t="inlineStr">
        <is>
          <t>元の試算表の借方</t>
        </is>
      </c>
      <c r="E30" s="19" t="inlineStr">
        <is>
          <t>元の試算表の貸方</t>
        </is>
      </c>
      <c r="F30" s="19" t="inlineStr">
        <is>
          <t>借方のずれ</t>
        </is>
      </c>
      <c r="G30" s="19" t="inlineStr">
        <is>
          <t>貸方のずれ</t>
        </is>
      </c>
      <c r="H30" s="19" t="inlineStr">
        <is>
          <t>判定</t>
        </is>
      </c>
      <c r="I30" s="68" t="n"/>
      <c r="J30" s="68" t="n"/>
    </row>
    <row r="31">
      <c r="A31" s="75" t="inlineStr">
        <is>
          <t>資産</t>
        </is>
      </c>
      <c r="B31" s="15">
        <f>SUMIF('合計残高試算表'!$C$6:$C$125,"資産",'合計残高試算表'!$E$6:$E$125)</f>
        <v/>
      </c>
      <c r="C31" s="15">
        <f>SUMIF('合計残高試算表'!$C$6:$C$125,"資産",'合計残高試算表'!$F$6:$F$125)</f>
        <v/>
      </c>
      <c r="D31" s="45" t="n"/>
      <c r="E31" s="45" t="n"/>
      <c r="F31" s="15">
        <f>IF(D31="","",B31-D31)</f>
        <v/>
      </c>
      <c r="G31" s="15">
        <f>IF(E31="","",C31-E31)</f>
        <v/>
      </c>
      <c r="H31" s="75">
        <f>IF(AND(D31="",E31=""),"",IF(AND(N(F31)=0,N(G31)=0),"一致","ずれ"))</f>
        <v/>
      </c>
      <c r="I31" s="68" t="n"/>
      <c r="J31" s="68" t="n"/>
    </row>
    <row r="32">
      <c r="A32" s="75" t="inlineStr">
        <is>
          <t>負債</t>
        </is>
      </c>
      <c r="B32" s="15">
        <f>SUMIF('合計残高試算表'!$C$6:$C$125,"負債",'合計残高試算表'!$E$6:$E$125)</f>
        <v/>
      </c>
      <c r="C32" s="15">
        <f>SUMIF('合計残高試算表'!$C$6:$C$125,"負債",'合計残高試算表'!$F$6:$F$125)</f>
        <v/>
      </c>
      <c r="D32" s="45" t="n"/>
      <c r="E32" s="45" t="n"/>
      <c r="F32" s="15">
        <f>IF(D32="","",B32-D32)</f>
        <v/>
      </c>
      <c r="G32" s="15">
        <f>IF(E32="","",C32-E32)</f>
        <v/>
      </c>
      <c r="H32" s="75">
        <f>IF(AND(D32="",E32=""),"",IF(AND(N(F32)=0,N(G32)=0),"一致","ずれ"))</f>
        <v/>
      </c>
      <c r="I32" s="68" t="n"/>
      <c r="J32" s="68" t="n"/>
    </row>
    <row r="33">
      <c r="A33" s="75" t="inlineStr">
        <is>
          <t>純資産</t>
        </is>
      </c>
      <c r="B33" s="15">
        <f>SUMIF('合計残高試算表'!$C$6:$C$125,"純資産",'合計残高試算表'!$E$6:$E$125)</f>
        <v/>
      </c>
      <c r="C33" s="15">
        <f>SUMIF('合計残高試算表'!$C$6:$C$125,"純資産",'合計残高試算表'!$F$6:$F$125)</f>
        <v/>
      </c>
      <c r="D33" s="45" t="n"/>
      <c r="E33" s="45" t="n"/>
      <c r="F33" s="15">
        <f>IF(D33="","",B33-D33)</f>
        <v/>
      </c>
      <c r="G33" s="15">
        <f>IF(E33="","",C33-E33)</f>
        <v/>
      </c>
      <c r="H33" s="75">
        <f>IF(AND(D33="",E33=""),"",IF(AND(N(F33)=0,N(G33)=0),"一致","ずれ"))</f>
        <v/>
      </c>
      <c r="I33" s="68" t="n"/>
      <c r="J33" s="68" t="n"/>
    </row>
    <row r="34">
      <c r="A34" s="75" t="inlineStr">
        <is>
          <t>収益</t>
        </is>
      </c>
      <c r="B34" s="15">
        <f>SUMIF('合計残高試算表'!$C$6:$C$125,"収益",'合計残高試算表'!$E$6:$E$125)</f>
        <v/>
      </c>
      <c r="C34" s="15">
        <f>SUMIF('合計残高試算表'!$C$6:$C$125,"収益",'合計残高試算表'!$F$6:$F$125)</f>
        <v/>
      </c>
      <c r="D34" s="45" t="n"/>
      <c r="E34" s="45" t="n"/>
      <c r="F34" s="15">
        <f>IF(D34="","",B34-D34)</f>
        <v/>
      </c>
      <c r="G34" s="15">
        <f>IF(E34="","",C34-E34)</f>
        <v/>
      </c>
      <c r="H34" s="75">
        <f>IF(AND(D34="",E34=""),"",IF(AND(N(F34)=0,N(G34)=0),"一致","ずれ"))</f>
        <v/>
      </c>
      <c r="I34" s="68" t="n"/>
      <c r="J34" s="68" t="n"/>
    </row>
    <row r="35">
      <c r="A35" s="75" t="inlineStr">
        <is>
          <t>費用</t>
        </is>
      </c>
      <c r="B35" s="15">
        <f>SUMIF('合計残高試算表'!$C$6:$C$125,"費用",'合計残高試算表'!$E$6:$E$125)</f>
        <v/>
      </c>
      <c r="C35" s="15">
        <f>SUMIF('合計残高試算表'!$C$6:$C$125,"費用",'合計残高試算表'!$F$6:$F$125)</f>
        <v/>
      </c>
      <c r="D35" s="45" t="n"/>
      <c r="E35" s="45" t="n"/>
      <c r="F35" s="15">
        <f>IF(D35="","",B35-D35)</f>
        <v/>
      </c>
      <c r="G35" s="15">
        <f>IF(E35="","",C35-E35)</f>
        <v/>
      </c>
      <c r="H35" s="75">
        <f>IF(AND(D35="",E35=""),"",IF(AND(N(F35)=0,N(G35)=0),"一致","ずれ"))</f>
        <v/>
      </c>
      <c r="I35" s="68" t="n"/>
      <c r="J35" s="68" t="n"/>
    </row>
    <row r="36">
      <c r="A36" s="75" t="inlineStr">
        <is>
          <t>合計</t>
        </is>
      </c>
      <c r="B36" s="78">
        <f>SUM(B31:B35)</f>
        <v/>
      </c>
      <c r="C36" s="78">
        <f>SUM(C31:C35)</f>
        <v/>
      </c>
      <c r="D36" s="78">
        <f>SUM(D31:D35)</f>
        <v/>
      </c>
      <c r="E36" s="78">
        <f>SUM(E31:E35)</f>
        <v/>
      </c>
      <c r="F36" s="68" t="n"/>
      <c r="G36" s="68" t="n"/>
      <c r="H36" s="68" t="n"/>
      <c r="I36" s="68" t="n"/>
      <c r="J36" s="68" t="n"/>
    </row>
    <row r="37">
      <c r="A37" s="68" t="n"/>
      <c r="B37" s="68" t="n"/>
      <c r="C37" s="68" t="n"/>
      <c r="D37" s="68" t="n"/>
      <c r="E37" s="68" t="n"/>
      <c r="F37" s="68" t="n"/>
      <c r="G37" s="68" t="n"/>
      <c r="H37" s="68" t="n"/>
      <c r="I37" s="68" t="n"/>
      <c r="J37" s="68" t="n"/>
    </row>
    <row r="38">
      <c r="A38" s="84" t="inlineStr">
        <is>
          <t>■ 表示している月の貸借対照表と損益計算書</t>
        </is>
      </c>
      <c r="B38" s="68" t="n"/>
      <c r="C38" s="68" t="n"/>
      <c r="D38" s="68" t="n"/>
      <c r="E38" s="68" t="n"/>
      <c r="F38" s="68" t="n"/>
      <c r="G38" s="68" t="n"/>
      <c r="H38" s="68" t="n"/>
      <c r="I38" s="68" t="n"/>
      <c r="J38" s="68" t="n"/>
    </row>
    <row r="39" ht="30" customHeight="1">
      <c r="A39" s="19" t="inlineStr">
        <is>
          <t>項目</t>
        </is>
      </c>
      <c r="B39" s="19" t="inlineStr">
        <is>
          <t>左の合計（資産）</t>
        </is>
      </c>
      <c r="C39" s="19" t="inlineStr">
        <is>
          <t>右の合計</t>
        </is>
      </c>
      <c r="D39" s="19" t="inlineStr">
        <is>
          <t>左−右</t>
        </is>
      </c>
      <c r="E39" s="19" t="inlineStr">
        <is>
          <t>判定</t>
        </is>
      </c>
      <c r="F39" s="68" t="n"/>
      <c r="G39" s="68" t="n"/>
      <c r="H39" s="68" t="n"/>
      <c r="I39" s="68" t="n"/>
      <c r="J39" s="68" t="n"/>
    </row>
    <row r="40">
      <c r="A40" s="75" t="inlineStr">
        <is>
          <t>貸借対照表</t>
        </is>
      </c>
      <c r="B40" s="15">
        <f>IFERROR(INDEX('表示の並び'!$AM$8:$AM$142,MATCH(CHOOSE('設定'!$C$13,"資産","資産"),'表示の並び'!$AC$8:$AC$142,0)),0)</f>
        <v/>
      </c>
      <c r="C40" s="15">
        <f>IFERROR(INDEX('表示の並び'!$AM$8:$AM$142,MATCH(CHOOSE('設定'!$C$13,"負債純資産","負債資本"),'表示の並び'!$AC$8:$AC$142,0)),0)</f>
        <v/>
      </c>
      <c r="D40" s="15">
        <f>B40-C40</f>
        <v/>
      </c>
      <c r="E40" s="75">
        <f>IF('設定'!$C$12=0,"月を選ぶ",IF(AND(ROUND(D40,0)=0,SUMPRODUCT(('勘定科目'!$H$6:$H$125&lt;&gt;"○")*('勘定科目'!$B$6:$B$125&lt;&gt;"")*ABS('合計残高試算表'!$N$6:$N$125))=0),"一致",IF(ROUND(D40,0)=0,"載っていない科目あり","ずれ")))</f>
        <v/>
      </c>
      <c r="F40" s="68" t="n"/>
      <c r="G40" s="68" t="n"/>
      <c r="H40" s="68" t="n"/>
      <c r="I40" s="68" t="n"/>
      <c r="J40" s="68" t="n"/>
    </row>
    <row r="41">
      <c r="A41" s="75" t="inlineStr">
        <is>
          <t>損益計算書</t>
        </is>
      </c>
      <c r="B41" s="15">
        <f>IFERROR(INDEX('表示の並び'!$AM$8:$AM$142,MATCH(CHOOSE('設定'!$C$13,"当期純利益","所得"),'表示の並び'!$AC$8:$AC$142,0)),0)</f>
        <v/>
      </c>
      <c r="C41" s="15">
        <f>'設定'!$C$14</f>
        <v/>
      </c>
      <c r="D41" s="15">
        <f>B41-C41</f>
        <v/>
      </c>
      <c r="E41" s="75">
        <f>IF('設定'!$C$12=0,"月を選ぶ",IF(ROUND(D41,0)=0,"一致","ずれ"))</f>
        <v/>
      </c>
      <c r="F41" s="68" t="n"/>
      <c r="G41" s="68" t="n"/>
      <c r="H41" s="68" t="n"/>
      <c r="I41" s="68" t="n"/>
      <c r="J41" s="68" t="n"/>
    </row>
    <row r="42" ht="30" customHeight="1">
      <c r="A42" s="71" t="inlineStr">
        <is>
          <t>損益計算書の行の「左の合計」は損益計算書の最後の利益、「右の合計」は合計残高試算表の利益（収益−費用）。載っていない科目は、表示科目が並びに無い・区分と合わない科目です（「勘定科目」シートの確認の列）。</t>
        </is>
      </c>
      <c r="B42" s="68" t="n"/>
      <c r="C42" s="68" t="n"/>
      <c r="D42" s="68" t="n"/>
      <c r="E42" s="68" t="n"/>
      <c r="F42" s="68" t="n"/>
      <c r="G42" s="68" t="n"/>
      <c r="H42" s="68" t="n"/>
      <c r="I42" s="68" t="n"/>
      <c r="J42" s="68" t="n"/>
    </row>
  </sheetData>
  <mergeCells count="8">
    <mergeCell ref="F3:G3"/>
    <mergeCell ref="A1:J1"/>
    <mergeCell ref="A42:J42"/>
    <mergeCell ref="A29:J29"/>
    <mergeCell ref="A4:J4"/>
    <mergeCell ref="A38:J38"/>
    <mergeCell ref="A3:B3"/>
    <mergeCell ref="A13:J13"/>
  </mergeCells>
  <conditionalFormatting sqref="C3:H3">
    <cfRule type="expression" priority="1" dxfId="0">
      <formula>$C$3&lt;&gt;"なし"</formula>
    </cfRule>
  </conditionalFormatting>
  <conditionalFormatting sqref="E6:E11">
    <cfRule type="expression" priority="2" dxfId="0">
      <formula>OR(E6="ずれ",E6="入れない")</formula>
    </cfRule>
  </conditionalFormatting>
  <conditionalFormatting sqref="A15:J26">
    <cfRule type="expression" priority="3" dxfId="0">
      <formula>$E15="ずれ"</formula>
    </cfRule>
  </conditionalFormatting>
  <conditionalFormatting sqref="A31:H35">
    <cfRule type="expression" priority="4" dxfId="0">
      <formula>$H31="ずれ"</formula>
    </cfRule>
  </conditionalFormatting>
  <conditionalFormatting sqref="E40:E41">
    <cfRule type="expression" priority="5" dxfId="0">
      <formula>AND(E40&lt;&gt;"一致",E40&lt;&gt;"月を選ぶ")</formula>
    </cfRule>
  </conditionalFormatting>
  <printOptions horizontalCentered="1"/>
  <pageMargins left="0.4" right="0.4" top="0.5" bottom="0.5" header="0.2" footer="0.2"/>
  <pageSetup orientation="landscape"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AK111"/>
  <sheetViews>
    <sheetView showGridLines="0" tabSelected="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3" customWidth="1" min="14" max="14"/>
    <col width="12" customWidth="1" min="15" max="15"/>
    <col width="10" customWidth="1" min="16" max="16"/>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s>
  <sheetData>
    <row r="1" ht="26" customHeight="1">
      <c r="A1" s="67" t="inlineStr">
        <is>
          <t>損益の月次推移</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c r="AC1" s="68" t="n"/>
      <c r="AD1" s="68" t="n"/>
      <c r="AE1" s="68" t="n"/>
      <c r="AF1" s="68" t="n"/>
      <c r="AG1" s="68" t="n"/>
      <c r="AH1" s="68" t="n"/>
      <c r="AI1" s="68" t="n"/>
      <c r="AJ1" s="68" t="n"/>
      <c r="AK1" s="68" t="n"/>
    </row>
    <row r="2" ht="20" customHeight="1">
      <c r="A2" s="71">
        <f>IF('設定'!$C$12=0,"表示する月を「合計残高試算表」シートで選ぶと、期首からの累計と前月との差が出ます。","累計と前月との差は "&amp;TEXT(INDEX('設定'!$C$9:$N$9,'設定'!$C$12),"yyyy年m月")&amp;" まで（「合計残高試算表」シートで変える）。各月の金額は、その月だけの金額です。前月が0以下（損失など）の行は増減率を出しません。")</f>
        <v/>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c r="AC2" s="68" t="n"/>
      <c r="AD2" s="68" t="n"/>
      <c r="AE2" s="68" t="n"/>
      <c r="AF2" s="68" t="n"/>
      <c r="AG2" s="68" t="n"/>
      <c r="AH2" s="68" t="n"/>
      <c r="AI2" s="68" t="n"/>
      <c r="AJ2" s="68" t="n"/>
      <c r="AK2" s="68" t="n"/>
    </row>
    <row r="3" hidden="1">
      <c r="A3" s="68" t="n"/>
      <c r="B3" s="68" t="n">
        <v>1</v>
      </c>
      <c r="C3" s="68" t="n">
        <v>2</v>
      </c>
      <c r="D3" s="68" t="n">
        <v>3</v>
      </c>
      <c r="E3" s="68" t="n">
        <v>4</v>
      </c>
      <c r="F3" s="68" t="n">
        <v>5</v>
      </c>
      <c r="G3" s="68" t="n">
        <v>6</v>
      </c>
      <c r="H3" s="68" t="n">
        <v>7</v>
      </c>
      <c r="I3" s="68" t="n">
        <v>8</v>
      </c>
      <c r="J3" s="68" t="n">
        <v>9</v>
      </c>
      <c r="K3" s="68" t="n">
        <v>10</v>
      </c>
      <c r="L3" s="68" t="n">
        <v>11</v>
      </c>
      <c r="M3" s="68" t="n">
        <v>12</v>
      </c>
      <c r="N3" s="68" t="n"/>
      <c r="O3" s="68" t="n"/>
      <c r="P3" s="68" t="n"/>
      <c r="Q3" s="68" t="n"/>
      <c r="R3" s="68" t="n"/>
      <c r="S3" s="68" t="n"/>
      <c r="T3" s="68" t="n"/>
      <c r="U3" s="68" t="n"/>
      <c r="V3" s="68" t="n"/>
      <c r="W3" s="68" t="n"/>
      <c r="X3" s="68" t="n"/>
      <c r="Y3" s="68" t="n"/>
      <c r="Z3" s="68" t="n"/>
      <c r="AA3" s="68" t="n"/>
      <c r="AB3" s="68" t="n"/>
      <c r="AC3" s="68" t="n"/>
      <c r="AD3" s="68" t="n"/>
      <c r="AE3" s="68" t="n"/>
      <c r="AF3" s="68" t="n"/>
      <c r="AG3" s="68" t="n"/>
      <c r="AH3" s="68" t="n"/>
      <c r="AI3" s="68" t="n"/>
      <c r="AJ3" s="68" t="n"/>
      <c r="AK3" s="68" t="n"/>
    </row>
    <row r="4" ht="30" customHeight="1">
      <c r="A4" s="19" t="inlineStr">
        <is>
          <t>項目</t>
        </is>
      </c>
      <c r="B4" s="46">
        <f>'設定'!C$9</f>
        <v/>
      </c>
      <c r="C4" s="46">
        <f>'設定'!D$9</f>
        <v/>
      </c>
      <c r="D4" s="46">
        <f>'設定'!E$9</f>
        <v/>
      </c>
      <c r="E4" s="46">
        <f>'設定'!F$9</f>
        <v/>
      </c>
      <c r="F4" s="46">
        <f>'設定'!G$9</f>
        <v/>
      </c>
      <c r="G4" s="46">
        <f>'設定'!H$9</f>
        <v/>
      </c>
      <c r="H4" s="46">
        <f>'設定'!I$9</f>
        <v/>
      </c>
      <c r="I4" s="46">
        <f>'設定'!J$9</f>
        <v/>
      </c>
      <c r="J4" s="46">
        <f>'設定'!K$9</f>
        <v/>
      </c>
      <c r="K4" s="46">
        <f>'設定'!L$9</f>
        <v/>
      </c>
      <c r="L4" s="46">
        <f>'設定'!M$9</f>
        <v/>
      </c>
      <c r="M4" s="46">
        <f>'設定'!N$9</f>
        <v/>
      </c>
      <c r="N4" s="19" t="inlineStr">
        <is>
          <t>期首から累計</t>
        </is>
      </c>
      <c r="O4" s="19" t="inlineStr">
        <is>
          <t>前月との差</t>
        </is>
      </c>
      <c r="P4" s="19" t="inlineStr">
        <is>
          <t>前月からの増減率</t>
        </is>
      </c>
      <c r="Q4" s="68" t="n"/>
      <c r="R4" s="68" t="n"/>
      <c r="S4" s="68" t="n"/>
      <c r="T4" s="68" t="n"/>
      <c r="U4" s="68" t="n"/>
      <c r="V4" s="68" t="n"/>
      <c r="W4" s="68" t="n"/>
      <c r="X4" s="68" t="n"/>
      <c r="Y4" s="68" t="n"/>
      <c r="Z4" s="68" t="n"/>
      <c r="AA4" s="68" t="n"/>
      <c r="AB4" s="68" t="n"/>
      <c r="AC4" s="68" t="n"/>
      <c r="AD4" s="68" t="n"/>
      <c r="AE4" s="68" t="n"/>
      <c r="AF4" s="68" t="n"/>
      <c r="AG4" s="68" t="n"/>
      <c r="AH4" s="68" t="n"/>
      <c r="AI4" s="68" t="n"/>
      <c r="AJ4" s="68" t="n"/>
      <c r="AK4" s="68" t="n"/>
    </row>
    <row r="5" ht="15" customHeight="1">
      <c r="A5" s="47">
        <f>IF('表示の並び'!AB98="","",REPT("　",'表示の並び'!AD98)&amp;'表示の並び'!AB98)</f>
        <v/>
      </c>
      <c r="B5" s="48">
        <f>IF($R5="合計",SUMPRODUCT(((($U$5:$U$49=$S5)+($V$5:$V$49=$S5)+($W$5:$W$49=$S5)+($X$5:$X$49=$S5)+($Y$5:$Y$49=$S5))&gt;0)*$Z$5:$Z$49)*$T5,IF($R5="科目",Z5*$T5,""))</f>
        <v/>
      </c>
      <c r="C5" s="48">
        <f>IF($R5="合計",SUMPRODUCT(((($U$5:$U$49=$S5)+($V$5:$V$49=$S5)+($W$5:$W$49=$S5)+($X$5:$X$49=$S5)+($Y$5:$Y$49=$S5))&gt;0)*$AA$5:$AA$49)*$T5,IF($R5="科目",AA5*$T5,""))</f>
        <v/>
      </c>
      <c r="D5" s="48">
        <f>IF($R5="合計",SUMPRODUCT(((($U$5:$U$49=$S5)+($V$5:$V$49=$S5)+($W$5:$W$49=$S5)+($X$5:$X$49=$S5)+($Y$5:$Y$49=$S5))&gt;0)*$AB$5:$AB$49)*$T5,IF($R5="科目",AB5*$T5,""))</f>
        <v/>
      </c>
      <c r="E5" s="48">
        <f>IF($R5="合計",SUMPRODUCT(((($U$5:$U$49=$S5)+($V$5:$V$49=$S5)+($W$5:$W$49=$S5)+($X$5:$X$49=$S5)+($Y$5:$Y$49=$S5))&gt;0)*$AC$5:$AC$49)*$T5,IF($R5="科目",AC5*$T5,""))</f>
        <v/>
      </c>
      <c r="F5" s="48">
        <f>IF($R5="合計",SUMPRODUCT(((($U$5:$U$49=$S5)+($V$5:$V$49=$S5)+($W$5:$W$49=$S5)+($X$5:$X$49=$S5)+($Y$5:$Y$49=$S5))&gt;0)*$AD$5:$AD$49)*$T5,IF($R5="科目",AD5*$T5,""))</f>
        <v/>
      </c>
      <c r="G5" s="48">
        <f>IF($R5="合計",SUMPRODUCT(((($U$5:$U$49=$S5)+($V$5:$V$49=$S5)+($W$5:$W$49=$S5)+($X$5:$X$49=$S5)+($Y$5:$Y$49=$S5))&gt;0)*$AE$5:$AE$49)*$T5,IF($R5="科目",AE5*$T5,""))</f>
        <v/>
      </c>
      <c r="H5" s="48">
        <f>IF($R5="合計",SUMPRODUCT(((($U$5:$U$49=$S5)+($V$5:$V$49=$S5)+($W$5:$W$49=$S5)+($X$5:$X$49=$S5)+($Y$5:$Y$49=$S5))&gt;0)*$AF$5:$AF$49)*$T5,IF($R5="科目",AF5*$T5,""))</f>
        <v/>
      </c>
      <c r="I5" s="48">
        <f>IF($R5="合計",SUMPRODUCT(((($U$5:$U$49=$S5)+($V$5:$V$49=$S5)+($W$5:$W$49=$S5)+($X$5:$X$49=$S5)+($Y$5:$Y$49=$S5))&gt;0)*$AG$5:$AG$49)*$T5,IF($R5="科目",AG5*$T5,""))</f>
        <v/>
      </c>
      <c r="J5" s="48">
        <f>IF($R5="合計",SUMPRODUCT(((($U$5:$U$49=$S5)+($V$5:$V$49=$S5)+($W$5:$W$49=$S5)+($X$5:$X$49=$S5)+($Y$5:$Y$49=$S5))&gt;0)*$AH$5:$AH$49)*$T5,IF($R5="科目",AH5*$T5,""))</f>
        <v/>
      </c>
      <c r="K5" s="48">
        <f>IF($R5="合計",SUMPRODUCT(((($U$5:$U$49=$S5)+($V$5:$V$49=$S5)+($W$5:$W$49=$S5)+($X$5:$X$49=$S5)+($Y$5:$Y$49=$S5))&gt;0)*$AI$5:$AI$49)*$T5,IF($R5="科目",AI5*$T5,""))</f>
        <v/>
      </c>
      <c r="L5" s="48">
        <f>IF($R5="合計",SUMPRODUCT(((($U$5:$U$49=$S5)+($V$5:$V$49=$S5)+($W$5:$W$49=$S5)+($X$5:$X$49=$S5)+($Y$5:$Y$49=$S5))&gt;0)*$AJ$5:$AJ$49)*$T5,IF($R5="科目",AJ5*$T5,""))</f>
        <v/>
      </c>
      <c r="M5" s="48">
        <f>IF($R5="合計",SUMPRODUCT(((($U$5:$U$49=$S5)+($V$5:$V$49=$S5)+($W$5:$W$49=$S5)+($X$5:$X$49=$S5)+($Y$5:$Y$49=$S5))&gt;0)*$AK$5:$AK$49)*$T5,IF($R5="科目",AK5*$T5,""))</f>
        <v/>
      </c>
      <c r="N5" s="48">
        <f>IF(OR($R5="科目",$R5="合計"),SUMIF($B$3:$M$3,"&lt;="&amp;'設定'!$C$12,B5:M5),"")</f>
        <v/>
      </c>
      <c r="O5" s="49">
        <f>IF(AND('設定'!$C$12&gt;=2,OR($R5="科目",$R5="合計")),INDEX(B5:M5,'設定'!$C$12)-INDEX(B5:M5,'設定'!$C$12-1),"")</f>
        <v/>
      </c>
      <c r="P5" s="50">
        <f>IF(O5="","",IF(INDEX(B5:M5,'設定'!$C$12-1)&lt;=0,"",O5/INDEX(B5:M5,'設定'!$C$12-1)))</f>
        <v/>
      </c>
      <c r="Q5" s="68" t="n"/>
      <c r="R5" s="68">
        <f>'表示の並び'!AA98</f>
        <v/>
      </c>
      <c r="S5" s="68">
        <f>'表示の並び'!AC98</f>
        <v/>
      </c>
      <c r="T5" s="68">
        <f>'表示の並び'!AE98</f>
        <v/>
      </c>
      <c r="U5" s="68">
        <f>'表示の並び'!AF98</f>
        <v/>
      </c>
      <c r="V5" s="68">
        <f>'表示の並び'!AG98</f>
        <v/>
      </c>
      <c r="W5" s="68">
        <f>'表示の並び'!AH98</f>
        <v/>
      </c>
      <c r="X5" s="68">
        <f>'表示の並び'!AI98</f>
        <v/>
      </c>
      <c r="Y5" s="68">
        <f>'表示の並び'!AJ98</f>
        <v/>
      </c>
      <c r="Z5" s="68">
        <f>IF($R5="科目",SUMIFS('月次入力'!$E$7:$E$126,'勘定科目'!$E$6:$E$125,$S5,'勘定科目'!$H$6:$H$125,"○")-SUMIFS('月次入力'!$D$7:$D$126,'勘定科目'!$E$6:$E$125,$S5,'勘定科目'!$H$6:$H$125,"○"),0)</f>
        <v/>
      </c>
      <c r="AA5" s="68">
        <f>IF($R5="科目",SUMIFS('月次入力'!$G$7:$G$126,'勘定科目'!$E$6:$E$125,$S5,'勘定科目'!$H$6:$H$125,"○")-SUMIFS('月次入力'!$F$7:$F$126,'勘定科目'!$E$6:$E$125,$S5,'勘定科目'!$H$6:$H$125,"○"),0)</f>
        <v/>
      </c>
      <c r="AB5" s="68">
        <f>IF($R5="科目",SUMIFS('月次入力'!$I$7:$I$126,'勘定科目'!$E$6:$E$125,$S5,'勘定科目'!$H$6:$H$125,"○")-SUMIFS('月次入力'!$H$7:$H$126,'勘定科目'!$E$6:$E$125,$S5,'勘定科目'!$H$6:$H$125,"○"),0)</f>
        <v/>
      </c>
      <c r="AC5" s="68">
        <f>IF($R5="科目",SUMIFS('月次入力'!$K$7:$K$126,'勘定科目'!$E$6:$E$125,$S5,'勘定科目'!$H$6:$H$125,"○")-SUMIFS('月次入力'!$J$7:$J$126,'勘定科目'!$E$6:$E$125,$S5,'勘定科目'!$H$6:$H$125,"○"),0)</f>
        <v/>
      </c>
      <c r="AD5" s="68">
        <f>IF($R5="科目",SUMIFS('月次入力'!$M$7:$M$126,'勘定科目'!$E$6:$E$125,$S5,'勘定科目'!$H$6:$H$125,"○")-SUMIFS('月次入力'!$L$7:$L$126,'勘定科目'!$E$6:$E$125,$S5,'勘定科目'!$H$6:$H$125,"○"),0)</f>
        <v/>
      </c>
      <c r="AE5" s="68">
        <f>IF($R5="科目",SUMIFS('月次入力'!$O$7:$O$126,'勘定科目'!$E$6:$E$125,$S5,'勘定科目'!$H$6:$H$125,"○")-SUMIFS('月次入力'!$N$7:$N$126,'勘定科目'!$E$6:$E$125,$S5,'勘定科目'!$H$6:$H$125,"○"),0)</f>
        <v/>
      </c>
      <c r="AF5" s="68">
        <f>IF($R5="科目",SUMIFS('月次入力'!$Q$7:$Q$126,'勘定科目'!$E$6:$E$125,$S5,'勘定科目'!$H$6:$H$125,"○")-SUMIFS('月次入力'!$P$7:$P$126,'勘定科目'!$E$6:$E$125,$S5,'勘定科目'!$H$6:$H$125,"○"),0)</f>
        <v/>
      </c>
      <c r="AG5" s="68">
        <f>IF($R5="科目",SUMIFS('月次入力'!$S$7:$S$126,'勘定科目'!$E$6:$E$125,$S5,'勘定科目'!$H$6:$H$125,"○")-SUMIFS('月次入力'!$R$7:$R$126,'勘定科目'!$E$6:$E$125,$S5,'勘定科目'!$H$6:$H$125,"○"),0)</f>
        <v/>
      </c>
      <c r="AH5" s="68">
        <f>IF($R5="科目",SUMIFS('月次入力'!$U$7:$U$126,'勘定科目'!$E$6:$E$125,$S5,'勘定科目'!$H$6:$H$125,"○")-SUMIFS('月次入力'!$T$7:$T$126,'勘定科目'!$E$6:$E$125,$S5,'勘定科目'!$H$6:$H$125,"○"),0)</f>
        <v/>
      </c>
      <c r="AI5" s="68">
        <f>IF($R5="科目",SUMIFS('月次入力'!$W$7:$W$126,'勘定科目'!$E$6:$E$125,$S5,'勘定科目'!$H$6:$H$125,"○")-SUMIFS('月次入力'!$V$7:$V$126,'勘定科目'!$E$6:$E$125,$S5,'勘定科目'!$H$6:$H$125,"○"),0)</f>
        <v/>
      </c>
      <c r="AJ5" s="68">
        <f>IF($R5="科目",SUMIFS('月次入力'!$Y$7:$Y$126,'勘定科目'!$E$6:$E$125,$S5,'勘定科目'!$H$6:$H$125,"○")-SUMIFS('月次入力'!$X$7:$X$126,'勘定科目'!$E$6:$E$125,$S5,'勘定科目'!$H$6:$H$125,"○"),0)</f>
        <v/>
      </c>
      <c r="AK5" s="68">
        <f>IF($R5="科目",SUMIFS('月次入力'!$AA$7:$AA$126,'勘定科目'!$E$6:$E$125,$S5,'勘定科目'!$H$6:$H$125,"○")-SUMIFS('月次入力'!$Z$7:$Z$126,'勘定科目'!$E$6:$E$125,$S5,'勘定科目'!$H$6:$H$125,"○"),0)</f>
        <v/>
      </c>
    </row>
    <row r="6" ht="15" customHeight="1">
      <c r="A6" s="47">
        <f>IF('表示の並び'!AB99="","",REPT("　",'表示の並び'!AD99)&amp;'表示の並び'!AB99)</f>
        <v/>
      </c>
      <c r="B6" s="48">
        <f>IF($R6="合計",SUMPRODUCT(((($U$5:$U$49=$S6)+($V$5:$V$49=$S6)+($W$5:$W$49=$S6)+($X$5:$X$49=$S6)+($Y$5:$Y$49=$S6))&gt;0)*$Z$5:$Z$49)*$T6,IF($R6="科目",Z6*$T6,""))</f>
        <v/>
      </c>
      <c r="C6" s="48">
        <f>IF($R6="合計",SUMPRODUCT(((($U$5:$U$49=$S6)+($V$5:$V$49=$S6)+($W$5:$W$49=$S6)+($X$5:$X$49=$S6)+($Y$5:$Y$49=$S6))&gt;0)*$AA$5:$AA$49)*$T6,IF($R6="科目",AA6*$T6,""))</f>
        <v/>
      </c>
      <c r="D6" s="48">
        <f>IF($R6="合計",SUMPRODUCT(((($U$5:$U$49=$S6)+($V$5:$V$49=$S6)+($W$5:$W$49=$S6)+($X$5:$X$49=$S6)+($Y$5:$Y$49=$S6))&gt;0)*$AB$5:$AB$49)*$T6,IF($R6="科目",AB6*$T6,""))</f>
        <v/>
      </c>
      <c r="E6" s="48">
        <f>IF($R6="合計",SUMPRODUCT(((($U$5:$U$49=$S6)+($V$5:$V$49=$S6)+($W$5:$W$49=$S6)+($X$5:$X$49=$S6)+($Y$5:$Y$49=$S6))&gt;0)*$AC$5:$AC$49)*$T6,IF($R6="科目",AC6*$T6,""))</f>
        <v/>
      </c>
      <c r="F6" s="48">
        <f>IF($R6="合計",SUMPRODUCT(((($U$5:$U$49=$S6)+($V$5:$V$49=$S6)+($W$5:$W$49=$S6)+($X$5:$X$49=$S6)+($Y$5:$Y$49=$S6))&gt;0)*$AD$5:$AD$49)*$T6,IF($R6="科目",AD6*$T6,""))</f>
        <v/>
      </c>
      <c r="G6" s="48">
        <f>IF($R6="合計",SUMPRODUCT(((($U$5:$U$49=$S6)+($V$5:$V$49=$S6)+($W$5:$W$49=$S6)+($X$5:$X$49=$S6)+($Y$5:$Y$49=$S6))&gt;0)*$AE$5:$AE$49)*$T6,IF($R6="科目",AE6*$T6,""))</f>
        <v/>
      </c>
      <c r="H6" s="48">
        <f>IF($R6="合計",SUMPRODUCT(((($U$5:$U$49=$S6)+($V$5:$V$49=$S6)+($W$5:$W$49=$S6)+($X$5:$X$49=$S6)+($Y$5:$Y$49=$S6))&gt;0)*$AF$5:$AF$49)*$T6,IF($R6="科目",AF6*$T6,""))</f>
        <v/>
      </c>
      <c r="I6" s="48">
        <f>IF($R6="合計",SUMPRODUCT(((($U$5:$U$49=$S6)+($V$5:$V$49=$S6)+($W$5:$W$49=$S6)+($X$5:$X$49=$S6)+($Y$5:$Y$49=$S6))&gt;0)*$AG$5:$AG$49)*$T6,IF($R6="科目",AG6*$T6,""))</f>
        <v/>
      </c>
      <c r="J6" s="48">
        <f>IF($R6="合計",SUMPRODUCT(((($U$5:$U$49=$S6)+($V$5:$V$49=$S6)+($W$5:$W$49=$S6)+($X$5:$X$49=$S6)+($Y$5:$Y$49=$S6))&gt;0)*$AH$5:$AH$49)*$T6,IF($R6="科目",AH6*$T6,""))</f>
        <v/>
      </c>
      <c r="K6" s="48">
        <f>IF($R6="合計",SUMPRODUCT(((($U$5:$U$49=$S6)+($V$5:$V$49=$S6)+($W$5:$W$49=$S6)+($X$5:$X$49=$S6)+($Y$5:$Y$49=$S6))&gt;0)*$AI$5:$AI$49)*$T6,IF($R6="科目",AI6*$T6,""))</f>
        <v/>
      </c>
      <c r="L6" s="48">
        <f>IF($R6="合計",SUMPRODUCT(((($U$5:$U$49=$S6)+($V$5:$V$49=$S6)+($W$5:$W$49=$S6)+($X$5:$X$49=$S6)+($Y$5:$Y$49=$S6))&gt;0)*$AJ$5:$AJ$49)*$T6,IF($R6="科目",AJ6*$T6,""))</f>
        <v/>
      </c>
      <c r="M6" s="48">
        <f>IF($R6="合計",SUMPRODUCT(((($U$5:$U$49=$S6)+($V$5:$V$49=$S6)+($W$5:$W$49=$S6)+($X$5:$X$49=$S6)+($Y$5:$Y$49=$S6))&gt;0)*$AK$5:$AK$49)*$T6,IF($R6="科目",AK6*$T6,""))</f>
        <v/>
      </c>
      <c r="N6" s="48">
        <f>IF(OR($R6="科目",$R6="合計"),SUMIF($B$3:$M$3,"&lt;="&amp;'設定'!$C$12,B6:M6),"")</f>
        <v/>
      </c>
      <c r="O6" s="49">
        <f>IF(AND('設定'!$C$12&gt;=2,OR($R6="科目",$R6="合計")),INDEX(B6:M6,'設定'!$C$12)-INDEX(B6:M6,'設定'!$C$12-1),"")</f>
        <v/>
      </c>
      <c r="P6" s="50">
        <f>IF(O6="","",IF(INDEX(B6:M6,'設定'!$C$12-1)&lt;=0,"",O6/INDEX(B6:M6,'設定'!$C$12-1)))</f>
        <v/>
      </c>
      <c r="Q6" s="68" t="n"/>
      <c r="R6" s="68">
        <f>'表示の並び'!AA99</f>
        <v/>
      </c>
      <c r="S6" s="68">
        <f>'表示の並び'!AC99</f>
        <v/>
      </c>
      <c r="T6" s="68">
        <f>'表示の並び'!AE99</f>
        <v/>
      </c>
      <c r="U6" s="68">
        <f>'表示の並び'!AF99</f>
        <v/>
      </c>
      <c r="V6" s="68">
        <f>'表示の並び'!AG99</f>
        <v/>
      </c>
      <c r="W6" s="68">
        <f>'表示の並び'!AH99</f>
        <v/>
      </c>
      <c r="X6" s="68">
        <f>'表示の並び'!AI99</f>
        <v/>
      </c>
      <c r="Y6" s="68">
        <f>'表示の並び'!AJ99</f>
        <v/>
      </c>
      <c r="Z6" s="68">
        <f>IF($R6="科目",SUMIFS('月次入力'!$E$7:$E$126,'勘定科目'!$E$6:$E$125,$S6,'勘定科目'!$H$6:$H$125,"○")-SUMIFS('月次入力'!$D$7:$D$126,'勘定科目'!$E$6:$E$125,$S6,'勘定科目'!$H$6:$H$125,"○"),0)</f>
        <v/>
      </c>
      <c r="AA6" s="68">
        <f>IF($R6="科目",SUMIFS('月次入力'!$G$7:$G$126,'勘定科目'!$E$6:$E$125,$S6,'勘定科目'!$H$6:$H$125,"○")-SUMIFS('月次入力'!$F$7:$F$126,'勘定科目'!$E$6:$E$125,$S6,'勘定科目'!$H$6:$H$125,"○"),0)</f>
        <v/>
      </c>
      <c r="AB6" s="68">
        <f>IF($R6="科目",SUMIFS('月次入力'!$I$7:$I$126,'勘定科目'!$E$6:$E$125,$S6,'勘定科目'!$H$6:$H$125,"○")-SUMIFS('月次入力'!$H$7:$H$126,'勘定科目'!$E$6:$E$125,$S6,'勘定科目'!$H$6:$H$125,"○"),0)</f>
        <v/>
      </c>
      <c r="AC6" s="68">
        <f>IF($R6="科目",SUMIFS('月次入力'!$K$7:$K$126,'勘定科目'!$E$6:$E$125,$S6,'勘定科目'!$H$6:$H$125,"○")-SUMIFS('月次入力'!$J$7:$J$126,'勘定科目'!$E$6:$E$125,$S6,'勘定科目'!$H$6:$H$125,"○"),0)</f>
        <v/>
      </c>
      <c r="AD6" s="68">
        <f>IF($R6="科目",SUMIFS('月次入力'!$M$7:$M$126,'勘定科目'!$E$6:$E$125,$S6,'勘定科目'!$H$6:$H$125,"○")-SUMIFS('月次入力'!$L$7:$L$126,'勘定科目'!$E$6:$E$125,$S6,'勘定科目'!$H$6:$H$125,"○"),0)</f>
        <v/>
      </c>
      <c r="AE6" s="68">
        <f>IF($R6="科目",SUMIFS('月次入力'!$O$7:$O$126,'勘定科目'!$E$6:$E$125,$S6,'勘定科目'!$H$6:$H$125,"○")-SUMIFS('月次入力'!$N$7:$N$126,'勘定科目'!$E$6:$E$125,$S6,'勘定科目'!$H$6:$H$125,"○"),0)</f>
        <v/>
      </c>
      <c r="AF6" s="68">
        <f>IF($R6="科目",SUMIFS('月次入力'!$Q$7:$Q$126,'勘定科目'!$E$6:$E$125,$S6,'勘定科目'!$H$6:$H$125,"○")-SUMIFS('月次入力'!$P$7:$P$126,'勘定科目'!$E$6:$E$125,$S6,'勘定科目'!$H$6:$H$125,"○"),0)</f>
        <v/>
      </c>
      <c r="AG6" s="68">
        <f>IF($R6="科目",SUMIFS('月次入力'!$S$7:$S$126,'勘定科目'!$E$6:$E$125,$S6,'勘定科目'!$H$6:$H$125,"○")-SUMIFS('月次入力'!$R$7:$R$126,'勘定科目'!$E$6:$E$125,$S6,'勘定科目'!$H$6:$H$125,"○"),0)</f>
        <v/>
      </c>
      <c r="AH6" s="68">
        <f>IF($R6="科目",SUMIFS('月次入力'!$U$7:$U$126,'勘定科目'!$E$6:$E$125,$S6,'勘定科目'!$H$6:$H$125,"○")-SUMIFS('月次入力'!$T$7:$T$126,'勘定科目'!$E$6:$E$125,$S6,'勘定科目'!$H$6:$H$125,"○"),0)</f>
        <v/>
      </c>
      <c r="AI6" s="68">
        <f>IF($R6="科目",SUMIFS('月次入力'!$W$7:$W$126,'勘定科目'!$E$6:$E$125,$S6,'勘定科目'!$H$6:$H$125,"○")-SUMIFS('月次入力'!$V$7:$V$126,'勘定科目'!$E$6:$E$125,$S6,'勘定科目'!$H$6:$H$125,"○"),0)</f>
        <v/>
      </c>
      <c r="AJ6" s="68">
        <f>IF($R6="科目",SUMIFS('月次入力'!$Y$7:$Y$126,'勘定科目'!$E$6:$E$125,$S6,'勘定科目'!$H$6:$H$125,"○")-SUMIFS('月次入力'!$X$7:$X$126,'勘定科目'!$E$6:$E$125,$S6,'勘定科目'!$H$6:$H$125,"○"),0)</f>
        <v/>
      </c>
      <c r="AK6" s="68">
        <f>IF($R6="科目",SUMIFS('月次入力'!$AA$7:$AA$126,'勘定科目'!$E$6:$E$125,$S6,'勘定科目'!$H$6:$H$125,"○")-SUMIFS('月次入力'!$Z$7:$Z$126,'勘定科目'!$E$6:$E$125,$S6,'勘定科目'!$H$6:$H$125,"○"),0)</f>
        <v/>
      </c>
    </row>
    <row r="7" ht="15" customHeight="1">
      <c r="A7" s="47">
        <f>IF('表示の並び'!AB100="","",REPT("　",'表示の並び'!AD100)&amp;'表示の並び'!AB100)</f>
        <v/>
      </c>
      <c r="B7" s="48">
        <f>IF($R7="合計",SUMPRODUCT(((($U$5:$U$49=$S7)+($V$5:$V$49=$S7)+($W$5:$W$49=$S7)+($X$5:$X$49=$S7)+($Y$5:$Y$49=$S7))&gt;0)*$Z$5:$Z$49)*$T7,IF($R7="科目",Z7*$T7,""))</f>
        <v/>
      </c>
      <c r="C7" s="48">
        <f>IF($R7="合計",SUMPRODUCT(((($U$5:$U$49=$S7)+($V$5:$V$49=$S7)+($W$5:$W$49=$S7)+($X$5:$X$49=$S7)+($Y$5:$Y$49=$S7))&gt;0)*$AA$5:$AA$49)*$T7,IF($R7="科目",AA7*$T7,""))</f>
        <v/>
      </c>
      <c r="D7" s="48">
        <f>IF($R7="合計",SUMPRODUCT(((($U$5:$U$49=$S7)+($V$5:$V$49=$S7)+($W$5:$W$49=$S7)+($X$5:$X$49=$S7)+($Y$5:$Y$49=$S7))&gt;0)*$AB$5:$AB$49)*$T7,IF($R7="科目",AB7*$T7,""))</f>
        <v/>
      </c>
      <c r="E7" s="48">
        <f>IF($R7="合計",SUMPRODUCT(((($U$5:$U$49=$S7)+($V$5:$V$49=$S7)+($W$5:$W$49=$S7)+($X$5:$X$49=$S7)+($Y$5:$Y$49=$S7))&gt;0)*$AC$5:$AC$49)*$T7,IF($R7="科目",AC7*$T7,""))</f>
        <v/>
      </c>
      <c r="F7" s="48">
        <f>IF($R7="合計",SUMPRODUCT(((($U$5:$U$49=$S7)+($V$5:$V$49=$S7)+($W$5:$W$49=$S7)+($X$5:$X$49=$S7)+($Y$5:$Y$49=$S7))&gt;0)*$AD$5:$AD$49)*$T7,IF($R7="科目",AD7*$T7,""))</f>
        <v/>
      </c>
      <c r="G7" s="48">
        <f>IF($R7="合計",SUMPRODUCT(((($U$5:$U$49=$S7)+($V$5:$V$49=$S7)+($W$5:$W$49=$S7)+($X$5:$X$49=$S7)+($Y$5:$Y$49=$S7))&gt;0)*$AE$5:$AE$49)*$T7,IF($R7="科目",AE7*$T7,""))</f>
        <v/>
      </c>
      <c r="H7" s="48">
        <f>IF($R7="合計",SUMPRODUCT(((($U$5:$U$49=$S7)+($V$5:$V$49=$S7)+($W$5:$W$49=$S7)+($X$5:$X$49=$S7)+($Y$5:$Y$49=$S7))&gt;0)*$AF$5:$AF$49)*$T7,IF($R7="科目",AF7*$T7,""))</f>
        <v/>
      </c>
      <c r="I7" s="48">
        <f>IF($R7="合計",SUMPRODUCT(((($U$5:$U$49=$S7)+($V$5:$V$49=$S7)+($W$5:$W$49=$S7)+($X$5:$X$49=$S7)+($Y$5:$Y$49=$S7))&gt;0)*$AG$5:$AG$49)*$T7,IF($R7="科目",AG7*$T7,""))</f>
        <v/>
      </c>
      <c r="J7" s="48">
        <f>IF($R7="合計",SUMPRODUCT(((($U$5:$U$49=$S7)+($V$5:$V$49=$S7)+($W$5:$W$49=$S7)+($X$5:$X$49=$S7)+($Y$5:$Y$49=$S7))&gt;0)*$AH$5:$AH$49)*$T7,IF($R7="科目",AH7*$T7,""))</f>
        <v/>
      </c>
      <c r="K7" s="48">
        <f>IF($R7="合計",SUMPRODUCT(((($U$5:$U$49=$S7)+($V$5:$V$49=$S7)+($W$5:$W$49=$S7)+($X$5:$X$49=$S7)+($Y$5:$Y$49=$S7))&gt;0)*$AI$5:$AI$49)*$T7,IF($R7="科目",AI7*$T7,""))</f>
        <v/>
      </c>
      <c r="L7" s="48">
        <f>IF($R7="合計",SUMPRODUCT(((($U$5:$U$49=$S7)+($V$5:$V$49=$S7)+($W$5:$W$49=$S7)+($X$5:$X$49=$S7)+($Y$5:$Y$49=$S7))&gt;0)*$AJ$5:$AJ$49)*$T7,IF($R7="科目",AJ7*$T7,""))</f>
        <v/>
      </c>
      <c r="M7" s="48">
        <f>IF($R7="合計",SUMPRODUCT(((($U$5:$U$49=$S7)+($V$5:$V$49=$S7)+($W$5:$W$49=$S7)+($X$5:$X$49=$S7)+($Y$5:$Y$49=$S7))&gt;0)*$AK$5:$AK$49)*$T7,IF($R7="科目",AK7*$T7,""))</f>
        <v/>
      </c>
      <c r="N7" s="48">
        <f>IF(OR($R7="科目",$R7="合計"),SUMIF($B$3:$M$3,"&lt;="&amp;'設定'!$C$12,B7:M7),"")</f>
        <v/>
      </c>
      <c r="O7" s="49">
        <f>IF(AND('設定'!$C$12&gt;=2,OR($R7="科目",$R7="合計")),INDEX(B7:M7,'設定'!$C$12)-INDEX(B7:M7,'設定'!$C$12-1),"")</f>
        <v/>
      </c>
      <c r="P7" s="50">
        <f>IF(O7="","",IF(INDEX(B7:M7,'設定'!$C$12-1)&lt;=0,"",O7/INDEX(B7:M7,'設定'!$C$12-1)))</f>
        <v/>
      </c>
      <c r="Q7" s="68" t="n"/>
      <c r="R7" s="68">
        <f>'表示の並び'!AA100</f>
        <v/>
      </c>
      <c r="S7" s="68">
        <f>'表示の並び'!AC100</f>
        <v/>
      </c>
      <c r="T7" s="68">
        <f>'表示の並び'!AE100</f>
        <v/>
      </c>
      <c r="U7" s="68">
        <f>'表示の並び'!AF100</f>
        <v/>
      </c>
      <c r="V7" s="68">
        <f>'表示の並び'!AG100</f>
        <v/>
      </c>
      <c r="W7" s="68">
        <f>'表示の並び'!AH100</f>
        <v/>
      </c>
      <c r="X7" s="68">
        <f>'表示の並び'!AI100</f>
        <v/>
      </c>
      <c r="Y7" s="68">
        <f>'表示の並び'!AJ100</f>
        <v/>
      </c>
      <c r="Z7" s="68">
        <f>IF($R7="科目",SUMIFS('月次入力'!$E$7:$E$126,'勘定科目'!$E$6:$E$125,$S7,'勘定科目'!$H$6:$H$125,"○")-SUMIFS('月次入力'!$D$7:$D$126,'勘定科目'!$E$6:$E$125,$S7,'勘定科目'!$H$6:$H$125,"○"),0)</f>
        <v/>
      </c>
      <c r="AA7" s="68">
        <f>IF($R7="科目",SUMIFS('月次入力'!$G$7:$G$126,'勘定科目'!$E$6:$E$125,$S7,'勘定科目'!$H$6:$H$125,"○")-SUMIFS('月次入力'!$F$7:$F$126,'勘定科目'!$E$6:$E$125,$S7,'勘定科目'!$H$6:$H$125,"○"),0)</f>
        <v/>
      </c>
      <c r="AB7" s="68">
        <f>IF($R7="科目",SUMIFS('月次入力'!$I$7:$I$126,'勘定科目'!$E$6:$E$125,$S7,'勘定科目'!$H$6:$H$125,"○")-SUMIFS('月次入力'!$H$7:$H$126,'勘定科目'!$E$6:$E$125,$S7,'勘定科目'!$H$6:$H$125,"○"),0)</f>
        <v/>
      </c>
      <c r="AC7" s="68">
        <f>IF($R7="科目",SUMIFS('月次入力'!$K$7:$K$126,'勘定科目'!$E$6:$E$125,$S7,'勘定科目'!$H$6:$H$125,"○")-SUMIFS('月次入力'!$J$7:$J$126,'勘定科目'!$E$6:$E$125,$S7,'勘定科目'!$H$6:$H$125,"○"),0)</f>
        <v/>
      </c>
      <c r="AD7" s="68">
        <f>IF($R7="科目",SUMIFS('月次入力'!$M$7:$M$126,'勘定科目'!$E$6:$E$125,$S7,'勘定科目'!$H$6:$H$125,"○")-SUMIFS('月次入力'!$L$7:$L$126,'勘定科目'!$E$6:$E$125,$S7,'勘定科目'!$H$6:$H$125,"○"),0)</f>
        <v/>
      </c>
      <c r="AE7" s="68">
        <f>IF($R7="科目",SUMIFS('月次入力'!$O$7:$O$126,'勘定科目'!$E$6:$E$125,$S7,'勘定科目'!$H$6:$H$125,"○")-SUMIFS('月次入力'!$N$7:$N$126,'勘定科目'!$E$6:$E$125,$S7,'勘定科目'!$H$6:$H$125,"○"),0)</f>
        <v/>
      </c>
      <c r="AF7" s="68">
        <f>IF($R7="科目",SUMIFS('月次入力'!$Q$7:$Q$126,'勘定科目'!$E$6:$E$125,$S7,'勘定科目'!$H$6:$H$125,"○")-SUMIFS('月次入力'!$P$7:$P$126,'勘定科目'!$E$6:$E$125,$S7,'勘定科目'!$H$6:$H$125,"○"),0)</f>
        <v/>
      </c>
      <c r="AG7" s="68">
        <f>IF($R7="科目",SUMIFS('月次入力'!$S$7:$S$126,'勘定科目'!$E$6:$E$125,$S7,'勘定科目'!$H$6:$H$125,"○")-SUMIFS('月次入力'!$R$7:$R$126,'勘定科目'!$E$6:$E$125,$S7,'勘定科目'!$H$6:$H$125,"○"),0)</f>
        <v/>
      </c>
      <c r="AH7" s="68">
        <f>IF($R7="科目",SUMIFS('月次入力'!$U$7:$U$126,'勘定科目'!$E$6:$E$125,$S7,'勘定科目'!$H$6:$H$125,"○")-SUMIFS('月次入力'!$T$7:$T$126,'勘定科目'!$E$6:$E$125,$S7,'勘定科目'!$H$6:$H$125,"○"),0)</f>
        <v/>
      </c>
      <c r="AI7" s="68">
        <f>IF($R7="科目",SUMIFS('月次入力'!$W$7:$W$126,'勘定科目'!$E$6:$E$125,$S7,'勘定科目'!$H$6:$H$125,"○")-SUMIFS('月次入力'!$V$7:$V$126,'勘定科目'!$E$6:$E$125,$S7,'勘定科目'!$H$6:$H$125,"○"),0)</f>
        <v/>
      </c>
      <c r="AJ7" s="68">
        <f>IF($R7="科目",SUMIFS('月次入力'!$Y$7:$Y$126,'勘定科目'!$E$6:$E$125,$S7,'勘定科目'!$H$6:$H$125,"○")-SUMIFS('月次入力'!$X$7:$X$126,'勘定科目'!$E$6:$E$125,$S7,'勘定科目'!$H$6:$H$125,"○"),0)</f>
        <v/>
      </c>
      <c r="AK7" s="68">
        <f>IF($R7="科目",SUMIFS('月次入力'!$AA$7:$AA$126,'勘定科目'!$E$6:$E$125,$S7,'勘定科目'!$H$6:$H$125,"○")-SUMIFS('月次入力'!$Z$7:$Z$126,'勘定科目'!$E$6:$E$125,$S7,'勘定科目'!$H$6:$H$125,"○"),0)</f>
        <v/>
      </c>
    </row>
    <row r="8" ht="15" customHeight="1">
      <c r="A8" s="47">
        <f>IF('表示の並び'!AB101="","",REPT("　",'表示の並び'!AD101)&amp;'表示の並び'!AB101)</f>
        <v/>
      </c>
      <c r="B8" s="48">
        <f>IF($R8="合計",SUMPRODUCT(((($U$5:$U$49=$S8)+($V$5:$V$49=$S8)+($W$5:$W$49=$S8)+($X$5:$X$49=$S8)+($Y$5:$Y$49=$S8))&gt;0)*$Z$5:$Z$49)*$T8,IF($R8="科目",Z8*$T8,""))</f>
        <v/>
      </c>
      <c r="C8" s="48">
        <f>IF($R8="合計",SUMPRODUCT(((($U$5:$U$49=$S8)+($V$5:$V$49=$S8)+($W$5:$W$49=$S8)+($X$5:$X$49=$S8)+($Y$5:$Y$49=$S8))&gt;0)*$AA$5:$AA$49)*$T8,IF($R8="科目",AA8*$T8,""))</f>
        <v/>
      </c>
      <c r="D8" s="48">
        <f>IF($R8="合計",SUMPRODUCT(((($U$5:$U$49=$S8)+($V$5:$V$49=$S8)+($W$5:$W$49=$S8)+($X$5:$X$49=$S8)+($Y$5:$Y$49=$S8))&gt;0)*$AB$5:$AB$49)*$T8,IF($R8="科目",AB8*$T8,""))</f>
        <v/>
      </c>
      <c r="E8" s="48">
        <f>IF($R8="合計",SUMPRODUCT(((($U$5:$U$49=$S8)+($V$5:$V$49=$S8)+($W$5:$W$49=$S8)+($X$5:$X$49=$S8)+($Y$5:$Y$49=$S8))&gt;0)*$AC$5:$AC$49)*$T8,IF($R8="科目",AC8*$T8,""))</f>
        <v/>
      </c>
      <c r="F8" s="48">
        <f>IF($R8="合計",SUMPRODUCT(((($U$5:$U$49=$S8)+($V$5:$V$49=$S8)+($W$5:$W$49=$S8)+($X$5:$X$49=$S8)+($Y$5:$Y$49=$S8))&gt;0)*$AD$5:$AD$49)*$T8,IF($R8="科目",AD8*$T8,""))</f>
        <v/>
      </c>
      <c r="G8" s="48">
        <f>IF($R8="合計",SUMPRODUCT(((($U$5:$U$49=$S8)+($V$5:$V$49=$S8)+($W$5:$W$49=$S8)+($X$5:$X$49=$S8)+($Y$5:$Y$49=$S8))&gt;0)*$AE$5:$AE$49)*$T8,IF($R8="科目",AE8*$T8,""))</f>
        <v/>
      </c>
      <c r="H8" s="48">
        <f>IF($R8="合計",SUMPRODUCT(((($U$5:$U$49=$S8)+($V$5:$V$49=$S8)+($W$5:$W$49=$S8)+($X$5:$X$49=$S8)+($Y$5:$Y$49=$S8))&gt;0)*$AF$5:$AF$49)*$T8,IF($R8="科目",AF8*$T8,""))</f>
        <v/>
      </c>
      <c r="I8" s="48">
        <f>IF($R8="合計",SUMPRODUCT(((($U$5:$U$49=$S8)+($V$5:$V$49=$S8)+($W$5:$W$49=$S8)+($X$5:$X$49=$S8)+($Y$5:$Y$49=$S8))&gt;0)*$AG$5:$AG$49)*$T8,IF($R8="科目",AG8*$T8,""))</f>
        <v/>
      </c>
      <c r="J8" s="48">
        <f>IF($R8="合計",SUMPRODUCT(((($U$5:$U$49=$S8)+($V$5:$V$49=$S8)+($W$5:$W$49=$S8)+($X$5:$X$49=$S8)+($Y$5:$Y$49=$S8))&gt;0)*$AH$5:$AH$49)*$T8,IF($R8="科目",AH8*$T8,""))</f>
        <v/>
      </c>
      <c r="K8" s="48">
        <f>IF($R8="合計",SUMPRODUCT(((($U$5:$U$49=$S8)+($V$5:$V$49=$S8)+($W$5:$W$49=$S8)+($X$5:$X$49=$S8)+($Y$5:$Y$49=$S8))&gt;0)*$AI$5:$AI$49)*$T8,IF($R8="科目",AI8*$T8,""))</f>
        <v/>
      </c>
      <c r="L8" s="48">
        <f>IF($R8="合計",SUMPRODUCT(((($U$5:$U$49=$S8)+($V$5:$V$49=$S8)+($W$5:$W$49=$S8)+($X$5:$X$49=$S8)+($Y$5:$Y$49=$S8))&gt;0)*$AJ$5:$AJ$49)*$T8,IF($R8="科目",AJ8*$T8,""))</f>
        <v/>
      </c>
      <c r="M8" s="48">
        <f>IF($R8="合計",SUMPRODUCT(((($U$5:$U$49=$S8)+($V$5:$V$49=$S8)+($W$5:$W$49=$S8)+($X$5:$X$49=$S8)+($Y$5:$Y$49=$S8))&gt;0)*$AK$5:$AK$49)*$T8,IF($R8="科目",AK8*$T8,""))</f>
        <v/>
      </c>
      <c r="N8" s="48">
        <f>IF(OR($R8="科目",$R8="合計"),SUMIF($B$3:$M$3,"&lt;="&amp;'設定'!$C$12,B8:M8),"")</f>
        <v/>
      </c>
      <c r="O8" s="49">
        <f>IF(AND('設定'!$C$12&gt;=2,OR($R8="科目",$R8="合計")),INDEX(B8:M8,'設定'!$C$12)-INDEX(B8:M8,'設定'!$C$12-1),"")</f>
        <v/>
      </c>
      <c r="P8" s="50">
        <f>IF(O8="","",IF(INDEX(B8:M8,'設定'!$C$12-1)&lt;=0,"",O8/INDEX(B8:M8,'設定'!$C$12-1)))</f>
        <v/>
      </c>
      <c r="Q8" s="68" t="n"/>
      <c r="R8" s="68">
        <f>'表示の並び'!AA101</f>
        <v/>
      </c>
      <c r="S8" s="68">
        <f>'表示の並び'!AC101</f>
        <v/>
      </c>
      <c r="T8" s="68">
        <f>'表示の並び'!AE101</f>
        <v/>
      </c>
      <c r="U8" s="68">
        <f>'表示の並び'!AF101</f>
        <v/>
      </c>
      <c r="V8" s="68">
        <f>'表示の並び'!AG101</f>
        <v/>
      </c>
      <c r="W8" s="68">
        <f>'表示の並び'!AH101</f>
        <v/>
      </c>
      <c r="X8" s="68">
        <f>'表示の並び'!AI101</f>
        <v/>
      </c>
      <c r="Y8" s="68">
        <f>'表示の並び'!AJ101</f>
        <v/>
      </c>
      <c r="Z8" s="68">
        <f>IF($R8="科目",SUMIFS('月次入力'!$E$7:$E$126,'勘定科目'!$E$6:$E$125,$S8,'勘定科目'!$H$6:$H$125,"○")-SUMIFS('月次入力'!$D$7:$D$126,'勘定科目'!$E$6:$E$125,$S8,'勘定科目'!$H$6:$H$125,"○"),0)</f>
        <v/>
      </c>
      <c r="AA8" s="68">
        <f>IF($R8="科目",SUMIFS('月次入力'!$G$7:$G$126,'勘定科目'!$E$6:$E$125,$S8,'勘定科目'!$H$6:$H$125,"○")-SUMIFS('月次入力'!$F$7:$F$126,'勘定科目'!$E$6:$E$125,$S8,'勘定科目'!$H$6:$H$125,"○"),0)</f>
        <v/>
      </c>
      <c r="AB8" s="68">
        <f>IF($R8="科目",SUMIFS('月次入力'!$I$7:$I$126,'勘定科目'!$E$6:$E$125,$S8,'勘定科目'!$H$6:$H$125,"○")-SUMIFS('月次入力'!$H$7:$H$126,'勘定科目'!$E$6:$E$125,$S8,'勘定科目'!$H$6:$H$125,"○"),0)</f>
        <v/>
      </c>
      <c r="AC8" s="68">
        <f>IF($R8="科目",SUMIFS('月次入力'!$K$7:$K$126,'勘定科目'!$E$6:$E$125,$S8,'勘定科目'!$H$6:$H$125,"○")-SUMIFS('月次入力'!$J$7:$J$126,'勘定科目'!$E$6:$E$125,$S8,'勘定科目'!$H$6:$H$125,"○"),0)</f>
        <v/>
      </c>
      <c r="AD8" s="68">
        <f>IF($R8="科目",SUMIFS('月次入力'!$M$7:$M$126,'勘定科目'!$E$6:$E$125,$S8,'勘定科目'!$H$6:$H$125,"○")-SUMIFS('月次入力'!$L$7:$L$126,'勘定科目'!$E$6:$E$125,$S8,'勘定科目'!$H$6:$H$125,"○"),0)</f>
        <v/>
      </c>
      <c r="AE8" s="68">
        <f>IF($R8="科目",SUMIFS('月次入力'!$O$7:$O$126,'勘定科目'!$E$6:$E$125,$S8,'勘定科目'!$H$6:$H$125,"○")-SUMIFS('月次入力'!$N$7:$N$126,'勘定科目'!$E$6:$E$125,$S8,'勘定科目'!$H$6:$H$125,"○"),0)</f>
        <v/>
      </c>
      <c r="AF8" s="68">
        <f>IF($R8="科目",SUMIFS('月次入力'!$Q$7:$Q$126,'勘定科目'!$E$6:$E$125,$S8,'勘定科目'!$H$6:$H$125,"○")-SUMIFS('月次入力'!$P$7:$P$126,'勘定科目'!$E$6:$E$125,$S8,'勘定科目'!$H$6:$H$125,"○"),0)</f>
        <v/>
      </c>
      <c r="AG8" s="68">
        <f>IF($R8="科目",SUMIFS('月次入力'!$S$7:$S$126,'勘定科目'!$E$6:$E$125,$S8,'勘定科目'!$H$6:$H$125,"○")-SUMIFS('月次入力'!$R$7:$R$126,'勘定科目'!$E$6:$E$125,$S8,'勘定科目'!$H$6:$H$125,"○"),0)</f>
        <v/>
      </c>
      <c r="AH8" s="68">
        <f>IF($R8="科目",SUMIFS('月次入力'!$U$7:$U$126,'勘定科目'!$E$6:$E$125,$S8,'勘定科目'!$H$6:$H$125,"○")-SUMIFS('月次入力'!$T$7:$T$126,'勘定科目'!$E$6:$E$125,$S8,'勘定科目'!$H$6:$H$125,"○"),0)</f>
        <v/>
      </c>
      <c r="AI8" s="68">
        <f>IF($R8="科目",SUMIFS('月次入力'!$W$7:$W$126,'勘定科目'!$E$6:$E$125,$S8,'勘定科目'!$H$6:$H$125,"○")-SUMIFS('月次入力'!$V$7:$V$126,'勘定科目'!$E$6:$E$125,$S8,'勘定科目'!$H$6:$H$125,"○"),0)</f>
        <v/>
      </c>
      <c r="AJ8" s="68">
        <f>IF($R8="科目",SUMIFS('月次入力'!$Y$7:$Y$126,'勘定科目'!$E$6:$E$125,$S8,'勘定科目'!$H$6:$H$125,"○")-SUMIFS('月次入力'!$X$7:$X$126,'勘定科目'!$E$6:$E$125,$S8,'勘定科目'!$H$6:$H$125,"○"),0)</f>
        <v/>
      </c>
      <c r="AK8" s="68">
        <f>IF($R8="科目",SUMIFS('月次入力'!$AA$7:$AA$126,'勘定科目'!$E$6:$E$125,$S8,'勘定科目'!$H$6:$H$125,"○")-SUMIFS('月次入力'!$Z$7:$Z$126,'勘定科目'!$E$6:$E$125,$S8,'勘定科目'!$H$6:$H$125,"○"),0)</f>
        <v/>
      </c>
    </row>
    <row r="9" ht="15" customHeight="1">
      <c r="A9" s="47">
        <f>IF('表示の並び'!AB102="","",REPT("　",'表示の並び'!AD102)&amp;'表示の並び'!AB102)</f>
        <v/>
      </c>
      <c r="B9" s="48">
        <f>IF($R9="合計",SUMPRODUCT(((($U$5:$U$49=$S9)+($V$5:$V$49=$S9)+($W$5:$W$49=$S9)+($X$5:$X$49=$S9)+($Y$5:$Y$49=$S9))&gt;0)*$Z$5:$Z$49)*$T9,IF($R9="科目",Z9*$T9,""))</f>
        <v/>
      </c>
      <c r="C9" s="48">
        <f>IF($R9="合計",SUMPRODUCT(((($U$5:$U$49=$S9)+($V$5:$V$49=$S9)+($W$5:$W$49=$S9)+($X$5:$X$49=$S9)+($Y$5:$Y$49=$S9))&gt;0)*$AA$5:$AA$49)*$T9,IF($R9="科目",AA9*$T9,""))</f>
        <v/>
      </c>
      <c r="D9" s="48">
        <f>IF($R9="合計",SUMPRODUCT(((($U$5:$U$49=$S9)+($V$5:$V$49=$S9)+($W$5:$W$49=$S9)+($X$5:$X$49=$S9)+($Y$5:$Y$49=$S9))&gt;0)*$AB$5:$AB$49)*$T9,IF($R9="科目",AB9*$T9,""))</f>
        <v/>
      </c>
      <c r="E9" s="48">
        <f>IF($R9="合計",SUMPRODUCT(((($U$5:$U$49=$S9)+($V$5:$V$49=$S9)+($W$5:$W$49=$S9)+($X$5:$X$49=$S9)+($Y$5:$Y$49=$S9))&gt;0)*$AC$5:$AC$49)*$T9,IF($R9="科目",AC9*$T9,""))</f>
        <v/>
      </c>
      <c r="F9" s="48">
        <f>IF($R9="合計",SUMPRODUCT(((($U$5:$U$49=$S9)+($V$5:$V$49=$S9)+($W$5:$W$49=$S9)+($X$5:$X$49=$S9)+($Y$5:$Y$49=$S9))&gt;0)*$AD$5:$AD$49)*$T9,IF($R9="科目",AD9*$T9,""))</f>
        <v/>
      </c>
      <c r="G9" s="48">
        <f>IF($R9="合計",SUMPRODUCT(((($U$5:$U$49=$S9)+($V$5:$V$49=$S9)+($W$5:$W$49=$S9)+($X$5:$X$49=$S9)+($Y$5:$Y$49=$S9))&gt;0)*$AE$5:$AE$49)*$T9,IF($R9="科目",AE9*$T9,""))</f>
        <v/>
      </c>
      <c r="H9" s="48">
        <f>IF($R9="合計",SUMPRODUCT(((($U$5:$U$49=$S9)+($V$5:$V$49=$S9)+($W$5:$W$49=$S9)+($X$5:$X$49=$S9)+($Y$5:$Y$49=$S9))&gt;0)*$AF$5:$AF$49)*$T9,IF($R9="科目",AF9*$T9,""))</f>
        <v/>
      </c>
      <c r="I9" s="48">
        <f>IF($R9="合計",SUMPRODUCT(((($U$5:$U$49=$S9)+($V$5:$V$49=$S9)+($W$5:$W$49=$S9)+($X$5:$X$49=$S9)+($Y$5:$Y$49=$S9))&gt;0)*$AG$5:$AG$49)*$T9,IF($R9="科目",AG9*$T9,""))</f>
        <v/>
      </c>
      <c r="J9" s="48">
        <f>IF($R9="合計",SUMPRODUCT(((($U$5:$U$49=$S9)+($V$5:$V$49=$S9)+($W$5:$W$49=$S9)+($X$5:$X$49=$S9)+($Y$5:$Y$49=$S9))&gt;0)*$AH$5:$AH$49)*$T9,IF($R9="科目",AH9*$T9,""))</f>
        <v/>
      </c>
      <c r="K9" s="48">
        <f>IF($R9="合計",SUMPRODUCT(((($U$5:$U$49=$S9)+($V$5:$V$49=$S9)+($W$5:$W$49=$S9)+($X$5:$X$49=$S9)+($Y$5:$Y$49=$S9))&gt;0)*$AI$5:$AI$49)*$T9,IF($R9="科目",AI9*$T9,""))</f>
        <v/>
      </c>
      <c r="L9" s="48">
        <f>IF($R9="合計",SUMPRODUCT(((($U$5:$U$49=$S9)+($V$5:$V$49=$S9)+($W$5:$W$49=$S9)+($X$5:$X$49=$S9)+($Y$5:$Y$49=$S9))&gt;0)*$AJ$5:$AJ$49)*$T9,IF($R9="科目",AJ9*$T9,""))</f>
        <v/>
      </c>
      <c r="M9" s="48">
        <f>IF($R9="合計",SUMPRODUCT(((($U$5:$U$49=$S9)+($V$5:$V$49=$S9)+($W$5:$W$49=$S9)+($X$5:$X$49=$S9)+($Y$5:$Y$49=$S9))&gt;0)*$AK$5:$AK$49)*$T9,IF($R9="科目",AK9*$T9,""))</f>
        <v/>
      </c>
      <c r="N9" s="48">
        <f>IF(OR($R9="科目",$R9="合計"),SUMIF($B$3:$M$3,"&lt;="&amp;'設定'!$C$12,B9:M9),"")</f>
        <v/>
      </c>
      <c r="O9" s="49">
        <f>IF(AND('設定'!$C$12&gt;=2,OR($R9="科目",$R9="合計")),INDEX(B9:M9,'設定'!$C$12)-INDEX(B9:M9,'設定'!$C$12-1),"")</f>
        <v/>
      </c>
      <c r="P9" s="50">
        <f>IF(O9="","",IF(INDEX(B9:M9,'設定'!$C$12-1)&lt;=0,"",O9/INDEX(B9:M9,'設定'!$C$12-1)))</f>
        <v/>
      </c>
      <c r="Q9" s="68" t="n"/>
      <c r="R9" s="68">
        <f>'表示の並び'!AA102</f>
        <v/>
      </c>
      <c r="S9" s="68">
        <f>'表示の並び'!AC102</f>
        <v/>
      </c>
      <c r="T9" s="68">
        <f>'表示の並び'!AE102</f>
        <v/>
      </c>
      <c r="U9" s="68">
        <f>'表示の並び'!AF102</f>
        <v/>
      </c>
      <c r="V9" s="68">
        <f>'表示の並び'!AG102</f>
        <v/>
      </c>
      <c r="W9" s="68">
        <f>'表示の並び'!AH102</f>
        <v/>
      </c>
      <c r="X9" s="68">
        <f>'表示の並び'!AI102</f>
        <v/>
      </c>
      <c r="Y9" s="68">
        <f>'表示の並び'!AJ102</f>
        <v/>
      </c>
      <c r="Z9" s="68">
        <f>IF($R9="科目",SUMIFS('月次入力'!$E$7:$E$126,'勘定科目'!$E$6:$E$125,$S9,'勘定科目'!$H$6:$H$125,"○")-SUMIFS('月次入力'!$D$7:$D$126,'勘定科目'!$E$6:$E$125,$S9,'勘定科目'!$H$6:$H$125,"○"),0)</f>
        <v/>
      </c>
      <c r="AA9" s="68">
        <f>IF($R9="科目",SUMIFS('月次入力'!$G$7:$G$126,'勘定科目'!$E$6:$E$125,$S9,'勘定科目'!$H$6:$H$125,"○")-SUMIFS('月次入力'!$F$7:$F$126,'勘定科目'!$E$6:$E$125,$S9,'勘定科目'!$H$6:$H$125,"○"),0)</f>
        <v/>
      </c>
      <c r="AB9" s="68">
        <f>IF($R9="科目",SUMIFS('月次入力'!$I$7:$I$126,'勘定科目'!$E$6:$E$125,$S9,'勘定科目'!$H$6:$H$125,"○")-SUMIFS('月次入力'!$H$7:$H$126,'勘定科目'!$E$6:$E$125,$S9,'勘定科目'!$H$6:$H$125,"○"),0)</f>
        <v/>
      </c>
      <c r="AC9" s="68">
        <f>IF($R9="科目",SUMIFS('月次入力'!$K$7:$K$126,'勘定科目'!$E$6:$E$125,$S9,'勘定科目'!$H$6:$H$125,"○")-SUMIFS('月次入力'!$J$7:$J$126,'勘定科目'!$E$6:$E$125,$S9,'勘定科目'!$H$6:$H$125,"○"),0)</f>
        <v/>
      </c>
      <c r="AD9" s="68">
        <f>IF($R9="科目",SUMIFS('月次入力'!$M$7:$M$126,'勘定科目'!$E$6:$E$125,$S9,'勘定科目'!$H$6:$H$125,"○")-SUMIFS('月次入力'!$L$7:$L$126,'勘定科目'!$E$6:$E$125,$S9,'勘定科目'!$H$6:$H$125,"○"),0)</f>
        <v/>
      </c>
      <c r="AE9" s="68">
        <f>IF($R9="科目",SUMIFS('月次入力'!$O$7:$O$126,'勘定科目'!$E$6:$E$125,$S9,'勘定科目'!$H$6:$H$125,"○")-SUMIFS('月次入力'!$N$7:$N$126,'勘定科目'!$E$6:$E$125,$S9,'勘定科目'!$H$6:$H$125,"○"),0)</f>
        <v/>
      </c>
      <c r="AF9" s="68">
        <f>IF($R9="科目",SUMIFS('月次入力'!$Q$7:$Q$126,'勘定科目'!$E$6:$E$125,$S9,'勘定科目'!$H$6:$H$125,"○")-SUMIFS('月次入力'!$P$7:$P$126,'勘定科目'!$E$6:$E$125,$S9,'勘定科目'!$H$6:$H$125,"○"),0)</f>
        <v/>
      </c>
      <c r="AG9" s="68">
        <f>IF($R9="科目",SUMIFS('月次入力'!$S$7:$S$126,'勘定科目'!$E$6:$E$125,$S9,'勘定科目'!$H$6:$H$125,"○")-SUMIFS('月次入力'!$R$7:$R$126,'勘定科目'!$E$6:$E$125,$S9,'勘定科目'!$H$6:$H$125,"○"),0)</f>
        <v/>
      </c>
      <c r="AH9" s="68">
        <f>IF($R9="科目",SUMIFS('月次入力'!$U$7:$U$126,'勘定科目'!$E$6:$E$125,$S9,'勘定科目'!$H$6:$H$125,"○")-SUMIFS('月次入力'!$T$7:$T$126,'勘定科目'!$E$6:$E$125,$S9,'勘定科目'!$H$6:$H$125,"○"),0)</f>
        <v/>
      </c>
      <c r="AI9" s="68">
        <f>IF($R9="科目",SUMIFS('月次入力'!$W$7:$W$126,'勘定科目'!$E$6:$E$125,$S9,'勘定科目'!$H$6:$H$125,"○")-SUMIFS('月次入力'!$V$7:$V$126,'勘定科目'!$E$6:$E$125,$S9,'勘定科目'!$H$6:$H$125,"○"),0)</f>
        <v/>
      </c>
      <c r="AJ9" s="68">
        <f>IF($R9="科目",SUMIFS('月次入力'!$Y$7:$Y$126,'勘定科目'!$E$6:$E$125,$S9,'勘定科目'!$H$6:$H$125,"○")-SUMIFS('月次入力'!$X$7:$X$126,'勘定科目'!$E$6:$E$125,$S9,'勘定科目'!$H$6:$H$125,"○"),0)</f>
        <v/>
      </c>
      <c r="AK9" s="68">
        <f>IF($R9="科目",SUMIFS('月次入力'!$AA$7:$AA$126,'勘定科目'!$E$6:$E$125,$S9,'勘定科目'!$H$6:$H$125,"○")-SUMIFS('月次入力'!$Z$7:$Z$126,'勘定科目'!$E$6:$E$125,$S9,'勘定科目'!$H$6:$H$125,"○"),0)</f>
        <v/>
      </c>
    </row>
    <row r="10" ht="15" customHeight="1">
      <c r="A10" s="47">
        <f>IF('表示の並び'!AB103="","",REPT("　",'表示の並び'!AD103)&amp;'表示の並び'!AB103)</f>
        <v/>
      </c>
      <c r="B10" s="48">
        <f>IF($R10="合計",SUMPRODUCT(((($U$5:$U$49=$S10)+($V$5:$V$49=$S10)+($W$5:$W$49=$S10)+($X$5:$X$49=$S10)+($Y$5:$Y$49=$S10))&gt;0)*$Z$5:$Z$49)*$T10,IF($R10="科目",Z10*$T10,""))</f>
        <v/>
      </c>
      <c r="C10" s="48">
        <f>IF($R10="合計",SUMPRODUCT(((($U$5:$U$49=$S10)+($V$5:$V$49=$S10)+($W$5:$W$49=$S10)+($X$5:$X$49=$S10)+($Y$5:$Y$49=$S10))&gt;0)*$AA$5:$AA$49)*$T10,IF($R10="科目",AA10*$T10,""))</f>
        <v/>
      </c>
      <c r="D10" s="48">
        <f>IF($R10="合計",SUMPRODUCT(((($U$5:$U$49=$S10)+($V$5:$V$49=$S10)+($W$5:$W$49=$S10)+($X$5:$X$49=$S10)+($Y$5:$Y$49=$S10))&gt;0)*$AB$5:$AB$49)*$T10,IF($R10="科目",AB10*$T10,""))</f>
        <v/>
      </c>
      <c r="E10" s="48">
        <f>IF($R10="合計",SUMPRODUCT(((($U$5:$U$49=$S10)+($V$5:$V$49=$S10)+($W$5:$W$49=$S10)+($X$5:$X$49=$S10)+($Y$5:$Y$49=$S10))&gt;0)*$AC$5:$AC$49)*$T10,IF($R10="科目",AC10*$T10,""))</f>
        <v/>
      </c>
      <c r="F10" s="48">
        <f>IF($R10="合計",SUMPRODUCT(((($U$5:$U$49=$S10)+($V$5:$V$49=$S10)+($W$5:$W$49=$S10)+($X$5:$X$49=$S10)+($Y$5:$Y$49=$S10))&gt;0)*$AD$5:$AD$49)*$T10,IF($R10="科目",AD10*$T10,""))</f>
        <v/>
      </c>
      <c r="G10" s="48">
        <f>IF($R10="合計",SUMPRODUCT(((($U$5:$U$49=$S10)+($V$5:$V$49=$S10)+($W$5:$W$49=$S10)+($X$5:$X$49=$S10)+($Y$5:$Y$49=$S10))&gt;0)*$AE$5:$AE$49)*$T10,IF($R10="科目",AE10*$T10,""))</f>
        <v/>
      </c>
      <c r="H10" s="48">
        <f>IF($R10="合計",SUMPRODUCT(((($U$5:$U$49=$S10)+($V$5:$V$49=$S10)+($W$5:$W$49=$S10)+($X$5:$X$49=$S10)+($Y$5:$Y$49=$S10))&gt;0)*$AF$5:$AF$49)*$T10,IF($R10="科目",AF10*$T10,""))</f>
        <v/>
      </c>
      <c r="I10" s="48">
        <f>IF($R10="合計",SUMPRODUCT(((($U$5:$U$49=$S10)+($V$5:$V$49=$S10)+($W$5:$W$49=$S10)+($X$5:$X$49=$S10)+($Y$5:$Y$49=$S10))&gt;0)*$AG$5:$AG$49)*$T10,IF($R10="科目",AG10*$T10,""))</f>
        <v/>
      </c>
      <c r="J10" s="48">
        <f>IF($R10="合計",SUMPRODUCT(((($U$5:$U$49=$S10)+($V$5:$V$49=$S10)+($W$5:$W$49=$S10)+($X$5:$X$49=$S10)+($Y$5:$Y$49=$S10))&gt;0)*$AH$5:$AH$49)*$T10,IF($R10="科目",AH10*$T10,""))</f>
        <v/>
      </c>
      <c r="K10" s="48">
        <f>IF($R10="合計",SUMPRODUCT(((($U$5:$U$49=$S10)+($V$5:$V$49=$S10)+($W$5:$W$49=$S10)+($X$5:$X$49=$S10)+($Y$5:$Y$49=$S10))&gt;0)*$AI$5:$AI$49)*$T10,IF($R10="科目",AI10*$T10,""))</f>
        <v/>
      </c>
      <c r="L10" s="48">
        <f>IF($R10="合計",SUMPRODUCT(((($U$5:$U$49=$S10)+($V$5:$V$49=$S10)+($W$5:$W$49=$S10)+($X$5:$X$49=$S10)+($Y$5:$Y$49=$S10))&gt;0)*$AJ$5:$AJ$49)*$T10,IF($R10="科目",AJ10*$T10,""))</f>
        <v/>
      </c>
      <c r="M10" s="48">
        <f>IF($R10="合計",SUMPRODUCT(((($U$5:$U$49=$S10)+($V$5:$V$49=$S10)+($W$5:$W$49=$S10)+($X$5:$X$49=$S10)+($Y$5:$Y$49=$S10))&gt;0)*$AK$5:$AK$49)*$T10,IF($R10="科目",AK10*$T10,""))</f>
        <v/>
      </c>
      <c r="N10" s="48">
        <f>IF(OR($R10="科目",$R10="合計"),SUMIF($B$3:$M$3,"&lt;="&amp;'設定'!$C$12,B10:M10),"")</f>
        <v/>
      </c>
      <c r="O10" s="49">
        <f>IF(AND('設定'!$C$12&gt;=2,OR($R10="科目",$R10="合計")),INDEX(B10:M10,'設定'!$C$12)-INDEX(B10:M10,'設定'!$C$12-1),"")</f>
        <v/>
      </c>
      <c r="P10" s="50">
        <f>IF(O10="","",IF(INDEX(B10:M10,'設定'!$C$12-1)&lt;=0,"",O10/INDEX(B10:M10,'設定'!$C$12-1)))</f>
        <v/>
      </c>
      <c r="Q10" s="68" t="n"/>
      <c r="R10" s="68">
        <f>'表示の並び'!AA103</f>
        <v/>
      </c>
      <c r="S10" s="68">
        <f>'表示の並び'!AC103</f>
        <v/>
      </c>
      <c r="T10" s="68">
        <f>'表示の並び'!AE103</f>
        <v/>
      </c>
      <c r="U10" s="68">
        <f>'表示の並び'!AF103</f>
        <v/>
      </c>
      <c r="V10" s="68">
        <f>'表示の並び'!AG103</f>
        <v/>
      </c>
      <c r="W10" s="68">
        <f>'表示の並び'!AH103</f>
        <v/>
      </c>
      <c r="X10" s="68">
        <f>'表示の並び'!AI103</f>
        <v/>
      </c>
      <c r="Y10" s="68">
        <f>'表示の並び'!AJ103</f>
        <v/>
      </c>
      <c r="Z10" s="68">
        <f>IF($R10="科目",SUMIFS('月次入力'!$E$7:$E$126,'勘定科目'!$E$6:$E$125,$S10,'勘定科目'!$H$6:$H$125,"○")-SUMIFS('月次入力'!$D$7:$D$126,'勘定科目'!$E$6:$E$125,$S10,'勘定科目'!$H$6:$H$125,"○"),0)</f>
        <v/>
      </c>
      <c r="AA10" s="68">
        <f>IF($R10="科目",SUMIFS('月次入力'!$G$7:$G$126,'勘定科目'!$E$6:$E$125,$S10,'勘定科目'!$H$6:$H$125,"○")-SUMIFS('月次入力'!$F$7:$F$126,'勘定科目'!$E$6:$E$125,$S10,'勘定科目'!$H$6:$H$125,"○"),0)</f>
        <v/>
      </c>
      <c r="AB10" s="68">
        <f>IF($R10="科目",SUMIFS('月次入力'!$I$7:$I$126,'勘定科目'!$E$6:$E$125,$S10,'勘定科目'!$H$6:$H$125,"○")-SUMIFS('月次入力'!$H$7:$H$126,'勘定科目'!$E$6:$E$125,$S10,'勘定科目'!$H$6:$H$125,"○"),0)</f>
        <v/>
      </c>
      <c r="AC10" s="68">
        <f>IF($R10="科目",SUMIFS('月次入力'!$K$7:$K$126,'勘定科目'!$E$6:$E$125,$S10,'勘定科目'!$H$6:$H$125,"○")-SUMIFS('月次入力'!$J$7:$J$126,'勘定科目'!$E$6:$E$125,$S10,'勘定科目'!$H$6:$H$125,"○"),0)</f>
        <v/>
      </c>
      <c r="AD10" s="68">
        <f>IF($R10="科目",SUMIFS('月次入力'!$M$7:$M$126,'勘定科目'!$E$6:$E$125,$S10,'勘定科目'!$H$6:$H$125,"○")-SUMIFS('月次入力'!$L$7:$L$126,'勘定科目'!$E$6:$E$125,$S10,'勘定科目'!$H$6:$H$125,"○"),0)</f>
        <v/>
      </c>
      <c r="AE10" s="68">
        <f>IF($R10="科目",SUMIFS('月次入力'!$O$7:$O$126,'勘定科目'!$E$6:$E$125,$S10,'勘定科目'!$H$6:$H$125,"○")-SUMIFS('月次入力'!$N$7:$N$126,'勘定科目'!$E$6:$E$125,$S10,'勘定科目'!$H$6:$H$125,"○"),0)</f>
        <v/>
      </c>
      <c r="AF10" s="68">
        <f>IF($R10="科目",SUMIFS('月次入力'!$Q$7:$Q$126,'勘定科目'!$E$6:$E$125,$S10,'勘定科目'!$H$6:$H$125,"○")-SUMIFS('月次入力'!$P$7:$P$126,'勘定科目'!$E$6:$E$125,$S10,'勘定科目'!$H$6:$H$125,"○"),0)</f>
        <v/>
      </c>
      <c r="AG10" s="68">
        <f>IF($R10="科目",SUMIFS('月次入力'!$S$7:$S$126,'勘定科目'!$E$6:$E$125,$S10,'勘定科目'!$H$6:$H$125,"○")-SUMIFS('月次入力'!$R$7:$R$126,'勘定科目'!$E$6:$E$125,$S10,'勘定科目'!$H$6:$H$125,"○"),0)</f>
        <v/>
      </c>
      <c r="AH10" s="68">
        <f>IF($R10="科目",SUMIFS('月次入力'!$U$7:$U$126,'勘定科目'!$E$6:$E$125,$S10,'勘定科目'!$H$6:$H$125,"○")-SUMIFS('月次入力'!$T$7:$T$126,'勘定科目'!$E$6:$E$125,$S10,'勘定科目'!$H$6:$H$125,"○"),0)</f>
        <v/>
      </c>
      <c r="AI10" s="68">
        <f>IF($R10="科目",SUMIFS('月次入力'!$W$7:$W$126,'勘定科目'!$E$6:$E$125,$S10,'勘定科目'!$H$6:$H$125,"○")-SUMIFS('月次入力'!$V$7:$V$126,'勘定科目'!$E$6:$E$125,$S10,'勘定科目'!$H$6:$H$125,"○"),0)</f>
        <v/>
      </c>
      <c r="AJ10" s="68">
        <f>IF($R10="科目",SUMIFS('月次入力'!$Y$7:$Y$126,'勘定科目'!$E$6:$E$125,$S10,'勘定科目'!$H$6:$H$125,"○")-SUMIFS('月次入力'!$X$7:$X$126,'勘定科目'!$E$6:$E$125,$S10,'勘定科目'!$H$6:$H$125,"○"),0)</f>
        <v/>
      </c>
      <c r="AK10" s="68">
        <f>IF($R10="科目",SUMIFS('月次入力'!$AA$7:$AA$126,'勘定科目'!$E$6:$E$125,$S10,'勘定科目'!$H$6:$H$125,"○")-SUMIFS('月次入力'!$Z$7:$Z$126,'勘定科目'!$E$6:$E$125,$S10,'勘定科目'!$H$6:$H$125,"○"),0)</f>
        <v/>
      </c>
    </row>
    <row r="11" ht="15" customHeight="1">
      <c r="A11" s="47">
        <f>IF('表示の並び'!AB104="","",REPT("　",'表示の並び'!AD104)&amp;'表示の並び'!AB104)</f>
        <v/>
      </c>
      <c r="B11" s="48">
        <f>IF($R11="合計",SUMPRODUCT(((($U$5:$U$49=$S11)+($V$5:$V$49=$S11)+($W$5:$W$49=$S11)+($X$5:$X$49=$S11)+($Y$5:$Y$49=$S11))&gt;0)*$Z$5:$Z$49)*$T11,IF($R11="科目",Z11*$T11,""))</f>
        <v/>
      </c>
      <c r="C11" s="48">
        <f>IF($R11="合計",SUMPRODUCT(((($U$5:$U$49=$S11)+($V$5:$V$49=$S11)+($W$5:$W$49=$S11)+($X$5:$X$49=$S11)+($Y$5:$Y$49=$S11))&gt;0)*$AA$5:$AA$49)*$T11,IF($R11="科目",AA11*$T11,""))</f>
        <v/>
      </c>
      <c r="D11" s="48">
        <f>IF($R11="合計",SUMPRODUCT(((($U$5:$U$49=$S11)+($V$5:$V$49=$S11)+($W$5:$W$49=$S11)+($X$5:$X$49=$S11)+($Y$5:$Y$49=$S11))&gt;0)*$AB$5:$AB$49)*$T11,IF($R11="科目",AB11*$T11,""))</f>
        <v/>
      </c>
      <c r="E11" s="48">
        <f>IF($R11="合計",SUMPRODUCT(((($U$5:$U$49=$S11)+($V$5:$V$49=$S11)+($W$5:$W$49=$S11)+($X$5:$X$49=$S11)+($Y$5:$Y$49=$S11))&gt;0)*$AC$5:$AC$49)*$T11,IF($R11="科目",AC11*$T11,""))</f>
        <v/>
      </c>
      <c r="F11" s="48">
        <f>IF($R11="合計",SUMPRODUCT(((($U$5:$U$49=$S11)+($V$5:$V$49=$S11)+($W$5:$W$49=$S11)+($X$5:$X$49=$S11)+($Y$5:$Y$49=$S11))&gt;0)*$AD$5:$AD$49)*$T11,IF($R11="科目",AD11*$T11,""))</f>
        <v/>
      </c>
      <c r="G11" s="48">
        <f>IF($R11="合計",SUMPRODUCT(((($U$5:$U$49=$S11)+($V$5:$V$49=$S11)+($W$5:$W$49=$S11)+($X$5:$X$49=$S11)+($Y$5:$Y$49=$S11))&gt;0)*$AE$5:$AE$49)*$T11,IF($R11="科目",AE11*$T11,""))</f>
        <v/>
      </c>
      <c r="H11" s="48">
        <f>IF($R11="合計",SUMPRODUCT(((($U$5:$U$49=$S11)+($V$5:$V$49=$S11)+($W$5:$W$49=$S11)+($X$5:$X$49=$S11)+($Y$5:$Y$49=$S11))&gt;0)*$AF$5:$AF$49)*$T11,IF($R11="科目",AF11*$T11,""))</f>
        <v/>
      </c>
      <c r="I11" s="48">
        <f>IF($R11="合計",SUMPRODUCT(((($U$5:$U$49=$S11)+($V$5:$V$49=$S11)+($W$5:$W$49=$S11)+($X$5:$X$49=$S11)+($Y$5:$Y$49=$S11))&gt;0)*$AG$5:$AG$49)*$T11,IF($R11="科目",AG11*$T11,""))</f>
        <v/>
      </c>
      <c r="J11" s="48">
        <f>IF($R11="合計",SUMPRODUCT(((($U$5:$U$49=$S11)+($V$5:$V$49=$S11)+($W$5:$W$49=$S11)+($X$5:$X$49=$S11)+($Y$5:$Y$49=$S11))&gt;0)*$AH$5:$AH$49)*$T11,IF($R11="科目",AH11*$T11,""))</f>
        <v/>
      </c>
      <c r="K11" s="48">
        <f>IF($R11="合計",SUMPRODUCT(((($U$5:$U$49=$S11)+($V$5:$V$49=$S11)+($W$5:$W$49=$S11)+($X$5:$X$49=$S11)+($Y$5:$Y$49=$S11))&gt;0)*$AI$5:$AI$49)*$T11,IF($R11="科目",AI11*$T11,""))</f>
        <v/>
      </c>
      <c r="L11" s="48">
        <f>IF($R11="合計",SUMPRODUCT(((($U$5:$U$49=$S11)+($V$5:$V$49=$S11)+($W$5:$W$49=$S11)+($X$5:$X$49=$S11)+($Y$5:$Y$49=$S11))&gt;0)*$AJ$5:$AJ$49)*$T11,IF($R11="科目",AJ11*$T11,""))</f>
        <v/>
      </c>
      <c r="M11" s="48">
        <f>IF($R11="合計",SUMPRODUCT(((($U$5:$U$49=$S11)+($V$5:$V$49=$S11)+($W$5:$W$49=$S11)+($X$5:$X$49=$S11)+($Y$5:$Y$49=$S11))&gt;0)*$AK$5:$AK$49)*$T11,IF($R11="科目",AK11*$T11,""))</f>
        <v/>
      </c>
      <c r="N11" s="48">
        <f>IF(OR($R11="科目",$R11="合計"),SUMIF($B$3:$M$3,"&lt;="&amp;'設定'!$C$12,B11:M11),"")</f>
        <v/>
      </c>
      <c r="O11" s="49">
        <f>IF(AND('設定'!$C$12&gt;=2,OR($R11="科目",$R11="合計")),INDEX(B11:M11,'設定'!$C$12)-INDEX(B11:M11,'設定'!$C$12-1),"")</f>
        <v/>
      </c>
      <c r="P11" s="50">
        <f>IF(O11="","",IF(INDEX(B11:M11,'設定'!$C$12-1)&lt;=0,"",O11/INDEX(B11:M11,'設定'!$C$12-1)))</f>
        <v/>
      </c>
      <c r="Q11" s="68" t="n"/>
      <c r="R11" s="68">
        <f>'表示の並び'!AA104</f>
        <v/>
      </c>
      <c r="S11" s="68">
        <f>'表示の並び'!AC104</f>
        <v/>
      </c>
      <c r="T11" s="68">
        <f>'表示の並び'!AE104</f>
        <v/>
      </c>
      <c r="U11" s="68">
        <f>'表示の並び'!AF104</f>
        <v/>
      </c>
      <c r="V11" s="68">
        <f>'表示の並び'!AG104</f>
        <v/>
      </c>
      <c r="W11" s="68">
        <f>'表示の並び'!AH104</f>
        <v/>
      </c>
      <c r="X11" s="68">
        <f>'表示の並び'!AI104</f>
        <v/>
      </c>
      <c r="Y11" s="68">
        <f>'表示の並び'!AJ104</f>
        <v/>
      </c>
      <c r="Z11" s="68">
        <f>IF($R11="科目",SUMIFS('月次入力'!$E$7:$E$126,'勘定科目'!$E$6:$E$125,$S11,'勘定科目'!$H$6:$H$125,"○")-SUMIFS('月次入力'!$D$7:$D$126,'勘定科目'!$E$6:$E$125,$S11,'勘定科目'!$H$6:$H$125,"○"),0)</f>
        <v/>
      </c>
      <c r="AA11" s="68">
        <f>IF($R11="科目",SUMIFS('月次入力'!$G$7:$G$126,'勘定科目'!$E$6:$E$125,$S11,'勘定科目'!$H$6:$H$125,"○")-SUMIFS('月次入力'!$F$7:$F$126,'勘定科目'!$E$6:$E$125,$S11,'勘定科目'!$H$6:$H$125,"○"),0)</f>
        <v/>
      </c>
      <c r="AB11" s="68">
        <f>IF($R11="科目",SUMIFS('月次入力'!$I$7:$I$126,'勘定科目'!$E$6:$E$125,$S11,'勘定科目'!$H$6:$H$125,"○")-SUMIFS('月次入力'!$H$7:$H$126,'勘定科目'!$E$6:$E$125,$S11,'勘定科目'!$H$6:$H$125,"○"),0)</f>
        <v/>
      </c>
      <c r="AC11" s="68">
        <f>IF($R11="科目",SUMIFS('月次入力'!$K$7:$K$126,'勘定科目'!$E$6:$E$125,$S11,'勘定科目'!$H$6:$H$125,"○")-SUMIFS('月次入力'!$J$7:$J$126,'勘定科目'!$E$6:$E$125,$S11,'勘定科目'!$H$6:$H$125,"○"),0)</f>
        <v/>
      </c>
      <c r="AD11" s="68">
        <f>IF($R11="科目",SUMIFS('月次入力'!$M$7:$M$126,'勘定科目'!$E$6:$E$125,$S11,'勘定科目'!$H$6:$H$125,"○")-SUMIFS('月次入力'!$L$7:$L$126,'勘定科目'!$E$6:$E$125,$S11,'勘定科目'!$H$6:$H$125,"○"),0)</f>
        <v/>
      </c>
      <c r="AE11" s="68">
        <f>IF($R11="科目",SUMIFS('月次入力'!$O$7:$O$126,'勘定科目'!$E$6:$E$125,$S11,'勘定科目'!$H$6:$H$125,"○")-SUMIFS('月次入力'!$N$7:$N$126,'勘定科目'!$E$6:$E$125,$S11,'勘定科目'!$H$6:$H$125,"○"),0)</f>
        <v/>
      </c>
      <c r="AF11" s="68">
        <f>IF($R11="科目",SUMIFS('月次入力'!$Q$7:$Q$126,'勘定科目'!$E$6:$E$125,$S11,'勘定科目'!$H$6:$H$125,"○")-SUMIFS('月次入力'!$P$7:$P$126,'勘定科目'!$E$6:$E$125,$S11,'勘定科目'!$H$6:$H$125,"○"),0)</f>
        <v/>
      </c>
      <c r="AG11" s="68">
        <f>IF($R11="科目",SUMIFS('月次入力'!$S$7:$S$126,'勘定科目'!$E$6:$E$125,$S11,'勘定科目'!$H$6:$H$125,"○")-SUMIFS('月次入力'!$R$7:$R$126,'勘定科目'!$E$6:$E$125,$S11,'勘定科目'!$H$6:$H$125,"○"),0)</f>
        <v/>
      </c>
      <c r="AH11" s="68">
        <f>IF($R11="科目",SUMIFS('月次入力'!$U$7:$U$126,'勘定科目'!$E$6:$E$125,$S11,'勘定科目'!$H$6:$H$125,"○")-SUMIFS('月次入力'!$T$7:$T$126,'勘定科目'!$E$6:$E$125,$S11,'勘定科目'!$H$6:$H$125,"○"),0)</f>
        <v/>
      </c>
      <c r="AI11" s="68">
        <f>IF($R11="科目",SUMIFS('月次入力'!$W$7:$W$126,'勘定科目'!$E$6:$E$125,$S11,'勘定科目'!$H$6:$H$125,"○")-SUMIFS('月次入力'!$V$7:$V$126,'勘定科目'!$E$6:$E$125,$S11,'勘定科目'!$H$6:$H$125,"○"),0)</f>
        <v/>
      </c>
      <c r="AJ11" s="68">
        <f>IF($R11="科目",SUMIFS('月次入力'!$Y$7:$Y$126,'勘定科目'!$E$6:$E$125,$S11,'勘定科目'!$H$6:$H$125,"○")-SUMIFS('月次入力'!$X$7:$X$126,'勘定科目'!$E$6:$E$125,$S11,'勘定科目'!$H$6:$H$125,"○"),0)</f>
        <v/>
      </c>
      <c r="AK11" s="68">
        <f>IF($R11="科目",SUMIFS('月次入力'!$AA$7:$AA$126,'勘定科目'!$E$6:$E$125,$S11,'勘定科目'!$H$6:$H$125,"○")-SUMIFS('月次入力'!$Z$7:$Z$126,'勘定科目'!$E$6:$E$125,$S11,'勘定科目'!$H$6:$H$125,"○"),0)</f>
        <v/>
      </c>
    </row>
    <row r="12" ht="15" customHeight="1">
      <c r="A12" s="47">
        <f>IF('表示の並び'!AB105="","",REPT("　",'表示の並び'!AD105)&amp;'表示の並び'!AB105)</f>
        <v/>
      </c>
      <c r="B12" s="48">
        <f>IF($R12="合計",SUMPRODUCT(((($U$5:$U$49=$S12)+($V$5:$V$49=$S12)+($W$5:$W$49=$S12)+($X$5:$X$49=$S12)+($Y$5:$Y$49=$S12))&gt;0)*$Z$5:$Z$49)*$T12,IF($R12="科目",Z12*$T12,""))</f>
        <v/>
      </c>
      <c r="C12" s="48">
        <f>IF($R12="合計",SUMPRODUCT(((($U$5:$U$49=$S12)+($V$5:$V$49=$S12)+($W$5:$W$49=$S12)+($X$5:$X$49=$S12)+($Y$5:$Y$49=$S12))&gt;0)*$AA$5:$AA$49)*$T12,IF($R12="科目",AA12*$T12,""))</f>
        <v/>
      </c>
      <c r="D12" s="48">
        <f>IF($R12="合計",SUMPRODUCT(((($U$5:$U$49=$S12)+($V$5:$V$49=$S12)+($W$5:$W$49=$S12)+($X$5:$X$49=$S12)+($Y$5:$Y$49=$S12))&gt;0)*$AB$5:$AB$49)*$T12,IF($R12="科目",AB12*$T12,""))</f>
        <v/>
      </c>
      <c r="E12" s="48">
        <f>IF($R12="合計",SUMPRODUCT(((($U$5:$U$49=$S12)+($V$5:$V$49=$S12)+($W$5:$W$49=$S12)+($X$5:$X$49=$S12)+($Y$5:$Y$49=$S12))&gt;0)*$AC$5:$AC$49)*$T12,IF($R12="科目",AC12*$T12,""))</f>
        <v/>
      </c>
      <c r="F12" s="48">
        <f>IF($R12="合計",SUMPRODUCT(((($U$5:$U$49=$S12)+($V$5:$V$49=$S12)+($W$5:$W$49=$S12)+($X$5:$X$49=$S12)+($Y$5:$Y$49=$S12))&gt;0)*$AD$5:$AD$49)*$T12,IF($R12="科目",AD12*$T12,""))</f>
        <v/>
      </c>
      <c r="G12" s="48">
        <f>IF($R12="合計",SUMPRODUCT(((($U$5:$U$49=$S12)+($V$5:$V$49=$S12)+($W$5:$W$49=$S12)+($X$5:$X$49=$S12)+($Y$5:$Y$49=$S12))&gt;0)*$AE$5:$AE$49)*$T12,IF($R12="科目",AE12*$T12,""))</f>
        <v/>
      </c>
      <c r="H12" s="48">
        <f>IF($R12="合計",SUMPRODUCT(((($U$5:$U$49=$S12)+($V$5:$V$49=$S12)+($W$5:$W$49=$S12)+($X$5:$X$49=$S12)+($Y$5:$Y$49=$S12))&gt;0)*$AF$5:$AF$49)*$T12,IF($R12="科目",AF12*$T12,""))</f>
        <v/>
      </c>
      <c r="I12" s="48">
        <f>IF($R12="合計",SUMPRODUCT(((($U$5:$U$49=$S12)+($V$5:$V$49=$S12)+($W$5:$W$49=$S12)+($X$5:$X$49=$S12)+($Y$5:$Y$49=$S12))&gt;0)*$AG$5:$AG$49)*$T12,IF($R12="科目",AG12*$T12,""))</f>
        <v/>
      </c>
      <c r="J12" s="48">
        <f>IF($R12="合計",SUMPRODUCT(((($U$5:$U$49=$S12)+($V$5:$V$49=$S12)+($W$5:$W$49=$S12)+($X$5:$X$49=$S12)+($Y$5:$Y$49=$S12))&gt;0)*$AH$5:$AH$49)*$T12,IF($R12="科目",AH12*$T12,""))</f>
        <v/>
      </c>
      <c r="K12" s="48">
        <f>IF($R12="合計",SUMPRODUCT(((($U$5:$U$49=$S12)+($V$5:$V$49=$S12)+($W$5:$W$49=$S12)+($X$5:$X$49=$S12)+($Y$5:$Y$49=$S12))&gt;0)*$AI$5:$AI$49)*$T12,IF($R12="科目",AI12*$T12,""))</f>
        <v/>
      </c>
      <c r="L12" s="48">
        <f>IF($R12="合計",SUMPRODUCT(((($U$5:$U$49=$S12)+($V$5:$V$49=$S12)+($W$5:$W$49=$S12)+($X$5:$X$49=$S12)+($Y$5:$Y$49=$S12))&gt;0)*$AJ$5:$AJ$49)*$T12,IF($R12="科目",AJ12*$T12,""))</f>
        <v/>
      </c>
      <c r="M12" s="48">
        <f>IF($R12="合計",SUMPRODUCT(((($U$5:$U$49=$S12)+($V$5:$V$49=$S12)+($W$5:$W$49=$S12)+($X$5:$X$49=$S12)+($Y$5:$Y$49=$S12))&gt;0)*$AK$5:$AK$49)*$T12,IF($R12="科目",AK12*$T12,""))</f>
        <v/>
      </c>
      <c r="N12" s="48">
        <f>IF(OR($R12="科目",$R12="合計"),SUMIF($B$3:$M$3,"&lt;="&amp;'設定'!$C$12,B12:M12),"")</f>
        <v/>
      </c>
      <c r="O12" s="49">
        <f>IF(AND('設定'!$C$12&gt;=2,OR($R12="科目",$R12="合計")),INDEX(B12:M12,'設定'!$C$12)-INDEX(B12:M12,'設定'!$C$12-1),"")</f>
        <v/>
      </c>
      <c r="P12" s="50">
        <f>IF(O12="","",IF(INDEX(B12:M12,'設定'!$C$12-1)&lt;=0,"",O12/INDEX(B12:M12,'設定'!$C$12-1)))</f>
        <v/>
      </c>
      <c r="Q12" s="68" t="n"/>
      <c r="R12" s="68">
        <f>'表示の並び'!AA105</f>
        <v/>
      </c>
      <c r="S12" s="68">
        <f>'表示の並び'!AC105</f>
        <v/>
      </c>
      <c r="T12" s="68">
        <f>'表示の並び'!AE105</f>
        <v/>
      </c>
      <c r="U12" s="68">
        <f>'表示の並び'!AF105</f>
        <v/>
      </c>
      <c r="V12" s="68">
        <f>'表示の並び'!AG105</f>
        <v/>
      </c>
      <c r="W12" s="68">
        <f>'表示の並び'!AH105</f>
        <v/>
      </c>
      <c r="X12" s="68">
        <f>'表示の並び'!AI105</f>
        <v/>
      </c>
      <c r="Y12" s="68">
        <f>'表示の並び'!AJ105</f>
        <v/>
      </c>
      <c r="Z12" s="68">
        <f>IF($R12="科目",SUMIFS('月次入力'!$E$7:$E$126,'勘定科目'!$E$6:$E$125,$S12,'勘定科目'!$H$6:$H$125,"○")-SUMIFS('月次入力'!$D$7:$D$126,'勘定科目'!$E$6:$E$125,$S12,'勘定科目'!$H$6:$H$125,"○"),0)</f>
        <v/>
      </c>
      <c r="AA12" s="68">
        <f>IF($R12="科目",SUMIFS('月次入力'!$G$7:$G$126,'勘定科目'!$E$6:$E$125,$S12,'勘定科目'!$H$6:$H$125,"○")-SUMIFS('月次入力'!$F$7:$F$126,'勘定科目'!$E$6:$E$125,$S12,'勘定科目'!$H$6:$H$125,"○"),0)</f>
        <v/>
      </c>
      <c r="AB12" s="68">
        <f>IF($R12="科目",SUMIFS('月次入力'!$I$7:$I$126,'勘定科目'!$E$6:$E$125,$S12,'勘定科目'!$H$6:$H$125,"○")-SUMIFS('月次入力'!$H$7:$H$126,'勘定科目'!$E$6:$E$125,$S12,'勘定科目'!$H$6:$H$125,"○"),0)</f>
        <v/>
      </c>
      <c r="AC12" s="68">
        <f>IF($R12="科目",SUMIFS('月次入力'!$K$7:$K$126,'勘定科目'!$E$6:$E$125,$S12,'勘定科目'!$H$6:$H$125,"○")-SUMIFS('月次入力'!$J$7:$J$126,'勘定科目'!$E$6:$E$125,$S12,'勘定科目'!$H$6:$H$125,"○"),0)</f>
        <v/>
      </c>
      <c r="AD12" s="68">
        <f>IF($R12="科目",SUMIFS('月次入力'!$M$7:$M$126,'勘定科目'!$E$6:$E$125,$S12,'勘定科目'!$H$6:$H$125,"○")-SUMIFS('月次入力'!$L$7:$L$126,'勘定科目'!$E$6:$E$125,$S12,'勘定科目'!$H$6:$H$125,"○"),0)</f>
        <v/>
      </c>
      <c r="AE12" s="68">
        <f>IF($R12="科目",SUMIFS('月次入力'!$O$7:$O$126,'勘定科目'!$E$6:$E$125,$S12,'勘定科目'!$H$6:$H$125,"○")-SUMIFS('月次入力'!$N$7:$N$126,'勘定科目'!$E$6:$E$125,$S12,'勘定科目'!$H$6:$H$125,"○"),0)</f>
        <v/>
      </c>
      <c r="AF12" s="68">
        <f>IF($R12="科目",SUMIFS('月次入力'!$Q$7:$Q$126,'勘定科目'!$E$6:$E$125,$S12,'勘定科目'!$H$6:$H$125,"○")-SUMIFS('月次入力'!$P$7:$P$126,'勘定科目'!$E$6:$E$125,$S12,'勘定科目'!$H$6:$H$125,"○"),0)</f>
        <v/>
      </c>
      <c r="AG12" s="68">
        <f>IF($R12="科目",SUMIFS('月次入力'!$S$7:$S$126,'勘定科目'!$E$6:$E$125,$S12,'勘定科目'!$H$6:$H$125,"○")-SUMIFS('月次入力'!$R$7:$R$126,'勘定科目'!$E$6:$E$125,$S12,'勘定科目'!$H$6:$H$125,"○"),0)</f>
        <v/>
      </c>
      <c r="AH12" s="68">
        <f>IF($R12="科目",SUMIFS('月次入力'!$U$7:$U$126,'勘定科目'!$E$6:$E$125,$S12,'勘定科目'!$H$6:$H$125,"○")-SUMIFS('月次入力'!$T$7:$T$126,'勘定科目'!$E$6:$E$125,$S12,'勘定科目'!$H$6:$H$125,"○"),0)</f>
        <v/>
      </c>
      <c r="AI12" s="68">
        <f>IF($R12="科目",SUMIFS('月次入力'!$W$7:$W$126,'勘定科目'!$E$6:$E$125,$S12,'勘定科目'!$H$6:$H$125,"○")-SUMIFS('月次入力'!$V$7:$V$126,'勘定科目'!$E$6:$E$125,$S12,'勘定科目'!$H$6:$H$125,"○"),0)</f>
        <v/>
      </c>
      <c r="AJ12" s="68">
        <f>IF($R12="科目",SUMIFS('月次入力'!$Y$7:$Y$126,'勘定科目'!$E$6:$E$125,$S12,'勘定科目'!$H$6:$H$125,"○")-SUMIFS('月次入力'!$X$7:$X$126,'勘定科目'!$E$6:$E$125,$S12,'勘定科目'!$H$6:$H$125,"○"),0)</f>
        <v/>
      </c>
      <c r="AK12" s="68">
        <f>IF($R12="科目",SUMIFS('月次入力'!$AA$7:$AA$126,'勘定科目'!$E$6:$E$125,$S12,'勘定科目'!$H$6:$H$125,"○")-SUMIFS('月次入力'!$Z$7:$Z$126,'勘定科目'!$E$6:$E$125,$S12,'勘定科目'!$H$6:$H$125,"○"),0)</f>
        <v/>
      </c>
    </row>
    <row r="13" ht="15" customHeight="1">
      <c r="A13" s="47">
        <f>IF('表示の並び'!AB106="","",REPT("　",'表示の並び'!AD106)&amp;'表示の並び'!AB106)</f>
        <v/>
      </c>
      <c r="B13" s="48">
        <f>IF($R13="合計",SUMPRODUCT(((($U$5:$U$49=$S13)+($V$5:$V$49=$S13)+($W$5:$W$49=$S13)+($X$5:$X$49=$S13)+($Y$5:$Y$49=$S13))&gt;0)*$Z$5:$Z$49)*$T13,IF($R13="科目",Z13*$T13,""))</f>
        <v/>
      </c>
      <c r="C13" s="48">
        <f>IF($R13="合計",SUMPRODUCT(((($U$5:$U$49=$S13)+($V$5:$V$49=$S13)+($W$5:$W$49=$S13)+($X$5:$X$49=$S13)+($Y$5:$Y$49=$S13))&gt;0)*$AA$5:$AA$49)*$T13,IF($R13="科目",AA13*$T13,""))</f>
        <v/>
      </c>
      <c r="D13" s="48">
        <f>IF($R13="合計",SUMPRODUCT(((($U$5:$U$49=$S13)+($V$5:$V$49=$S13)+($W$5:$W$49=$S13)+($X$5:$X$49=$S13)+($Y$5:$Y$49=$S13))&gt;0)*$AB$5:$AB$49)*$T13,IF($R13="科目",AB13*$T13,""))</f>
        <v/>
      </c>
      <c r="E13" s="48">
        <f>IF($R13="合計",SUMPRODUCT(((($U$5:$U$49=$S13)+($V$5:$V$49=$S13)+($W$5:$W$49=$S13)+($X$5:$X$49=$S13)+($Y$5:$Y$49=$S13))&gt;0)*$AC$5:$AC$49)*$T13,IF($R13="科目",AC13*$T13,""))</f>
        <v/>
      </c>
      <c r="F13" s="48">
        <f>IF($R13="合計",SUMPRODUCT(((($U$5:$U$49=$S13)+($V$5:$V$49=$S13)+($W$5:$W$49=$S13)+($X$5:$X$49=$S13)+($Y$5:$Y$49=$S13))&gt;0)*$AD$5:$AD$49)*$T13,IF($R13="科目",AD13*$T13,""))</f>
        <v/>
      </c>
      <c r="G13" s="48">
        <f>IF($R13="合計",SUMPRODUCT(((($U$5:$U$49=$S13)+($V$5:$V$49=$S13)+($W$5:$W$49=$S13)+($X$5:$X$49=$S13)+($Y$5:$Y$49=$S13))&gt;0)*$AE$5:$AE$49)*$T13,IF($R13="科目",AE13*$T13,""))</f>
        <v/>
      </c>
      <c r="H13" s="48">
        <f>IF($R13="合計",SUMPRODUCT(((($U$5:$U$49=$S13)+($V$5:$V$49=$S13)+($W$5:$W$49=$S13)+($X$5:$X$49=$S13)+($Y$5:$Y$49=$S13))&gt;0)*$AF$5:$AF$49)*$T13,IF($R13="科目",AF13*$T13,""))</f>
        <v/>
      </c>
      <c r="I13" s="48">
        <f>IF($R13="合計",SUMPRODUCT(((($U$5:$U$49=$S13)+($V$5:$V$49=$S13)+($W$5:$W$49=$S13)+($X$5:$X$49=$S13)+($Y$5:$Y$49=$S13))&gt;0)*$AG$5:$AG$49)*$T13,IF($R13="科目",AG13*$T13,""))</f>
        <v/>
      </c>
      <c r="J13" s="48">
        <f>IF($R13="合計",SUMPRODUCT(((($U$5:$U$49=$S13)+($V$5:$V$49=$S13)+($W$5:$W$49=$S13)+($X$5:$X$49=$S13)+($Y$5:$Y$49=$S13))&gt;0)*$AH$5:$AH$49)*$T13,IF($R13="科目",AH13*$T13,""))</f>
        <v/>
      </c>
      <c r="K13" s="48">
        <f>IF($R13="合計",SUMPRODUCT(((($U$5:$U$49=$S13)+($V$5:$V$49=$S13)+($W$5:$W$49=$S13)+($X$5:$X$49=$S13)+($Y$5:$Y$49=$S13))&gt;0)*$AI$5:$AI$49)*$T13,IF($R13="科目",AI13*$T13,""))</f>
        <v/>
      </c>
      <c r="L13" s="48">
        <f>IF($R13="合計",SUMPRODUCT(((($U$5:$U$49=$S13)+($V$5:$V$49=$S13)+($W$5:$W$49=$S13)+($X$5:$X$49=$S13)+($Y$5:$Y$49=$S13))&gt;0)*$AJ$5:$AJ$49)*$T13,IF($R13="科目",AJ13*$T13,""))</f>
        <v/>
      </c>
      <c r="M13" s="48">
        <f>IF($R13="合計",SUMPRODUCT(((($U$5:$U$49=$S13)+($V$5:$V$49=$S13)+($W$5:$W$49=$S13)+($X$5:$X$49=$S13)+($Y$5:$Y$49=$S13))&gt;0)*$AK$5:$AK$49)*$T13,IF($R13="科目",AK13*$T13,""))</f>
        <v/>
      </c>
      <c r="N13" s="48">
        <f>IF(OR($R13="科目",$R13="合計"),SUMIF($B$3:$M$3,"&lt;="&amp;'設定'!$C$12,B13:M13),"")</f>
        <v/>
      </c>
      <c r="O13" s="49">
        <f>IF(AND('設定'!$C$12&gt;=2,OR($R13="科目",$R13="合計")),INDEX(B13:M13,'設定'!$C$12)-INDEX(B13:M13,'設定'!$C$12-1),"")</f>
        <v/>
      </c>
      <c r="P13" s="50">
        <f>IF(O13="","",IF(INDEX(B13:M13,'設定'!$C$12-1)&lt;=0,"",O13/INDEX(B13:M13,'設定'!$C$12-1)))</f>
        <v/>
      </c>
      <c r="Q13" s="68" t="n"/>
      <c r="R13" s="68">
        <f>'表示の並び'!AA106</f>
        <v/>
      </c>
      <c r="S13" s="68">
        <f>'表示の並び'!AC106</f>
        <v/>
      </c>
      <c r="T13" s="68">
        <f>'表示の並び'!AE106</f>
        <v/>
      </c>
      <c r="U13" s="68">
        <f>'表示の並び'!AF106</f>
        <v/>
      </c>
      <c r="V13" s="68">
        <f>'表示の並び'!AG106</f>
        <v/>
      </c>
      <c r="W13" s="68">
        <f>'表示の並び'!AH106</f>
        <v/>
      </c>
      <c r="X13" s="68">
        <f>'表示の並び'!AI106</f>
        <v/>
      </c>
      <c r="Y13" s="68">
        <f>'表示の並び'!AJ106</f>
        <v/>
      </c>
      <c r="Z13" s="68">
        <f>IF($R13="科目",SUMIFS('月次入力'!$E$7:$E$126,'勘定科目'!$E$6:$E$125,$S13,'勘定科目'!$H$6:$H$125,"○")-SUMIFS('月次入力'!$D$7:$D$126,'勘定科目'!$E$6:$E$125,$S13,'勘定科目'!$H$6:$H$125,"○"),0)</f>
        <v/>
      </c>
      <c r="AA13" s="68">
        <f>IF($R13="科目",SUMIFS('月次入力'!$G$7:$G$126,'勘定科目'!$E$6:$E$125,$S13,'勘定科目'!$H$6:$H$125,"○")-SUMIFS('月次入力'!$F$7:$F$126,'勘定科目'!$E$6:$E$125,$S13,'勘定科目'!$H$6:$H$125,"○"),0)</f>
        <v/>
      </c>
      <c r="AB13" s="68">
        <f>IF($R13="科目",SUMIFS('月次入力'!$I$7:$I$126,'勘定科目'!$E$6:$E$125,$S13,'勘定科目'!$H$6:$H$125,"○")-SUMIFS('月次入力'!$H$7:$H$126,'勘定科目'!$E$6:$E$125,$S13,'勘定科目'!$H$6:$H$125,"○"),0)</f>
        <v/>
      </c>
      <c r="AC13" s="68">
        <f>IF($R13="科目",SUMIFS('月次入力'!$K$7:$K$126,'勘定科目'!$E$6:$E$125,$S13,'勘定科目'!$H$6:$H$125,"○")-SUMIFS('月次入力'!$J$7:$J$126,'勘定科目'!$E$6:$E$125,$S13,'勘定科目'!$H$6:$H$125,"○"),0)</f>
        <v/>
      </c>
      <c r="AD13" s="68">
        <f>IF($R13="科目",SUMIFS('月次入力'!$M$7:$M$126,'勘定科目'!$E$6:$E$125,$S13,'勘定科目'!$H$6:$H$125,"○")-SUMIFS('月次入力'!$L$7:$L$126,'勘定科目'!$E$6:$E$125,$S13,'勘定科目'!$H$6:$H$125,"○"),0)</f>
        <v/>
      </c>
      <c r="AE13" s="68">
        <f>IF($R13="科目",SUMIFS('月次入力'!$O$7:$O$126,'勘定科目'!$E$6:$E$125,$S13,'勘定科目'!$H$6:$H$125,"○")-SUMIFS('月次入力'!$N$7:$N$126,'勘定科目'!$E$6:$E$125,$S13,'勘定科目'!$H$6:$H$125,"○"),0)</f>
        <v/>
      </c>
      <c r="AF13" s="68">
        <f>IF($R13="科目",SUMIFS('月次入力'!$Q$7:$Q$126,'勘定科目'!$E$6:$E$125,$S13,'勘定科目'!$H$6:$H$125,"○")-SUMIFS('月次入力'!$P$7:$P$126,'勘定科目'!$E$6:$E$125,$S13,'勘定科目'!$H$6:$H$125,"○"),0)</f>
        <v/>
      </c>
      <c r="AG13" s="68">
        <f>IF($R13="科目",SUMIFS('月次入力'!$S$7:$S$126,'勘定科目'!$E$6:$E$125,$S13,'勘定科目'!$H$6:$H$125,"○")-SUMIFS('月次入力'!$R$7:$R$126,'勘定科目'!$E$6:$E$125,$S13,'勘定科目'!$H$6:$H$125,"○"),0)</f>
        <v/>
      </c>
      <c r="AH13" s="68">
        <f>IF($R13="科目",SUMIFS('月次入力'!$U$7:$U$126,'勘定科目'!$E$6:$E$125,$S13,'勘定科目'!$H$6:$H$125,"○")-SUMIFS('月次入力'!$T$7:$T$126,'勘定科目'!$E$6:$E$125,$S13,'勘定科目'!$H$6:$H$125,"○"),0)</f>
        <v/>
      </c>
      <c r="AI13" s="68">
        <f>IF($R13="科目",SUMIFS('月次入力'!$W$7:$W$126,'勘定科目'!$E$6:$E$125,$S13,'勘定科目'!$H$6:$H$125,"○")-SUMIFS('月次入力'!$V$7:$V$126,'勘定科目'!$E$6:$E$125,$S13,'勘定科目'!$H$6:$H$125,"○"),0)</f>
        <v/>
      </c>
      <c r="AJ13" s="68">
        <f>IF($R13="科目",SUMIFS('月次入力'!$Y$7:$Y$126,'勘定科目'!$E$6:$E$125,$S13,'勘定科目'!$H$6:$H$125,"○")-SUMIFS('月次入力'!$X$7:$X$126,'勘定科目'!$E$6:$E$125,$S13,'勘定科目'!$H$6:$H$125,"○"),0)</f>
        <v/>
      </c>
      <c r="AK13" s="68">
        <f>IF($R13="科目",SUMIFS('月次入力'!$AA$7:$AA$126,'勘定科目'!$E$6:$E$125,$S13,'勘定科目'!$H$6:$H$125,"○")-SUMIFS('月次入力'!$Z$7:$Z$126,'勘定科目'!$E$6:$E$125,$S13,'勘定科目'!$H$6:$H$125,"○"),0)</f>
        <v/>
      </c>
    </row>
    <row r="14" ht="15" customHeight="1">
      <c r="A14" s="47">
        <f>IF('表示の並び'!AB107="","",REPT("　",'表示の並び'!AD107)&amp;'表示の並び'!AB107)</f>
        <v/>
      </c>
      <c r="B14" s="48">
        <f>IF($R14="合計",SUMPRODUCT(((($U$5:$U$49=$S14)+($V$5:$V$49=$S14)+($W$5:$W$49=$S14)+($X$5:$X$49=$S14)+($Y$5:$Y$49=$S14))&gt;0)*$Z$5:$Z$49)*$T14,IF($R14="科目",Z14*$T14,""))</f>
        <v/>
      </c>
      <c r="C14" s="48">
        <f>IF($R14="合計",SUMPRODUCT(((($U$5:$U$49=$S14)+($V$5:$V$49=$S14)+($W$5:$W$49=$S14)+($X$5:$X$49=$S14)+($Y$5:$Y$49=$S14))&gt;0)*$AA$5:$AA$49)*$T14,IF($R14="科目",AA14*$T14,""))</f>
        <v/>
      </c>
      <c r="D14" s="48">
        <f>IF($R14="合計",SUMPRODUCT(((($U$5:$U$49=$S14)+($V$5:$V$49=$S14)+($W$5:$W$49=$S14)+($X$5:$X$49=$S14)+($Y$5:$Y$49=$S14))&gt;0)*$AB$5:$AB$49)*$T14,IF($R14="科目",AB14*$T14,""))</f>
        <v/>
      </c>
      <c r="E14" s="48">
        <f>IF($R14="合計",SUMPRODUCT(((($U$5:$U$49=$S14)+($V$5:$V$49=$S14)+($W$5:$W$49=$S14)+($X$5:$X$49=$S14)+($Y$5:$Y$49=$S14))&gt;0)*$AC$5:$AC$49)*$T14,IF($R14="科目",AC14*$T14,""))</f>
        <v/>
      </c>
      <c r="F14" s="48">
        <f>IF($R14="合計",SUMPRODUCT(((($U$5:$U$49=$S14)+($V$5:$V$49=$S14)+($W$5:$W$49=$S14)+($X$5:$X$49=$S14)+($Y$5:$Y$49=$S14))&gt;0)*$AD$5:$AD$49)*$T14,IF($R14="科目",AD14*$T14,""))</f>
        <v/>
      </c>
      <c r="G14" s="48">
        <f>IF($R14="合計",SUMPRODUCT(((($U$5:$U$49=$S14)+($V$5:$V$49=$S14)+($W$5:$W$49=$S14)+($X$5:$X$49=$S14)+($Y$5:$Y$49=$S14))&gt;0)*$AE$5:$AE$49)*$T14,IF($R14="科目",AE14*$T14,""))</f>
        <v/>
      </c>
      <c r="H14" s="48">
        <f>IF($R14="合計",SUMPRODUCT(((($U$5:$U$49=$S14)+($V$5:$V$49=$S14)+($W$5:$W$49=$S14)+($X$5:$X$49=$S14)+($Y$5:$Y$49=$S14))&gt;0)*$AF$5:$AF$49)*$T14,IF($R14="科目",AF14*$T14,""))</f>
        <v/>
      </c>
      <c r="I14" s="48">
        <f>IF($R14="合計",SUMPRODUCT(((($U$5:$U$49=$S14)+($V$5:$V$49=$S14)+($W$5:$W$49=$S14)+($X$5:$X$49=$S14)+($Y$5:$Y$49=$S14))&gt;0)*$AG$5:$AG$49)*$T14,IF($R14="科目",AG14*$T14,""))</f>
        <v/>
      </c>
      <c r="J14" s="48">
        <f>IF($R14="合計",SUMPRODUCT(((($U$5:$U$49=$S14)+($V$5:$V$49=$S14)+($W$5:$W$49=$S14)+($X$5:$X$49=$S14)+($Y$5:$Y$49=$S14))&gt;0)*$AH$5:$AH$49)*$T14,IF($R14="科目",AH14*$T14,""))</f>
        <v/>
      </c>
      <c r="K14" s="48">
        <f>IF($R14="合計",SUMPRODUCT(((($U$5:$U$49=$S14)+($V$5:$V$49=$S14)+($W$5:$W$49=$S14)+($X$5:$X$49=$S14)+($Y$5:$Y$49=$S14))&gt;0)*$AI$5:$AI$49)*$T14,IF($R14="科目",AI14*$T14,""))</f>
        <v/>
      </c>
      <c r="L14" s="48">
        <f>IF($R14="合計",SUMPRODUCT(((($U$5:$U$49=$S14)+($V$5:$V$49=$S14)+($W$5:$W$49=$S14)+($X$5:$X$49=$S14)+($Y$5:$Y$49=$S14))&gt;0)*$AJ$5:$AJ$49)*$T14,IF($R14="科目",AJ14*$T14,""))</f>
        <v/>
      </c>
      <c r="M14" s="48">
        <f>IF($R14="合計",SUMPRODUCT(((($U$5:$U$49=$S14)+($V$5:$V$49=$S14)+($W$5:$W$49=$S14)+($X$5:$X$49=$S14)+($Y$5:$Y$49=$S14))&gt;0)*$AK$5:$AK$49)*$T14,IF($R14="科目",AK14*$T14,""))</f>
        <v/>
      </c>
      <c r="N14" s="48">
        <f>IF(OR($R14="科目",$R14="合計"),SUMIF($B$3:$M$3,"&lt;="&amp;'設定'!$C$12,B14:M14),"")</f>
        <v/>
      </c>
      <c r="O14" s="49">
        <f>IF(AND('設定'!$C$12&gt;=2,OR($R14="科目",$R14="合計")),INDEX(B14:M14,'設定'!$C$12)-INDEX(B14:M14,'設定'!$C$12-1),"")</f>
        <v/>
      </c>
      <c r="P14" s="50">
        <f>IF(O14="","",IF(INDEX(B14:M14,'設定'!$C$12-1)&lt;=0,"",O14/INDEX(B14:M14,'設定'!$C$12-1)))</f>
        <v/>
      </c>
      <c r="Q14" s="68" t="n"/>
      <c r="R14" s="68">
        <f>'表示の並び'!AA107</f>
        <v/>
      </c>
      <c r="S14" s="68">
        <f>'表示の並び'!AC107</f>
        <v/>
      </c>
      <c r="T14" s="68">
        <f>'表示の並び'!AE107</f>
        <v/>
      </c>
      <c r="U14" s="68">
        <f>'表示の並び'!AF107</f>
        <v/>
      </c>
      <c r="V14" s="68">
        <f>'表示の並び'!AG107</f>
        <v/>
      </c>
      <c r="W14" s="68">
        <f>'表示の並び'!AH107</f>
        <v/>
      </c>
      <c r="X14" s="68">
        <f>'表示の並び'!AI107</f>
        <v/>
      </c>
      <c r="Y14" s="68">
        <f>'表示の並び'!AJ107</f>
        <v/>
      </c>
      <c r="Z14" s="68">
        <f>IF($R14="科目",SUMIFS('月次入力'!$E$7:$E$126,'勘定科目'!$E$6:$E$125,$S14,'勘定科目'!$H$6:$H$125,"○")-SUMIFS('月次入力'!$D$7:$D$126,'勘定科目'!$E$6:$E$125,$S14,'勘定科目'!$H$6:$H$125,"○"),0)</f>
        <v/>
      </c>
      <c r="AA14" s="68">
        <f>IF($R14="科目",SUMIFS('月次入力'!$G$7:$G$126,'勘定科目'!$E$6:$E$125,$S14,'勘定科目'!$H$6:$H$125,"○")-SUMIFS('月次入力'!$F$7:$F$126,'勘定科目'!$E$6:$E$125,$S14,'勘定科目'!$H$6:$H$125,"○"),0)</f>
        <v/>
      </c>
      <c r="AB14" s="68">
        <f>IF($R14="科目",SUMIFS('月次入力'!$I$7:$I$126,'勘定科目'!$E$6:$E$125,$S14,'勘定科目'!$H$6:$H$125,"○")-SUMIFS('月次入力'!$H$7:$H$126,'勘定科目'!$E$6:$E$125,$S14,'勘定科目'!$H$6:$H$125,"○"),0)</f>
        <v/>
      </c>
      <c r="AC14" s="68">
        <f>IF($R14="科目",SUMIFS('月次入力'!$K$7:$K$126,'勘定科目'!$E$6:$E$125,$S14,'勘定科目'!$H$6:$H$125,"○")-SUMIFS('月次入力'!$J$7:$J$126,'勘定科目'!$E$6:$E$125,$S14,'勘定科目'!$H$6:$H$125,"○"),0)</f>
        <v/>
      </c>
      <c r="AD14" s="68">
        <f>IF($R14="科目",SUMIFS('月次入力'!$M$7:$M$126,'勘定科目'!$E$6:$E$125,$S14,'勘定科目'!$H$6:$H$125,"○")-SUMIFS('月次入力'!$L$7:$L$126,'勘定科目'!$E$6:$E$125,$S14,'勘定科目'!$H$6:$H$125,"○"),0)</f>
        <v/>
      </c>
      <c r="AE14" s="68">
        <f>IF($R14="科目",SUMIFS('月次入力'!$O$7:$O$126,'勘定科目'!$E$6:$E$125,$S14,'勘定科目'!$H$6:$H$125,"○")-SUMIFS('月次入力'!$N$7:$N$126,'勘定科目'!$E$6:$E$125,$S14,'勘定科目'!$H$6:$H$125,"○"),0)</f>
        <v/>
      </c>
      <c r="AF14" s="68">
        <f>IF($R14="科目",SUMIFS('月次入力'!$Q$7:$Q$126,'勘定科目'!$E$6:$E$125,$S14,'勘定科目'!$H$6:$H$125,"○")-SUMIFS('月次入力'!$P$7:$P$126,'勘定科目'!$E$6:$E$125,$S14,'勘定科目'!$H$6:$H$125,"○"),0)</f>
        <v/>
      </c>
      <c r="AG14" s="68">
        <f>IF($R14="科目",SUMIFS('月次入力'!$S$7:$S$126,'勘定科目'!$E$6:$E$125,$S14,'勘定科目'!$H$6:$H$125,"○")-SUMIFS('月次入力'!$R$7:$R$126,'勘定科目'!$E$6:$E$125,$S14,'勘定科目'!$H$6:$H$125,"○"),0)</f>
        <v/>
      </c>
      <c r="AH14" s="68">
        <f>IF($R14="科目",SUMIFS('月次入力'!$U$7:$U$126,'勘定科目'!$E$6:$E$125,$S14,'勘定科目'!$H$6:$H$125,"○")-SUMIFS('月次入力'!$T$7:$T$126,'勘定科目'!$E$6:$E$125,$S14,'勘定科目'!$H$6:$H$125,"○"),0)</f>
        <v/>
      </c>
      <c r="AI14" s="68">
        <f>IF($R14="科目",SUMIFS('月次入力'!$W$7:$W$126,'勘定科目'!$E$6:$E$125,$S14,'勘定科目'!$H$6:$H$125,"○")-SUMIFS('月次入力'!$V$7:$V$126,'勘定科目'!$E$6:$E$125,$S14,'勘定科目'!$H$6:$H$125,"○"),0)</f>
        <v/>
      </c>
      <c r="AJ14" s="68">
        <f>IF($R14="科目",SUMIFS('月次入力'!$Y$7:$Y$126,'勘定科目'!$E$6:$E$125,$S14,'勘定科目'!$H$6:$H$125,"○")-SUMIFS('月次入力'!$X$7:$X$126,'勘定科目'!$E$6:$E$125,$S14,'勘定科目'!$H$6:$H$125,"○"),0)</f>
        <v/>
      </c>
      <c r="AK14" s="68">
        <f>IF($R14="科目",SUMIFS('月次入力'!$AA$7:$AA$126,'勘定科目'!$E$6:$E$125,$S14,'勘定科目'!$H$6:$H$125,"○")-SUMIFS('月次入力'!$Z$7:$Z$126,'勘定科目'!$E$6:$E$125,$S14,'勘定科目'!$H$6:$H$125,"○"),0)</f>
        <v/>
      </c>
    </row>
    <row r="15" ht="15" customHeight="1">
      <c r="A15" s="47">
        <f>IF('表示の並び'!AB108="","",REPT("　",'表示の並び'!AD108)&amp;'表示の並び'!AB108)</f>
        <v/>
      </c>
      <c r="B15" s="48">
        <f>IF($R15="合計",SUMPRODUCT(((($U$5:$U$49=$S15)+($V$5:$V$49=$S15)+($W$5:$W$49=$S15)+($X$5:$X$49=$S15)+($Y$5:$Y$49=$S15))&gt;0)*$Z$5:$Z$49)*$T15,IF($R15="科目",Z15*$T15,""))</f>
        <v/>
      </c>
      <c r="C15" s="48">
        <f>IF($R15="合計",SUMPRODUCT(((($U$5:$U$49=$S15)+($V$5:$V$49=$S15)+($W$5:$W$49=$S15)+($X$5:$X$49=$S15)+($Y$5:$Y$49=$S15))&gt;0)*$AA$5:$AA$49)*$T15,IF($R15="科目",AA15*$T15,""))</f>
        <v/>
      </c>
      <c r="D15" s="48">
        <f>IF($R15="合計",SUMPRODUCT(((($U$5:$U$49=$S15)+($V$5:$V$49=$S15)+($W$5:$W$49=$S15)+($X$5:$X$49=$S15)+($Y$5:$Y$49=$S15))&gt;0)*$AB$5:$AB$49)*$T15,IF($R15="科目",AB15*$T15,""))</f>
        <v/>
      </c>
      <c r="E15" s="48">
        <f>IF($R15="合計",SUMPRODUCT(((($U$5:$U$49=$S15)+($V$5:$V$49=$S15)+($W$5:$W$49=$S15)+($X$5:$X$49=$S15)+($Y$5:$Y$49=$S15))&gt;0)*$AC$5:$AC$49)*$T15,IF($R15="科目",AC15*$T15,""))</f>
        <v/>
      </c>
      <c r="F15" s="48">
        <f>IF($R15="合計",SUMPRODUCT(((($U$5:$U$49=$S15)+($V$5:$V$49=$S15)+($W$5:$W$49=$S15)+($X$5:$X$49=$S15)+($Y$5:$Y$49=$S15))&gt;0)*$AD$5:$AD$49)*$T15,IF($R15="科目",AD15*$T15,""))</f>
        <v/>
      </c>
      <c r="G15" s="48">
        <f>IF($R15="合計",SUMPRODUCT(((($U$5:$U$49=$S15)+($V$5:$V$49=$S15)+($W$5:$W$49=$S15)+($X$5:$X$49=$S15)+($Y$5:$Y$49=$S15))&gt;0)*$AE$5:$AE$49)*$T15,IF($R15="科目",AE15*$T15,""))</f>
        <v/>
      </c>
      <c r="H15" s="48">
        <f>IF($R15="合計",SUMPRODUCT(((($U$5:$U$49=$S15)+($V$5:$V$49=$S15)+($W$5:$W$49=$S15)+($X$5:$X$49=$S15)+($Y$5:$Y$49=$S15))&gt;0)*$AF$5:$AF$49)*$T15,IF($R15="科目",AF15*$T15,""))</f>
        <v/>
      </c>
      <c r="I15" s="48">
        <f>IF($R15="合計",SUMPRODUCT(((($U$5:$U$49=$S15)+($V$5:$V$49=$S15)+($W$5:$W$49=$S15)+($X$5:$X$49=$S15)+($Y$5:$Y$49=$S15))&gt;0)*$AG$5:$AG$49)*$T15,IF($R15="科目",AG15*$T15,""))</f>
        <v/>
      </c>
      <c r="J15" s="48">
        <f>IF($R15="合計",SUMPRODUCT(((($U$5:$U$49=$S15)+($V$5:$V$49=$S15)+($W$5:$W$49=$S15)+($X$5:$X$49=$S15)+($Y$5:$Y$49=$S15))&gt;0)*$AH$5:$AH$49)*$T15,IF($R15="科目",AH15*$T15,""))</f>
        <v/>
      </c>
      <c r="K15" s="48">
        <f>IF($R15="合計",SUMPRODUCT(((($U$5:$U$49=$S15)+($V$5:$V$49=$S15)+($W$5:$W$49=$S15)+($X$5:$X$49=$S15)+($Y$5:$Y$49=$S15))&gt;0)*$AI$5:$AI$49)*$T15,IF($R15="科目",AI15*$T15,""))</f>
        <v/>
      </c>
      <c r="L15" s="48">
        <f>IF($R15="合計",SUMPRODUCT(((($U$5:$U$49=$S15)+($V$5:$V$49=$S15)+($W$5:$W$49=$S15)+($X$5:$X$49=$S15)+($Y$5:$Y$49=$S15))&gt;0)*$AJ$5:$AJ$49)*$T15,IF($R15="科目",AJ15*$T15,""))</f>
        <v/>
      </c>
      <c r="M15" s="48">
        <f>IF($R15="合計",SUMPRODUCT(((($U$5:$U$49=$S15)+($V$5:$V$49=$S15)+($W$5:$W$49=$S15)+($X$5:$X$49=$S15)+($Y$5:$Y$49=$S15))&gt;0)*$AK$5:$AK$49)*$T15,IF($R15="科目",AK15*$T15,""))</f>
        <v/>
      </c>
      <c r="N15" s="48">
        <f>IF(OR($R15="科目",$R15="合計"),SUMIF($B$3:$M$3,"&lt;="&amp;'設定'!$C$12,B15:M15),"")</f>
        <v/>
      </c>
      <c r="O15" s="49">
        <f>IF(AND('設定'!$C$12&gt;=2,OR($R15="科目",$R15="合計")),INDEX(B15:M15,'設定'!$C$12)-INDEX(B15:M15,'設定'!$C$12-1),"")</f>
        <v/>
      </c>
      <c r="P15" s="50">
        <f>IF(O15="","",IF(INDEX(B15:M15,'設定'!$C$12-1)&lt;=0,"",O15/INDEX(B15:M15,'設定'!$C$12-1)))</f>
        <v/>
      </c>
      <c r="Q15" s="68" t="n"/>
      <c r="R15" s="68">
        <f>'表示の並び'!AA108</f>
        <v/>
      </c>
      <c r="S15" s="68">
        <f>'表示の並び'!AC108</f>
        <v/>
      </c>
      <c r="T15" s="68">
        <f>'表示の並び'!AE108</f>
        <v/>
      </c>
      <c r="U15" s="68">
        <f>'表示の並び'!AF108</f>
        <v/>
      </c>
      <c r="V15" s="68">
        <f>'表示の並び'!AG108</f>
        <v/>
      </c>
      <c r="W15" s="68">
        <f>'表示の並び'!AH108</f>
        <v/>
      </c>
      <c r="X15" s="68">
        <f>'表示の並び'!AI108</f>
        <v/>
      </c>
      <c r="Y15" s="68">
        <f>'表示の並び'!AJ108</f>
        <v/>
      </c>
      <c r="Z15" s="68">
        <f>IF($R15="科目",SUMIFS('月次入力'!$E$7:$E$126,'勘定科目'!$E$6:$E$125,$S15,'勘定科目'!$H$6:$H$125,"○")-SUMIFS('月次入力'!$D$7:$D$126,'勘定科目'!$E$6:$E$125,$S15,'勘定科目'!$H$6:$H$125,"○"),0)</f>
        <v/>
      </c>
      <c r="AA15" s="68">
        <f>IF($R15="科目",SUMIFS('月次入力'!$G$7:$G$126,'勘定科目'!$E$6:$E$125,$S15,'勘定科目'!$H$6:$H$125,"○")-SUMIFS('月次入力'!$F$7:$F$126,'勘定科目'!$E$6:$E$125,$S15,'勘定科目'!$H$6:$H$125,"○"),0)</f>
        <v/>
      </c>
      <c r="AB15" s="68">
        <f>IF($R15="科目",SUMIFS('月次入力'!$I$7:$I$126,'勘定科目'!$E$6:$E$125,$S15,'勘定科目'!$H$6:$H$125,"○")-SUMIFS('月次入力'!$H$7:$H$126,'勘定科目'!$E$6:$E$125,$S15,'勘定科目'!$H$6:$H$125,"○"),0)</f>
        <v/>
      </c>
      <c r="AC15" s="68">
        <f>IF($R15="科目",SUMIFS('月次入力'!$K$7:$K$126,'勘定科目'!$E$6:$E$125,$S15,'勘定科目'!$H$6:$H$125,"○")-SUMIFS('月次入力'!$J$7:$J$126,'勘定科目'!$E$6:$E$125,$S15,'勘定科目'!$H$6:$H$125,"○"),0)</f>
        <v/>
      </c>
      <c r="AD15" s="68">
        <f>IF($R15="科目",SUMIFS('月次入力'!$M$7:$M$126,'勘定科目'!$E$6:$E$125,$S15,'勘定科目'!$H$6:$H$125,"○")-SUMIFS('月次入力'!$L$7:$L$126,'勘定科目'!$E$6:$E$125,$S15,'勘定科目'!$H$6:$H$125,"○"),0)</f>
        <v/>
      </c>
      <c r="AE15" s="68">
        <f>IF($R15="科目",SUMIFS('月次入力'!$O$7:$O$126,'勘定科目'!$E$6:$E$125,$S15,'勘定科目'!$H$6:$H$125,"○")-SUMIFS('月次入力'!$N$7:$N$126,'勘定科目'!$E$6:$E$125,$S15,'勘定科目'!$H$6:$H$125,"○"),0)</f>
        <v/>
      </c>
      <c r="AF15" s="68">
        <f>IF($R15="科目",SUMIFS('月次入力'!$Q$7:$Q$126,'勘定科目'!$E$6:$E$125,$S15,'勘定科目'!$H$6:$H$125,"○")-SUMIFS('月次入力'!$P$7:$P$126,'勘定科目'!$E$6:$E$125,$S15,'勘定科目'!$H$6:$H$125,"○"),0)</f>
        <v/>
      </c>
      <c r="AG15" s="68">
        <f>IF($R15="科目",SUMIFS('月次入力'!$S$7:$S$126,'勘定科目'!$E$6:$E$125,$S15,'勘定科目'!$H$6:$H$125,"○")-SUMIFS('月次入力'!$R$7:$R$126,'勘定科目'!$E$6:$E$125,$S15,'勘定科目'!$H$6:$H$125,"○"),0)</f>
        <v/>
      </c>
      <c r="AH15" s="68">
        <f>IF($R15="科目",SUMIFS('月次入力'!$U$7:$U$126,'勘定科目'!$E$6:$E$125,$S15,'勘定科目'!$H$6:$H$125,"○")-SUMIFS('月次入力'!$T$7:$T$126,'勘定科目'!$E$6:$E$125,$S15,'勘定科目'!$H$6:$H$125,"○"),0)</f>
        <v/>
      </c>
      <c r="AI15" s="68">
        <f>IF($R15="科目",SUMIFS('月次入力'!$W$7:$W$126,'勘定科目'!$E$6:$E$125,$S15,'勘定科目'!$H$6:$H$125,"○")-SUMIFS('月次入力'!$V$7:$V$126,'勘定科目'!$E$6:$E$125,$S15,'勘定科目'!$H$6:$H$125,"○"),0)</f>
        <v/>
      </c>
      <c r="AJ15" s="68">
        <f>IF($R15="科目",SUMIFS('月次入力'!$Y$7:$Y$126,'勘定科目'!$E$6:$E$125,$S15,'勘定科目'!$H$6:$H$125,"○")-SUMIFS('月次入力'!$X$7:$X$126,'勘定科目'!$E$6:$E$125,$S15,'勘定科目'!$H$6:$H$125,"○"),0)</f>
        <v/>
      </c>
      <c r="AK15" s="68">
        <f>IF($R15="科目",SUMIFS('月次入力'!$AA$7:$AA$126,'勘定科目'!$E$6:$E$125,$S15,'勘定科目'!$H$6:$H$125,"○")-SUMIFS('月次入力'!$Z$7:$Z$126,'勘定科目'!$E$6:$E$125,$S15,'勘定科目'!$H$6:$H$125,"○"),0)</f>
        <v/>
      </c>
    </row>
    <row r="16" ht="15" customHeight="1">
      <c r="A16" s="47">
        <f>IF('表示の並び'!AB109="","",REPT("　",'表示の並び'!AD109)&amp;'表示の並び'!AB109)</f>
        <v/>
      </c>
      <c r="B16" s="48">
        <f>IF($R16="合計",SUMPRODUCT(((($U$5:$U$49=$S16)+($V$5:$V$49=$S16)+($W$5:$W$49=$S16)+($X$5:$X$49=$S16)+($Y$5:$Y$49=$S16))&gt;0)*$Z$5:$Z$49)*$T16,IF($R16="科目",Z16*$T16,""))</f>
        <v/>
      </c>
      <c r="C16" s="48">
        <f>IF($R16="合計",SUMPRODUCT(((($U$5:$U$49=$S16)+($V$5:$V$49=$S16)+($W$5:$W$49=$S16)+($X$5:$X$49=$S16)+($Y$5:$Y$49=$S16))&gt;0)*$AA$5:$AA$49)*$T16,IF($R16="科目",AA16*$T16,""))</f>
        <v/>
      </c>
      <c r="D16" s="48">
        <f>IF($R16="合計",SUMPRODUCT(((($U$5:$U$49=$S16)+($V$5:$V$49=$S16)+($W$5:$W$49=$S16)+($X$5:$X$49=$S16)+($Y$5:$Y$49=$S16))&gt;0)*$AB$5:$AB$49)*$T16,IF($R16="科目",AB16*$T16,""))</f>
        <v/>
      </c>
      <c r="E16" s="48">
        <f>IF($R16="合計",SUMPRODUCT(((($U$5:$U$49=$S16)+($V$5:$V$49=$S16)+($W$5:$W$49=$S16)+($X$5:$X$49=$S16)+($Y$5:$Y$49=$S16))&gt;0)*$AC$5:$AC$49)*$T16,IF($R16="科目",AC16*$T16,""))</f>
        <v/>
      </c>
      <c r="F16" s="48">
        <f>IF($R16="合計",SUMPRODUCT(((($U$5:$U$49=$S16)+($V$5:$V$49=$S16)+($W$5:$W$49=$S16)+($X$5:$X$49=$S16)+($Y$5:$Y$49=$S16))&gt;0)*$AD$5:$AD$49)*$T16,IF($R16="科目",AD16*$T16,""))</f>
        <v/>
      </c>
      <c r="G16" s="48">
        <f>IF($R16="合計",SUMPRODUCT(((($U$5:$U$49=$S16)+($V$5:$V$49=$S16)+($W$5:$W$49=$S16)+($X$5:$X$49=$S16)+($Y$5:$Y$49=$S16))&gt;0)*$AE$5:$AE$49)*$T16,IF($R16="科目",AE16*$T16,""))</f>
        <v/>
      </c>
      <c r="H16" s="48">
        <f>IF($R16="合計",SUMPRODUCT(((($U$5:$U$49=$S16)+($V$5:$V$49=$S16)+($W$5:$W$49=$S16)+($X$5:$X$49=$S16)+($Y$5:$Y$49=$S16))&gt;0)*$AF$5:$AF$49)*$T16,IF($R16="科目",AF16*$T16,""))</f>
        <v/>
      </c>
      <c r="I16" s="48">
        <f>IF($R16="合計",SUMPRODUCT(((($U$5:$U$49=$S16)+($V$5:$V$49=$S16)+($W$5:$W$49=$S16)+($X$5:$X$49=$S16)+($Y$5:$Y$49=$S16))&gt;0)*$AG$5:$AG$49)*$T16,IF($R16="科目",AG16*$T16,""))</f>
        <v/>
      </c>
      <c r="J16" s="48">
        <f>IF($R16="合計",SUMPRODUCT(((($U$5:$U$49=$S16)+($V$5:$V$49=$S16)+($W$5:$W$49=$S16)+($X$5:$X$49=$S16)+($Y$5:$Y$49=$S16))&gt;0)*$AH$5:$AH$49)*$T16,IF($R16="科目",AH16*$T16,""))</f>
        <v/>
      </c>
      <c r="K16" s="48">
        <f>IF($R16="合計",SUMPRODUCT(((($U$5:$U$49=$S16)+($V$5:$V$49=$S16)+($W$5:$W$49=$S16)+($X$5:$X$49=$S16)+($Y$5:$Y$49=$S16))&gt;0)*$AI$5:$AI$49)*$T16,IF($R16="科目",AI16*$T16,""))</f>
        <v/>
      </c>
      <c r="L16" s="48">
        <f>IF($R16="合計",SUMPRODUCT(((($U$5:$U$49=$S16)+($V$5:$V$49=$S16)+($W$5:$W$49=$S16)+($X$5:$X$49=$S16)+($Y$5:$Y$49=$S16))&gt;0)*$AJ$5:$AJ$49)*$T16,IF($R16="科目",AJ16*$T16,""))</f>
        <v/>
      </c>
      <c r="M16" s="48">
        <f>IF($R16="合計",SUMPRODUCT(((($U$5:$U$49=$S16)+($V$5:$V$49=$S16)+($W$5:$W$49=$S16)+($X$5:$X$49=$S16)+($Y$5:$Y$49=$S16))&gt;0)*$AK$5:$AK$49)*$T16,IF($R16="科目",AK16*$T16,""))</f>
        <v/>
      </c>
      <c r="N16" s="48">
        <f>IF(OR($R16="科目",$R16="合計"),SUMIF($B$3:$M$3,"&lt;="&amp;'設定'!$C$12,B16:M16),"")</f>
        <v/>
      </c>
      <c r="O16" s="49">
        <f>IF(AND('設定'!$C$12&gt;=2,OR($R16="科目",$R16="合計")),INDEX(B16:M16,'設定'!$C$12)-INDEX(B16:M16,'設定'!$C$12-1),"")</f>
        <v/>
      </c>
      <c r="P16" s="50">
        <f>IF(O16="","",IF(INDEX(B16:M16,'設定'!$C$12-1)&lt;=0,"",O16/INDEX(B16:M16,'設定'!$C$12-1)))</f>
        <v/>
      </c>
      <c r="Q16" s="68" t="n"/>
      <c r="R16" s="68">
        <f>'表示の並び'!AA109</f>
        <v/>
      </c>
      <c r="S16" s="68">
        <f>'表示の並び'!AC109</f>
        <v/>
      </c>
      <c r="T16" s="68">
        <f>'表示の並び'!AE109</f>
        <v/>
      </c>
      <c r="U16" s="68">
        <f>'表示の並び'!AF109</f>
        <v/>
      </c>
      <c r="V16" s="68">
        <f>'表示の並び'!AG109</f>
        <v/>
      </c>
      <c r="W16" s="68">
        <f>'表示の並び'!AH109</f>
        <v/>
      </c>
      <c r="X16" s="68">
        <f>'表示の並び'!AI109</f>
        <v/>
      </c>
      <c r="Y16" s="68">
        <f>'表示の並び'!AJ109</f>
        <v/>
      </c>
      <c r="Z16" s="68">
        <f>IF($R16="科目",SUMIFS('月次入力'!$E$7:$E$126,'勘定科目'!$E$6:$E$125,$S16,'勘定科目'!$H$6:$H$125,"○")-SUMIFS('月次入力'!$D$7:$D$126,'勘定科目'!$E$6:$E$125,$S16,'勘定科目'!$H$6:$H$125,"○"),0)</f>
        <v/>
      </c>
      <c r="AA16" s="68">
        <f>IF($R16="科目",SUMIFS('月次入力'!$G$7:$G$126,'勘定科目'!$E$6:$E$125,$S16,'勘定科目'!$H$6:$H$125,"○")-SUMIFS('月次入力'!$F$7:$F$126,'勘定科目'!$E$6:$E$125,$S16,'勘定科目'!$H$6:$H$125,"○"),0)</f>
        <v/>
      </c>
      <c r="AB16" s="68">
        <f>IF($R16="科目",SUMIFS('月次入力'!$I$7:$I$126,'勘定科目'!$E$6:$E$125,$S16,'勘定科目'!$H$6:$H$125,"○")-SUMIFS('月次入力'!$H$7:$H$126,'勘定科目'!$E$6:$E$125,$S16,'勘定科目'!$H$6:$H$125,"○"),0)</f>
        <v/>
      </c>
      <c r="AC16" s="68">
        <f>IF($R16="科目",SUMIFS('月次入力'!$K$7:$K$126,'勘定科目'!$E$6:$E$125,$S16,'勘定科目'!$H$6:$H$125,"○")-SUMIFS('月次入力'!$J$7:$J$126,'勘定科目'!$E$6:$E$125,$S16,'勘定科目'!$H$6:$H$125,"○"),0)</f>
        <v/>
      </c>
      <c r="AD16" s="68">
        <f>IF($R16="科目",SUMIFS('月次入力'!$M$7:$M$126,'勘定科目'!$E$6:$E$125,$S16,'勘定科目'!$H$6:$H$125,"○")-SUMIFS('月次入力'!$L$7:$L$126,'勘定科目'!$E$6:$E$125,$S16,'勘定科目'!$H$6:$H$125,"○"),0)</f>
        <v/>
      </c>
      <c r="AE16" s="68">
        <f>IF($R16="科目",SUMIFS('月次入力'!$O$7:$O$126,'勘定科目'!$E$6:$E$125,$S16,'勘定科目'!$H$6:$H$125,"○")-SUMIFS('月次入力'!$N$7:$N$126,'勘定科目'!$E$6:$E$125,$S16,'勘定科目'!$H$6:$H$125,"○"),0)</f>
        <v/>
      </c>
      <c r="AF16" s="68">
        <f>IF($R16="科目",SUMIFS('月次入力'!$Q$7:$Q$126,'勘定科目'!$E$6:$E$125,$S16,'勘定科目'!$H$6:$H$125,"○")-SUMIFS('月次入力'!$P$7:$P$126,'勘定科目'!$E$6:$E$125,$S16,'勘定科目'!$H$6:$H$125,"○"),0)</f>
        <v/>
      </c>
      <c r="AG16" s="68">
        <f>IF($R16="科目",SUMIFS('月次入力'!$S$7:$S$126,'勘定科目'!$E$6:$E$125,$S16,'勘定科目'!$H$6:$H$125,"○")-SUMIFS('月次入力'!$R$7:$R$126,'勘定科目'!$E$6:$E$125,$S16,'勘定科目'!$H$6:$H$125,"○"),0)</f>
        <v/>
      </c>
      <c r="AH16" s="68">
        <f>IF($R16="科目",SUMIFS('月次入力'!$U$7:$U$126,'勘定科目'!$E$6:$E$125,$S16,'勘定科目'!$H$6:$H$125,"○")-SUMIFS('月次入力'!$T$7:$T$126,'勘定科目'!$E$6:$E$125,$S16,'勘定科目'!$H$6:$H$125,"○"),0)</f>
        <v/>
      </c>
      <c r="AI16" s="68">
        <f>IF($R16="科目",SUMIFS('月次入力'!$W$7:$W$126,'勘定科目'!$E$6:$E$125,$S16,'勘定科目'!$H$6:$H$125,"○")-SUMIFS('月次入力'!$V$7:$V$126,'勘定科目'!$E$6:$E$125,$S16,'勘定科目'!$H$6:$H$125,"○"),0)</f>
        <v/>
      </c>
      <c r="AJ16" s="68">
        <f>IF($R16="科目",SUMIFS('月次入力'!$Y$7:$Y$126,'勘定科目'!$E$6:$E$125,$S16,'勘定科目'!$H$6:$H$125,"○")-SUMIFS('月次入力'!$X$7:$X$126,'勘定科目'!$E$6:$E$125,$S16,'勘定科目'!$H$6:$H$125,"○"),0)</f>
        <v/>
      </c>
      <c r="AK16" s="68">
        <f>IF($R16="科目",SUMIFS('月次入力'!$AA$7:$AA$126,'勘定科目'!$E$6:$E$125,$S16,'勘定科目'!$H$6:$H$125,"○")-SUMIFS('月次入力'!$Z$7:$Z$126,'勘定科目'!$E$6:$E$125,$S16,'勘定科目'!$H$6:$H$125,"○"),0)</f>
        <v/>
      </c>
    </row>
    <row r="17" ht="15" customHeight="1">
      <c r="A17" s="47">
        <f>IF('表示の並び'!AB110="","",REPT("　",'表示の並び'!AD110)&amp;'表示の並び'!AB110)</f>
        <v/>
      </c>
      <c r="B17" s="48">
        <f>IF($R17="合計",SUMPRODUCT(((($U$5:$U$49=$S17)+($V$5:$V$49=$S17)+($W$5:$W$49=$S17)+($X$5:$X$49=$S17)+($Y$5:$Y$49=$S17))&gt;0)*$Z$5:$Z$49)*$T17,IF($R17="科目",Z17*$T17,""))</f>
        <v/>
      </c>
      <c r="C17" s="48">
        <f>IF($R17="合計",SUMPRODUCT(((($U$5:$U$49=$S17)+($V$5:$V$49=$S17)+($W$5:$W$49=$S17)+($X$5:$X$49=$S17)+($Y$5:$Y$49=$S17))&gt;0)*$AA$5:$AA$49)*$T17,IF($R17="科目",AA17*$T17,""))</f>
        <v/>
      </c>
      <c r="D17" s="48">
        <f>IF($R17="合計",SUMPRODUCT(((($U$5:$U$49=$S17)+($V$5:$V$49=$S17)+($W$5:$W$49=$S17)+($X$5:$X$49=$S17)+($Y$5:$Y$49=$S17))&gt;0)*$AB$5:$AB$49)*$T17,IF($R17="科目",AB17*$T17,""))</f>
        <v/>
      </c>
      <c r="E17" s="48">
        <f>IF($R17="合計",SUMPRODUCT(((($U$5:$U$49=$S17)+($V$5:$V$49=$S17)+($W$5:$W$49=$S17)+($X$5:$X$49=$S17)+($Y$5:$Y$49=$S17))&gt;0)*$AC$5:$AC$49)*$T17,IF($R17="科目",AC17*$T17,""))</f>
        <v/>
      </c>
      <c r="F17" s="48">
        <f>IF($R17="合計",SUMPRODUCT(((($U$5:$U$49=$S17)+($V$5:$V$49=$S17)+($W$5:$W$49=$S17)+($X$5:$X$49=$S17)+($Y$5:$Y$49=$S17))&gt;0)*$AD$5:$AD$49)*$T17,IF($R17="科目",AD17*$T17,""))</f>
        <v/>
      </c>
      <c r="G17" s="48">
        <f>IF($R17="合計",SUMPRODUCT(((($U$5:$U$49=$S17)+($V$5:$V$49=$S17)+($W$5:$W$49=$S17)+($X$5:$X$49=$S17)+($Y$5:$Y$49=$S17))&gt;0)*$AE$5:$AE$49)*$T17,IF($R17="科目",AE17*$T17,""))</f>
        <v/>
      </c>
      <c r="H17" s="48">
        <f>IF($R17="合計",SUMPRODUCT(((($U$5:$U$49=$S17)+($V$5:$V$49=$S17)+($W$5:$W$49=$S17)+($X$5:$X$49=$S17)+($Y$5:$Y$49=$S17))&gt;0)*$AF$5:$AF$49)*$T17,IF($R17="科目",AF17*$T17,""))</f>
        <v/>
      </c>
      <c r="I17" s="48">
        <f>IF($R17="合計",SUMPRODUCT(((($U$5:$U$49=$S17)+($V$5:$V$49=$S17)+($W$5:$W$49=$S17)+($X$5:$X$49=$S17)+($Y$5:$Y$49=$S17))&gt;0)*$AG$5:$AG$49)*$T17,IF($R17="科目",AG17*$T17,""))</f>
        <v/>
      </c>
      <c r="J17" s="48">
        <f>IF($R17="合計",SUMPRODUCT(((($U$5:$U$49=$S17)+($V$5:$V$49=$S17)+($W$5:$W$49=$S17)+($X$5:$X$49=$S17)+($Y$5:$Y$49=$S17))&gt;0)*$AH$5:$AH$49)*$T17,IF($R17="科目",AH17*$T17,""))</f>
        <v/>
      </c>
      <c r="K17" s="48">
        <f>IF($R17="合計",SUMPRODUCT(((($U$5:$U$49=$S17)+($V$5:$V$49=$S17)+($W$5:$W$49=$S17)+($X$5:$X$49=$S17)+($Y$5:$Y$49=$S17))&gt;0)*$AI$5:$AI$49)*$T17,IF($R17="科目",AI17*$T17,""))</f>
        <v/>
      </c>
      <c r="L17" s="48">
        <f>IF($R17="合計",SUMPRODUCT(((($U$5:$U$49=$S17)+($V$5:$V$49=$S17)+($W$5:$W$49=$S17)+($X$5:$X$49=$S17)+($Y$5:$Y$49=$S17))&gt;0)*$AJ$5:$AJ$49)*$T17,IF($R17="科目",AJ17*$T17,""))</f>
        <v/>
      </c>
      <c r="M17" s="48">
        <f>IF($R17="合計",SUMPRODUCT(((($U$5:$U$49=$S17)+($V$5:$V$49=$S17)+($W$5:$W$49=$S17)+($X$5:$X$49=$S17)+($Y$5:$Y$49=$S17))&gt;0)*$AK$5:$AK$49)*$T17,IF($R17="科目",AK17*$T17,""))</f>
        <v/>
      </c>
      <c r="N17" s="48">
        <f>IF(OR($R17="科目",$R17="合計"),SUMIF($B$3:$M$3,"&lt;="&amp;'設定'!$C$12,B17:M17),"")</f>
        <v/>
      </c>
      <c r="O17" s="49">
        <f>IF(AND('設定'!$C$12&gt;=2,OR($R17="科目",$R17="合計")),INDEX(B17:M17,'設定'!$C$12)-INDEX(B17:M17,'設定'!$C$12-1),"")</f>
        <v/>
      </c>
      <c r="P17" s="50">
        <f>IF(O17="","",IF(INDEX(B17:M17,'設定'!$C$12-1)&lt;=0,"",O17/INDEX(B17:M17,'設定'!$C$12-1)))</f>
        <v/>
      </c>
      <c r="Q17" s="68" t="n"/>
      <c r="R17" s="68">
        <f>'表示の並び'!AA110</f>
        <v/>
      </c>
      <c r="S17" s="68">
        <f>'表示の並び'!AC110</f>
        <v/>
      </c>
      <c r="T17" s="68">
        <f>'表示の並び'!AE110</f>
        <v/>
      </c>
      <c r="U17" s="68">
        <f>'表示の並び'!AF110</f>
        <v/>
      </c>
      <c r="V17" s="68">
        <f>'表示の並び'!AG110</f>
        <v/>
      </c>
      <c r="W17" s="68">
        <f>'表示の並び'!AH110</f>
        <v/>
      </c>
      <c r="X17" s="68">
        <f>'表示の並び'!AI110</f>
        <v/>
      </c>
      <c r="Y17" s="68">
        <f>'表示の並び'!AJ110</f>
        <v/>
      </c>
      <c r="Z17" s="68">
        <f>IF($R17="科目",SUMIFS('月次入力'!$E$7:$E$126,'勘定科目'!$E$6:$E$125,$S17,'勘定科目'!$H$6:$H$125,"○")-SUMIFS('月次入力'!$D$7:$D$126,'勘定科目'!$E$6:$E$125,$S17,'勘定科目'!$H$6:$H$125,"○"),0)</f>
        <v/>
      </c>
      <c r="AA17" s="68">
        <f>IF($R17="科目",SUMIFS('月次入力'!$G$7:$G$126,'勘定科目'!$E$6:$E$125,$S17,'勘定科目'!$H$6:$H$125,"○")-SUMIFS('月次入力'!$F$7:$F$126,'勘定科目'!$E$6:$E$125,$S17,'勘定科目'!$H$6:$H$125,"○"),0)</f>
        <v/>
      </c>
      <c r="AB17" s="68">
        <f>IF($R17="科目",SUMIFS('月次入力'!$I$7:$I$126,'勘定科目'!$E$6:$E$125,$S17,'勘定科目'!$H$6:$H$125,"○")-SUMIFS('月次入力'!$H$7:$H$126,'勘定科目'!$E$6:$E$125,$S17,'勘定科目'!$H$6:$H$125,"○"),0)</f>
        <v/>
      </c>
      <c r="AC17" s="68">
        <f>IF($R17="科目",SUMIFS('月次入力'!$K$7:$K$126,'勘定科目'!$E$6:$E$125,$S17,'勘定科目'!$H$6:$H$125,"○")-SUMIFS('月次入力'!$J$7:$J$126,'勘定科目'!$E$6:$E$125,$S17,'勘定科目'!$H$6:$H$125,"○"),0)</f>
        <v/>
      </c>
      <c r="AD17" s="68">
        <f>IF($R17="科目",SUMIFS('月次入力'!$M$7:$M$126,'勘定科目'!$E$6:$E$125,$S17,'勘定科目'!$H$6:$H$125,"○")-SUMIFS('月次入力'!$L$7:$L$126,'勘定科目'!$E$6:$E$125,$S17,'勘定科目'!$H$6:$H$125,"○"),0)</f>
        <v/>
      </c>
      <c r="AE17" s="68">
        <f>IF($R17="科目",SUMIFS('月次入力'!$O$7:$O$126,'勘定科目'!$E$6:$E$125,$S17,'勘定科目'!$H$6:$H$125,"○")-SUMIFS('月次入力'!$N$7:$N$126,'勘定科目'!$E$6:$E$125,$S17,'勘定科目'!$H$6:$H$125,"○"),0)</f>
        <v/>
      </c>
      <c r="AF17" s="68">
        <f>IF($R17="科目",SUMIFS('月次入力'!$Q$7:$Q$126,'勘定科目'!$E$6:$E$125,$S17,'勘定科目'!$H$6:$H$125,"○")-SUMIFS('月次入力'!$P$7:$P$126,'勘定科目'!$E$6:$E$125,$S17,'勘定科目'!$H$6:$H$125,"○"),0)</f>
        <v/>
      </c>
      <c r="AG17" s="68">
        <f>IF($R17="科目",SUMIFS('月次入力'!$S$7:$S$126,'勘定科目'!$E$6:$E$125,$S17,'勘定科目'!$H$6:$H$125,"○")-SUMIFS('月次入力'!$R$7:$R$126,'勘定科目'!$E$6:$E$125,$S17,'勘定科目'!$H$6:$H$125,"○"),0)</f>
        <v/>
      </c>
      <c r="AH17" s="68">
        <f>IF($R17="科目",SUMIFS('月次入力'!$U$7:$U$126,'勘定科目'!$E$6:$E$125,$S17,'勘定科目'!$H$6:$H$125,"○")-SUMIFS('月次入力'!$T$7:$T$126,'勘定科目'!$E$6:$E$125,$S17,'勘定科目'!$H$6:$H$125,"○"),0)</f>
        <v/>
      </c>
      <c r="AI17" s="68">
        <f>IF($R17="科目",SUMIFS('月次入力'!$W$7:$W$126,'勘定科目'!$E$6:$E$125,$S17,'勘定科目'!$H$6:$H$125,"○")-SUMIFS('月次入力'!$V$7:$V$126,'勘定科目'!$E$6:$E$125,$S17,'勘定科目'!$H$6:$H$125,"○"),0)</f>
        <v/>
      </c>
      <c r="AJ17" s="68">
        <f>IF($R17="科目",SUMIFS('月次入力'!$Y$7:$Y$126,'勘定科目'!$E$6:$E$125,$S17,'勘定科目'!$H$6:$H$125,"○")-SUMIFS('月次入力'!$X$7:$X$126,'勘定科目'!$E$6:$E$125,$S17,'勘定科目'!$H$6:$H$125,"○"),0)</f>
        <v/>
      </c>
      <c r="AK17" s="68">
        <f>IF($R17="科目",SUMIFS('月次入力'!$AA$7:$AA$126,'勘定科目'!$E$6:$E$125,$S17,'勘定科目'!$H$6:$H$125,"○")-SUMIFS('月次入力'!$Z$7:$Z$126,'勘定科目'!$E$6:$E$125,$S17,'勘定科目'!$H$6:$H$125,"○"),0)</f>
        <v/>
      </c>
    </row>
    <row r="18" ht="15" customHeight="1">
      <c r="A18" s="47">
        <f>IF('表示の並び'!AB111="","",REPT("　",'表示の並び'!AD111)&amp;'表示の並び'!AB111)</f>
        <v/>
      </c>
      <c r="B18" s="48">
        <f>IF($R18="合計",SUMPRODUCT(((($U$5:$U$49=$S18)+($V$5:$V$49=$S18)+($W$5:$W$49=$S18)+($X$5:$X$49=$S18)+($Y$5:$Y$49=$S18))&gt;0)*$Z$5:$Z$49)*$T18,IF($R18="科目",Z18*$T18,""))</f>
        <v/>
      </c>
      <c r="C18" s="48">
        <f>IF($R18="合計",SUMPRODUCT(((($U$5:$U$49=$S18)+($V$5:$V$49=$S18)+($W$5:$W$49=$S18)+($X$5:$X$49=$S18)+($Y$5:$Y$49=$S18))&gt;0)*$AA$5:$AA$49)*$T18,IF($R18="科目",AA18*$T18,""))</f>
        <v/>
      </c>
      <c r="D18" s="48">
        <f>IF($R18="合計",SUMPRODUCT(((($U$5:$U$49=$S18)+($V$5:$V$49=$S18)+($W$5:$W$49=$S18)+($X$5:$X$49=$S18)+($Y$5:$Y$49=$S18))&gt;0)*$AB$5:$AB$49)*$T18,IF($R18="科目",AB18*$T18,""))</f>
        <v/>
      </c>
      <c r="E18" s="48">
        <f>IF($R18="合計",SUMPRODUCT(((($U$5:$U$49=$S18)+($V$5:$V$49=$S18)+($W$5:$W$49=$S18)+($X$5:$X$49=$S18)+($Y$5:$Y$49=$S18))&gt;0)*$AC$5:$AC$49)*$T18,IF($R18="科目",AC18*$T18,""))</f>
        <v/>
      </c>
      <c r="F18" s="48">
        <f>IF($R18="合計",SUMPRODUCT(((($U$5:$U$49=$S18)+($V$5:$V$49=$S18)+($W$5:$W$49=$S18)+($X$5:$X$49=$S18)+($Y$5:$Y$49=$S18))&gt;0)*$AD$5:$AD$49)*$T18,IF($R18="科目",AD18*$T18,""))</f>
        <v/>
      </c>
      <c r="G18" s="48">
        <f>IF($R18="合計",SUMPRODUCT(((($U$5:$U$49=$S18)+($V$5:$V$49=$S18)+($W$5:$W$49=$S18)+($X$5:$X$49=$S18)+($Y$5:$Y$49=$S18))&gt;0)*$AE$5:$AE$49)*$T18,IF($R18="科目",AE18*$T18,""))</f>
        <v/>
      </c>
      <c r="H18" s="48">
        <f>IF($R18="合計",SUMPRODUCT(((($U$5:$U$49=$S18)+($V$5:$V$49=$S18)+($W$5:$W$49=$S18)+($X$5:$X$49=$S18)+($Y$5:$Y$49=$S18))&gt;0)*$AF$5:$AF$49)*$T18,IF($R18="科目",AF18*$T18,""))</f>
        <v/>
      </c>
      <c r="I18" s="48">
        <f>IF($R18="合計",SUMPRODUCT(((($U$5:$U$49=$S18)+($V$5:$V$49=$S18)+($W$5:$W$49=$S18)+($X$5:$X$49=$S18)+($Y$5:$Y$49=$S18))&gt;0)*$AG$5:$AG$49)*$T18,IF($R18="科目",AG18*$T18,""))</f>
        <v/>
      </c>
      <c r="J18" s="48">
        <f>IF($R18="合計",SUMPRODUCT(((($U$5:$U$49=$S18)+($V$5:$V$49=$S18)+($W$5:$W$49=$S18)+($X$5:$X$49=$S18)+($Y$5:$Y$49=$S18))&gt;0)*$AH$5:$AH$49)*$T18,IF($R18="科目",AH18*$T18,""))</f>
        <v/>
      </c>
      <c r="K18" s="48">
        <f>IF($R18="合計",SUMPRODUCT(((($U$5:$U$49=$S18)+($V$5:$V$49=$S18)+($W$5:$W$49=$S18)+($X$5:$X$49=$S18)+($Y$5:$Y$49=$S18))&gt;0)*$AI$5:$AI$49)*$T18,IF($R18="科目",AI18*$T18,""))</f>
        <v/>
      </c>
      <c r="L18" s="48">
        <f>IF($R18="合計",SUMPRODUCT(((($U$5:$U$49=$S18)+($V$5:$V$49=$S18)+($W$5:$W$49=$S18)+($X$5:$X$49=$S18)+($Y$5:$Y$49=$S18))&gt;0)*$AJ$5:$AJ$49)*$T18,IF($R18="科目",AJ18*$T18,""))</f>
        <v/>
      </c>
      <c r="M18" s="48">
        <f>IF($R18="合計",SUMPRODUCT(((($U$5:$U$49=$S18)+($V$5:$V$49=$S18)+($W$5:$W$49=$S18)+($X$5:$X$49=$S18)+($Y$5:$Y$49=$S18))&gt;0)*$AK$5:$AK$49)*$T18,IF($R18="科目",AK18*$T18,""))</f>
        <v/>
      </c>
      <c r="N18" s="48">
        <f>IF(OR($R18="科目",$R18="合計"),SUMIF($B$3:$M$3,"&lt;="&amp;'設定'!$C$12,B18:M18),"")</f>
        <v/>
      </c>
      <c r="O18" s="49">
        <f>IF(AND('設定'!$C$12&gt;=2,OR($R18="科目",$R18="合計")),INDEX(B18:M18,'設定'!$C$12)-INDEX(B18:M18,'設定'!$C$12-1),"")</f>
        <v/>
      </c>
      <c r="P18" s="50">
        <f>IF(O18="","",IF(INDEX(B18:M18,'設定'!$C$12-1)&lt;=0,"",O18/INDEX(B18:M18,'設定'!$C$12-1)))</f>
        <v/>
      </c>
      <c r="Q18" s="68" t="n"/>
      <c r="R18" s="68">
        <f>'表示の並び'!AA111</f>
        <v/>
      </c>
      <c r="S18" s="68">
        <f>'表示の並び'!AC111</f>
        <v/>
      </c>
      <c r="T18" s="68">
        <f>'表示の並び'!AE111</f>
        <v/>
      </c>
      <c r="U18" s="68">
        <f>'表示の並び'!AF111</f>
        <v/>
      </c>
      <c r="V18" s="68">
        <f>'表示の並び'!AG111</f>
        <v/>
      </c>
      <c r="W18" s="68">
        <f>'表示の並び'!AH111</f>
        <v/>
      </c>
      <c r="X18" s="68">
        <f>'表示の並び'!AI111</f>
        <v/>
      </c>
      <c r="Y18" s="68">
        <f>'表示の並び'!AJ111</f>
        <v/>
      </c>
      <c r="Z18" s="68">
        <f>IF($R18="科目",SUMIFS('月次入力'!$E$7:$E$126,'勘定科目'!$E$6:$E$125,$S18,'勘定科目'!$H$6:$H$125,"○")-SUMIFS('月次入力'!$D$7:$D$126,'勘定科目'!$E$6:$E$125,$S18,'勘定科目'!$H$6:$H$125,"○"),0)</f>
        <v/>
      </c>
      <c r="AA18" s="68">
        <f>IF($R18="科目",SUMIFS('月次入力'!$G$7:$G$126,'勘定科目'!$E$6:$E$125,$S18,'勘定科目'!$H$6:$H$125,"○")-SUMIFS('月次入力'!$F$7:$F$126,'勘定科目'!$E$6:$E$125,$S18,'勘定科目'!$H$6:$H$125,"○"),0)</f>
        <v/>
      </c>
      <c r="AB18" s="68">
        <f>IF($R18="科目",SUMIFS('月次入力'!$I$7:$I$126,'勘定科目'!$E$6:$E$125,$S18,'勘定科目'!$H$6:$H$125,"○")-SUMIFS('月次入力'!$H$7:$H$126,'勘定科目'!$E$6:$E$125,$S18,'勘定科目'!$H$6:$H$125,"○"),0)</f>
        <v/>
      </c>
      <c r="AC18" s="68">
        <f>IF($R18="科目",SUMIFS('月次入力'!$K$7:$K$126,'勘定科目'!$E$6:$E$125,$S18,'勘定科目'!$H$6:$H$125,"○")-SUMIFS('月次入力'!$J$7:$J$126,'勘定科目'!$E$6:$E$125,$S18,'勘定科目'!$H$6:$H$125,"○"),0)</f>
        <v/>
      </c>
      <c r="AD18" s="68">
        <f>IF($R18="科目",SUMIFS('月次入力'!$M$7:$M$126,'勘定科目'!$E$6:$E$125,$S18,'勘定科目'!$H$6:$H$125,"○")-SUMIFS('月次入力'!$L$7:$L$126,'勘定科目'!$E$6:$E$125,$S18,'勘定科目'!$H$6:$H$125,"○"),0)</f>
        <v/>
      </c>
      <c r="AE18" s="68">
        <f>IF($R18="科目",SUMIFS('月次入力'!$O$7:$O$126,'勘定科目'!$E$6:$E$125,$S18,'勘定科目'!$H$6:$H$125,"○")-SUMIFS('月次入力'!$N$7:$N$126,'勘定科目'!$E$6:$E$125,$S18,'勘定科目'!$H$6:$H$125,"○"),0)</f>
        <v/>
      </c>
      <c r="AF18" s="68">
        <f>IF($R18="科目",SUMIFS('月次入力'!$Q$7:$Q$126,'勘定科目'!$E$6:$E$125,$S18,'勘定科目'!$H$6:$H$125,"○")-SUMIFS('月次入力'!$P$7:$P$126,'勘定科目'!$E$6:$E$125,$S18,'勘定科目'!$H$6:$H$125,"○"),0)</f>
        <v/>
      </c>
      <c r="AG18" s="68">
        <f>IF($R18="科目",SUMIFS('月次入力'!$S$7:$S$126,'勘定科目'!$E$6:$E$125,$S18,'勘定科目'!$H$6:$H$125,"○")-SUMIFS('月次入力'!$R$7:$R$126,'勘定科目'!$E$6:$E$125,$S18,'勘定科目'!$H$6:$H$125,"○"),0)</f>
        <v/>
      </c>
      <c r="AH18" s="68">
        <f>IF($R18="科目",SUMIFS('月次入力'!$U$7:$U$126,'勘定科目'!$E$6:$E$125,$S18,'勘定科目'!$H$6:$H$125,"○")-SUMIFS('月次入力'!$T$7:$T$126,'勘定科目'!$E$6:$E$125,$S18,'勘定科目'!$H$6:$H$125,"○"),0)</f>
        <v/>
      </c>
      <c r="AI18" s="68">
        <f>IF($R18="科目",SUMIFS('月次入力'!$W$7:$W$126,'勘定科目'!$E$6:$E$125,$S18,'勘定科目'!$H$6:$H$125,"○")-SUMIFS('月次入力'!$V$7:$V$126,'勘定科目'!$E$6:$E$125,$S18,'勘定科目'!$H$6:$H$125,"○"),0)</f>
        <v/>
      </c>
      <c r="AJ18" s="68">
        <f>IF($R18="科目",SUMIFS('月次入力'!$Y$7:$Y$126,'勘定科目'!$E$6:$E$125,$S18,'勘定科目'!$H$6:$H$125,"○")-SUMIFS('月次入力'!$X$7:$X$126,'勘定科目'!$E$6:$E$125,$S18,'勘定科目'!$H$6:$H$125,"○"),0)</f>
        <v/>
      </c>
      <c r="AK18" s="68">
        <f>IF($R18="科目",SUMIFS('月次入力'!$AA$7:$AA$126,'勘定科目'!$E$6:$E$125,$S18,'勘定科目'!$H$6:$H$125,"○")-SUMIFS('月次入力'!$Z$7:$Z$126,'勘定科目'!$E$6:$E$125,$S18,'勘定科目'!$H$6:$H$125,"○"),0)</f>
        <v/>
      </c>
    </row>
    <row r="19" ht="15" customHeight="1">
      <c r="A19" s="47">
        <f>IF('表示の並び'!AB112="","",REPT("　",'表示の並び'!AD112)&amp;'表示の並び'!AB112)</f>
        <v/>
      </c>
      <c r="B19" s="48">
        <f>IF($R19="合計",SUMPRODUCT(((($U$5:$U$49=$S19)+($V$5:$V$49=$S19)+($W$5:$W$49=$S19)+($X$5:$X$49=$S19)+($Y$5:$Y$49=$S19))&gt;0)*$Z$5:$Z$49)*$T19,IF($R19="科目",Z19*$T19,""))</f>
        <v/>
      </c>
      <c r="C19" s="48">
        <f>IF($R19="合計",SUMPRODUCT(((($U$5:$U$49=$S19)+($V$5:$V$49=$S19)+($W$5:$W$49=$S19)+($X$5:$X$49=$S19)+($Y$5:$Y$49=$S19))&gt;0)*$AA$5:$AA$49)*$T19,IF($R19="科目",AA19*$T19,""))</f>
        <v/>
      </c>
      <c r="D19" s="48">
        <f>IF($R19="合計",SUMPRODUCT(((($U$5:$U$49=$S19)+($V$5:$V$49=$S19)+($W$5:$W$49=$S19)+($X$5:$X$49=$S19)+($Y$5:$Y$49=$S19))&gt;0)*$AB$5:$AB$49)*$T19,IF($R19="科目",AB19*$T19,""))</f>
        <v/>
      </c>
      <c r="E19" s="48">
        <f>IF($R19="合計",SUMPRODUCT(((($U$5:$U$49=$S19)+($V$5:$V$49=$S19)+($W$5:$W$49=$S19)+($X$5:$X$49=$S19)+($Y$5:$Y$49=$S19))&gt;0)*$AC$5:$AC$49)*$T19,IF($R19="科目",AC19*$T19,""))</f>
        <v/>
      </c>
      <c r="F19" s="48">
        <f>IF($R19="合計",SUMPRODUCT(((($U$5:$U$49=$S19)+($V$5:$V$49=$S19)+($W$5:$W$49=$S19)+($X$5:$X$49=$S19)+($Y$5:$Y$49=$S19))&gt;0)*$AD$5:$AD$49)*$T19,IF($R19="科目",AD19*$T19,""))</f>
        <v/>
      </c>
      <c r="G19" s="48">
        <f>IF($R19="合計",SUMPRODUCT(((($U$5:$U$49=$S19)+($V$5:$V$49=$S19)+($W$5:$W$49=$S19)+($X$5:$X$49=$S19)+($Y$5:$Y$49=$S19))&gt;0)*$AE$5:$AE$49)*$T19,IF($R19="科目",AE19*$T19,""))</f>
        <v/>
      </c>
      <c r="H19" s="48">
        <f>IF($R19="合計",SUMPRODUCT(((($U$5:$U$49=$S19)+($V$5:$V$49=$S19)+($W$5:$W$49=$S19)+($X$5:$X$49=$S19)+($Y$5:$Y$49=$S19))&gt;0)*$AF$5:$AF$49)*$T19,IF($R19="科目",AF19*$T19,""))</f>
        <v/>
      </c>
      <c r="I19" s="48">
        <f>IF($R19="合計",SUMPRODUCT(((($U$5:$U$49=$S19)+($V$5:$V$49=$S19)+($W$5:$W$49=$S19)+($X$5:$X$49=$S19)+($Y$5:$Y$49=$S19))&gt;0)*$AG$5:$AG$49)*$T19,IF($R19="科目",AG19*$T19,""))</f>
        <v/>
      </c>
      <c r="J19" s="48">
        <f>IF($R19="合計",SUMPRODUCT(((($U$5:$U$49=$S19)+($V$5:$V$49=$S19)+($W$5:$W$49=$S19)+($X$5:$X$49=$S19)+($Y$5:$Y$49=$S19))&gt;0)*$AH$5:$AH$49)*$T19,IF($R19="科目",AH19*$T19,""))</f>
        <v/>
      </c>
      <c r="K19" s="48">
        <f>IF($R19="合計",SUMPRODUCT(((($U$5:$U$49=$S19)+($V$5:$V$49=$S19)+($W$5:$W$49=$S19)+($X$5:$X$49=$S19)+($Y$5:$Y$49=$S19))&gt;0)*$AI$5:$AI$49)*$T19,IF($R19="科目",AI19*$T19,""))</f>
        <v/>
      </c>
      <c r="L19" s="48">
        <f>IF($R19="合計",SUMPRODUCT(((($U$5:$U$49=$S19)+($V$5:$V$49=$S19)+($W$5:$W$49=$S19)+($X$5:$X$49=$S19)+($Y$5:$Y$49=$S19))&gt;0)*$AJ$5:$AJ$49)*$T19,IF($R19="科目",AJ19*$T19,""))</f>
        <v/>
      </c>
      <c r="M19" s="48">
        <f>IF($R19="合計",SUMPRODUCT(((($U$5:$U$49=$S19)+($V$5:$V$49=$S19)+($W$5:$W$49=$S19)+($X$5:$X$49=$S19)+($Y$5:$Y$49=$S19))&gt;0)*$AK$5:$AK$49)*$T19,IF($R19="科目",AK19*$T19,""))</f>
        <v/>
      </c>
      <c r="N19" s="48">
        <f>IF(OR($R19="科目",$R19="合計"),SUMIF($B$3:$M$3,"&lt;="&amp;'設定'!$C$12,B19:M19),"")</f>
        <v/>
      </c>
      <c r="O19" s="49">
        <f>IF(AND('設定'!$C$12&gt;=2,OR($R19="科目",$R19="合計")),INDEX(B19:M19,'設定'!$C$12)-INDEX(B19:M19,'設定'!$C$12-1),"")</f>
        <v/>
      </c>
      <c r="P19" s="50">
        <f>IF(O19="","",IF(INDEX(B19:M19,'設定'!$C$12-1)&lt;=0,"",O19/INDEX(B19:M19,'設定'!$C$12-1)))</f>
        <v/>
      </c>
      <c r="Q19" s="68" t="n"/>
      <c r="R19" s="68">
        <f>'表示の並び'!AA112</f>
        <v/>
      </c>
      <c r="S19" s="68">
        <f>'表示の並び'!AC112</f>
        <v/>
      </c>
      <c r="T19" s="68">
        <f>'表示の並び'!AE112</f>
        <v/>
      </c>
      <c r="U19" s="68">
        <f>'表示の並び'!AF112</f>
        <v/>
      </c>
      <c r="V19" s="68">
        <f>'表示の並び'!AG112</f>
        <v/>
      </c>
      <c r="W19" s="68">
        <f>'表示の並び'!AH112</f>
        <v/>
      </c>
      <c r="X19" s="68">
        <f>'表示の並び'!AI112</f>
        <v/>
      </c>
      <c r="Y19" s="68">
        <f>'表示の並び'!AJ112</f>
        <v/>
      </c>
      <c r="Z19" s="68">
        <f>IF($R19="科目",SUMIFS('月次入力'!$E$7:$E$126,'勘定科目'!$E$6:$E$125,$S19,'勘定科目'!$H$6:$H$125,"○")-SUMIFS('月次入力'!$D$7:$D$126,'勘定科目'!$E$6:$E$125,$S19,'勘定科目'!$H$6:$H$125,"○"),0)</f>
        <v/>
      </c>
      <c r="AA19" s="68">
        <f>IF($R19="科目",SUMIFS('月次入力'!$G$7:$G$126,'勘定科目'!$E$6:$E$125,$S19,'勘定科目'!$H$6:$H$125,"○")-SUMIFS('月次入力'!$F$7:$F$126,'勘定科目'!$E$6:$E$125,$S19,'勘定科目'!$H$6:$H$125,"○"),0)</f>
        <v/>
      </c>
      <c r="AB19" s="68">
        <f>IF($R19="科目",SUMIFS('月次入力'!$I$7:$I$126,'勘定科目'!$E$6:$E$125,$S19,'勘定科目'!$H$6:$H$125,"○")-SUMIFS('月次入力'!$H$7:$H$126,'勘定科目'!$E$6:$E$125,$S19,'勘定科目'!$H$6:$H$125,"○"),0)</f>
        <v/>
      </c>
      <c r="AC19" s="68">
        <f>IF($R19="科目",SUMIFS('月次入力'!$K$7:$K$126,'勘定科目'!$E$6:$E$125,$S19,'勘定科目'!$H$6:$H$125,"○")-SUMIFS('月次入力'!$J$7:$J$126,'勘定科目'!$E$6:$E$125,$S19,'勘定科目'!$H$6:$H$125,"○"),0)</f>
        <v/>
      </c>
      <c r="AD19" s="68">
        <f>IF($R19="科目",SUMIFS('月次入力'!$M$7:$M$126,'勘定科目'!$E$6:$E$125,$S19,'勘定科目'!$H$6:$H$125,"○")-SUMIFS('月次入力'!$L$7:$L$126,'勘定科目'!$E$6:$E$125,$S19,'勘定科目'!$H$6:$H$125,"○"),0)</f>
        <v/>
      </c>
      <c r="AE19" s="68">
        <f>IF($R19="科目",SUMIFS('月次入力'!$O$7:$O$126,'勘定科目'!$E$6:$E$125,$S19,'勘定科目'!$H$6:$H$125,"○")-SUMIFS('月次入力'!$N$7:$N$126,'勘定科目'!$E$6:$E$125,$S19,'勘定科目'!$H$6:$H$125,"○"),0)</f>
        <v/>
      </c>
      <c r="AF19" s="68">
        <f>IF($R19="科目",SUMIFS('月次入力'!$Q$7:$Q$126,'勘定科目'!$E$6:$E$125,$S19,'勘定科目'!$H$6:$H$125,"○")-SUMIFS('月次入力'!$P$7:$P$126,'勘定科目'!$E$6:$E$125,$S19,'勘定科目'!$H$6:$H$125,"○"),0)</f>
        <v/>
      </c>
      <c r="AG19" s="68">
        <f>IF($R19="科目",SUMIFS('月次入力'!$S$7:$S$126,'勘定科目'!$E$6:$E$125,$S19,'勘定科目'!$H$6:$H$125,"○")-SUMIFS('月次入力'!$R$7:$R$126,'勘定科目'!$E$6:$E$125,$S19,'勘定科目'!$H$6:$H$125,"○"),0)</f>
        <v/>
      </c>
      <c r="AH19" s="68">
        <f>IF($R19="科目",SUMIFS('月次入力'!$U$7:$U$126,'勘定科目'!$E$6:$E$125,$S19,'勘定科目'!$H$6:$H$125,"○")-SUMIFS('月次入力'!$T$7:$T$126,'勘定科目'!$E$6:$E$125,$S19,'勘定科目'!$H$6:$H$125,"○"),0)</f>
        <v/>
      </c>
      <c r="AI19" s="68">
        <f>IF($R19="科目",SUMIFS('月次入力'!$W$7:$W$126,'勘定科目'!$E$6:$E$125,$S19,'勘定科目'!$H$6:$H$125,"○")-SUMIFS('月次入力'!$V$7:$V$126,'勘定科目'!$E$6:$E$125,$S19,'勘定科目'!$H$6:$H$125,"○"),0)</f>
        <v/>
      </c>
      <c r="AJ19" s="68">
        <f>IF($R19="科目",SUMIFS('月次入力'!$Y$7:$Y$126,'勘定科目'!$E$6:$E$125,$S19,'勘定科目'!$H$6:$H$125,"○")-SUMIFS('月次入力'!$X$7:$X$126,'勘定科目'!$E$6:$E$125,$S19,'勘定科目'!$H$6:$H$125,"○"),0)</f>
        <v/>
      </c>
      <c r="AK19" s="68">
        <f>IF($R19="科目",SUMIFS('月次入力'!$AA$7:$AA$126,'勘定科目'!$E$6:$E$125,$S19,'勘定科目'!$H$6:$H$125,"○")-SUMIFS('月次入力'!$Z$7:$Z$126,'勘定科目'!$E$6:$E$125,$S19,'勘定科目'!$H$6:$H$125,"○"),0)</f>
        <v/>
      </c>
    </row>
    <row r="20" ht="15" customHeight="1">
      <c r="A20" s="47">
        <f>IF('表示の並び'!AB113="","",REPT("　",'表示の並び'!AD113)&amp;'表示の並び'!AB113)</f>
        <v/>
      </c>
      <c r="B20" s="48">
        <f>IF($R20="合計",SUMPRODUCT(((($U$5:$U$49=$S20)+($V$5:$V$49=$S20)+($W$5:$W$49=$S20)+($X$5:$X$49=$S20)+($Y$5:$Y$49=$S20))&gt;0)*$Z$5:$Z$49)*$T20,IF($R20="科目",Z20*$T20,""))</f>
        <v/>
      </c>
      <c r="C20" s="48">
        <f>IF($R20="合計",SUMPRODUCT(((($U$5:$U$49=$S20)+($V$5:$V$49=$S20)+($W$5:$W$49=$S20)+($X$5:$X$49=$S20)+($Y$5:$Y$49=$S20))&gt;0)*$AA$5:$AA$49)*$T20,IF($R20="科目",AA20*$T20,""))</f>
        <v/>
      </c>
      <c r="D20" s="48">
        <f>IF($R20="合計",SUMPRODUCT(((($U$5:$U$49=$S20)+($V$5:$V$49=$S20)+($W$5:$W$49=$S20)+($X$5:$X$49=$S20)+($Y$5:$Y$49=$S20))&gt;0)*$AB$5:$AB$49)*$T20,IF($R20="科目",AB20*$T20,""))</f>
        <v/>
      </c>
      <c r="E20" s="48">
        <f>IF($R20="合計",SUMPRODUCT(((($U$5:$U$49=$S20)+($V$5:$V$49=$S20)+($W$5:$W$49=$S20)+($X$5:$X$49=$S20)+($Y$5:$Y$49=$S20))&gt;0)*$AC$5:$AC$49)*$T20,IF($R20="科目",AC20*$T20,""))</f>
        <v/>
      </c>
      <c r="F20" s="48">
        <f>IF($R20="合計",SUMPRODUCT(((($U$5:$U$49=$S20)+($V$5:$V$49=$S20)+($W$5:$W$49=$S20)+($X$5:$X$49=$S20)+($Y$5:$Y$49=$S20))&gt;0)*$AD$5:$AD$49)*$T20,IF($R20="科目",AD20*$T20,""))</f>
        <v/>
      </c>
      <c r="G20" s="48">
        <f>IF($R20="合計",SUMPRODUCT(((($U$5:$U$49=$S20)+($V$5:$V$49=$S20)+($W$5:$W$49=$S20)+($X$5:$X$49=$S20)+($Y$5:$Y$49=$S20))&gt;0)*$AE$5:$AE$49)*$T20,IF($R20="科目",AE20*$T20,""))</f>
        <v/>
      </c>
      <c r="H20" s="48">
        <f>IF($R20="合計",SUMPRODUCT(((($U$5:$U$49=$S20)+($V$5:$V$49=$S20)+($W$5:$W$49=$S20)+($X$5:$X$49=$S20)+($Y$5:$Y$49=$S20))&gt;0)*$AF$5:$AF$49)*$T20,IF($R20="科目",AF20*$T20,""))</f>
        <v/>
      </c>
      <c r="I20" s="48">
        <f>IF($R20="合計",SUMPRODUCT(((($U$5:$U$49=$S20)+($V$5:$V$49=$S20)+($W$5:$W$49=$S20)+($X$5:$X$49=$S20)+($Y$5:$Y$49=$S20))&gt;0)*$AG$5:$AG$49)*$T20,IF($R20="科目",AG20*$T20,""))</f>
        <v/>
      </c>
      <c r="J20" s="48">
        <f>IF($R20="合計",SUMPRODUCT(((($U$5:$U$49=$S20)+($V$5:$V$49=$S20)+($W$5:$W$49=$S20)+($X$5:$X$49=$S20)+($Y$5:$Y$49=$S20))&gt;0)*$AH$5:$AH$49)*$T20,IF($R20="科目",AH20*$T20,""))</f>
        <v/>
      </c>
      <c r="K20" s="48">
        <f>IF($R20="合計",SUMPRODUCT(((($U$5:$U$49=$S20)+($V$5:$V$49=$S20)+($W$5:$W$49=$S20)+($X$5:$X$49=$S20)+($Y$5:$Y$49=$S20))&gt;0)*$AI$5:$AI$49)*$T20,IF($R20="科目",AI20*$T20,""))</f>
        <v/>
      </c>
      <c r="L20" s="48">
        <f>IF($R20="合計",SUMPRODUCT(((($U$5:$U$49=$S20)+($V$5:$V$49=$S20)+($W$5:$W$49=$S20)+($X$5:$X$49=$S20)+($Y$5:$Y$49=$S20))&gt;0)*$AJ$5:$AJ$49)*$T20,IF($R20="科目",AJ20*$T20,""))</f>
        <v/>
      </c>
      <c r="M20" s="48">
        <f>IF($R20="合計",SUMPRODUCT(((($U$5:$U$49=$S20)+($V$5:$V$49=$S20)+($W$5:$W$49=$S20)+($X$5:$X$49=$S20)+($Y$5:$Y$49=$S20))&gt;0)*$AK$5:$AK$49)*$T20,IF($R20="科目",AK20*$T20,""))</f>
        <v/>
      </c>
      <c r="N20" s="48">
        <f>IF(OR($R20="科目",$R20="合計"),SUMIF($B$3:$M$3,"&lt;="&amp;'設定'!$C$12,B20:M20),"")</f>
        <v/>
      </c>
      <c r="O20" s="49">
        <f>IF(AND('設定'!$C$12&gt;=2,OR($R20="科目",$R20="合計")),INDEX(B20:M20,'設定'!$C$12)-INDEX(B20:M20,'設定'!$C$12-1),"")</f>
        <v/>
      </c>
      <c r="P20" s="50">
        <f>IF(O20="","",IF(INDEX(B20:M20,'設定'!$C$12-1)&lt;=0,"",O20/INDEX(B20:M20,'設定'!$C$12-1)))</f>
        <v/>
      </c>
      <c r="Q20" s="68" t="n"/>
      <c r="R20" s="68">
        <f>'表示の並び'!AA113</f>
        <v/>
      </c>
      <c r="S20" s="68">
        <f>'表示の並び'!AC113</f>
        <v/>
      </c>
      <c r="T20" s="68">
        <f>'表示の並び'!AE113</f>
        <v/>
      </c>
      <c r="U20" s="68">
        <f>'表示の並び'!AF113</f>
        <v/>
      </c>
      <c r="V20" s="68">
        <f>'表示の並び'!AG113</f>
        <v/>
      </c>
      <c r="W20" s="68">
        <f>'表示の並び'!AH113</f>
        <v/>
      </c>
      <c r="X20" s="68">
        <f>'表示の並び'!AI113</f>
        <v/>
      </c>
      <c r="Y20" s="68">
        <f>'表示の並び'!AJ113</f>
        <v/>
      </c>
      <c r="Z20" s="68">
        <f>IF($R20="科目",SUMIFS('月次入力'!$E$7:$E$126,'勘定科目'!$E$6:$E$125,$S20,'勘定科目'!$H$6:$H$125,"○")-SUMIFS('月次入力'!$D$7:$D$126,'勘定科目'!$E$6:$E$125,$S20,'勘定科目'!$H$6:$H$125,"○"),0)</f>
        <v/>
      </c>
      <c r="AA20" s="68">
        <f>IF($R20="科目",SUMIFS('月次入力'!$G$7:$G$126,'勘定科目'!$E$6:$E$125,$S20,'勘定科目'!$H$6:$H$125,"○")-SUMIFS('月次入力'!$F$7:$F$126,'勘定科目'!$E$6:$E$125,$S20,'勘定科目'!$H$6:$H$125,"○"),0)</f>
        <v/>
      </c>
      <c r="AB20" s="68">
        <f>IF($R20="科目",SUMIFS('月次入力'!$I$7:$I$126,'勘定科目'!$E$6:$E$125,$S20,'勘定科目'!$H$6:$H$125,"○")-SUMIFS('月次入力'!$H$7:$H$126,'勘定科目'!$E$6:$E$125,$S20,'勘定科目'!$H$6:$H$125,"○"),0)</f>
        <v/>
      </c>
      <c r="AC20" s="68">
        <f>IF($R20="科目",SUMIFS('月次入力'!$K$7:$K$126,'勘定科目'!$E$6:$E$125,$S20,'勘定科目'!$H$6:$H$125,"○")-SUMIFS('月次入力'!$J$7:$J$126,'勘定科目'!$E$6:$E$125,$S20,'勘定科目'!$H$6:$H$125,"○"),0)</f>
        <v/>
      </c>
      <c r="AD20" s="68">
        <f>IF($R20="科目",SUMIFS('月次入力'!$M$7:$M$126,'勘定科目'!$E$6:$E$125,$S20,'勘定科目'!$H$6:$H$125,"○")-SUMIFS('月次入力'!$L$7:$L$126,'勘定科目'!$E$6:$E$125,$S20,'勘定科目'!$H$6:$H$125,"○"),0)</f>
        <v/>
      </c>
      <c r="AE20" s="68">
        <f>IF($R20="科目",SUMIFS('月次入力'!$O$7:$O$126,'勘定科目'!$E$6:$E$125,$S20,'勘定科目'!$H$6:$H$125,"○")-SUMIFS('月次入力'!$N$7:$N$126,'勘定科目'!$E$6:$E$125,$S20,'勘定科目'!$H$6:$H$125,"○"),0)</f>
        <v/>
      </c>
      <c r="AF20" s="68">
        <f>IF($R20="科目",SUMIFS('月次入力'!$Q$7:$Q$126,'勘定科目'!$E$6:$E$125,$S20,'勘定科目'!$H$6:$H$125,"○")-SUMIFS('月次入力'!$P$7:$P$126,'勘定科目'!$E$6:$E$125,$S20,'勘定科目'!$H$6:$H$125,"○"),0)</f>
        <v/>
      </c>
      <c r="AG20" s="68">
        <f>IF($R20="科目",SUMIFS('月次入力'!$S$7:$S$126,'勘定科目'!$E$6:$E$125,$S20,'勘定科目'!$H$6:$H$125,"○")-SUMIFS('月次入力'!$R$7:$R$126,'勘定科目'!$E$6:$E$125,$S20,'勘定科目'!$H$6:$H$125,"○"),0)</f>
        <v/>
      </c>
      <c r="AH20" s="68">
        <f>IF($R20="科目",SUMIFS('月次入力'!$U$7:$U$126,'勘定科目'!$E$6:$E$125,$S20,'勘定科目'!$H$6:$H$125,"○")-SUMIFS('月次入力'!$T$7:$T$126,'勘定科目'!$E$6:$E$125,$S20,'勘定科目'!$H$6:$H$125,"○"),0)</f>
        <v/>
      </c>
      <c r="AI20" s="68">
        <f>IF($R20="科目",SUMIFS('月次入力'!$W$7:$W$126,'勘定科目'!$E$6:$E$125,$S20,'勘定科目'!$H$6:$H$125,"○")-SUMIFS('月次入力'!$V$7:$V$126,'勘定科目'!$E$6:$E$125,$S20,'勘定科目'!$H$6:$H$125,"○"),0)</f>
        <v/>
      </c>
      <c r="AJ20" s="68">
        <f>IF($R20="科目",SUMIFS('月次入力'!$Y$7:$Y$126,'勘定科目'!$E$6:$E$125,$S20,'勘定科目'!$H$6:$H$125,"○")-SUMIFS('月次入力'!$X$7:$X$126,'勘定科目'!$E$6:$E$125,$S20,'勘定科目'!$H$6:$H$125,"○"),0)</f>
        <v/>
      </c>
      <c r="AK20" s="68">
        <f>IF($R20="科目",SUMIFS('月次入力'!$AA$7:$AA$126,'勘定科目'!$E$6:$E$125,$S20,'勘定科目'!$H$6:$H$125,"○")-SUMIFS('月次入力'!$Z$7:$Z$126,'勘定科目'!$E$6:$E$125,$S20,'勘定科目'!$H$6:$H$125,"○"),0)</f>
        <v/>
      </c>
    </row>
    <row r="21" ht="15" customHeight="1">
      <c r="A21" s="47">
        <f>IF('表示の並び'!AB114="","",REPT("　",'表示の並び'!AD114)&amp;'表示の並び'!AB114)</f>
        <v/>
      </c>
      <c r="B21" s="48">
        <f>IF($R21="合計",SUMPRODUCT(((($U$5:$U$49=$S21)+($V$5:$V$49=$S21)+($W$5:$W$49=$S21)+($X$5:$X$49=$S21)+($Y$5:$Y$49=$S21))&gt;0)*$Z$5:$Z$49)*$T21,IF($R21="科目",Z21*$T21,""))</f>
        <v/>
      </c>
      <c r="C21" s="48">
        <f>IF($R21="合計",SUMPRODUCT(((($U$5:$U$49=$S21)+($V$5:$V$49=$S21)+($W$5:$W$49=$S21)+($X$5:$X$49=$S21)+($Y$5:$Y$49=$S21))&gt;0)*$AA$5:$AA$49)*$T21,IF($R21="科目",AA21*$T21,""))</f>
        <v/>
      </c>
      <c r="D21" s="48">
        <f>IF($R21="合計",SUMPRODUCT(((($U$5:$U$49=$S21)+($V$5:$V$49=$S21)+($W$5:$W$49=$S21)+($X$5:$X$49=$S21)+($Y$5:$Y$49=$S21))&gt;0)*$AB$5:$AB$49)*$T21,IF($R21="科目",AB21*$T21,""))</f>
        <v/>
      </c>
      <c r="E21" s="48">
        <f>IF($R21="合計",SUMPRODUCT(((($U$5:$U$49=$S21)+($V$5:$V$49=$S21)+($W$5:$W$49=$S21)+($X$5:$X$49=$S21)+($Y$5:$Y$49=$S21))&gt;0)*$AC$5:$AC$49)*$T21,IF($R21="科目",AC21*$T21,""))</f>
        <v/>
      </c>
      <c r="F21" s="48">
        <f>IF($R21="合計",SUMPRODUCT(((($U$5:$U$49=$S21)+($V$5:$V$49=$S21)+($W$5:$W$49=$S21)+($X$5:$X$49=$S21)+($Y$5:$Y$49=$S21))&gt;0)*$AD$5:$AD$49)*$T21,IF($R21="科目",AD21*$T21,""))</f>
        <v/>
      </c>
      <c r="G21" s="48">
        <f>IF($R21="合計",SUMPRODUCT(((($U$5:$U$49=$S21)+($V$5:$V$49=$S21)+($W$5:$W$49=$S21)+($X$5:$X$49=$S21)+($Y$5:$Y$49=$S21))&gt;0)*$AE$5:$AE$49)*$T21,IF($R21="科目",AE21*$T21,""))</f>
        <v/>
      </c>
      <c r="H21" s="48">
        <f>IF($R21="合計",SUMPRODUCT(((($U$5:$U$49=$S21)+($V$5:$V$49=$S21)+($W$5:$W$49=$S21)+($X$5:$X$49=$S21)+($Y$5:$Y$49=$S21))&gt;0)*$AF$5:$AF$49)*$T21,IF($R21="科目",AF21*$T21,""))</f>
        <v/>
      </c>
      <c r="I21" s="48">
        <f>IF($R21="合計",SUMPRODUCT(((($U$5:$U$49=$S21)+($V$5:$V$49=$S21)+($W$5:$W$49=$S21)+($X$5:$X$49=$S21)+($Y$5:$Y$49=$S21))&gt;0)*$AG$5:$AG$49)*$T21,IF($R21="科目",AG21*$T21,""))</f>
        <v/>
      </c>
      <c r="J21" s="48">
        <f>IF($R21="合計",SUMPRODUCT(((($U$5:$U$49=$S21)+($V$5:$V$49=$S21)+($W$5:$W$49=$S21)+($X$5:$X$49=$S21)+($Y$5:$Y$49=$S21))&gt;0)*$AH$5:$AH$49)*$T21,IF($R21="科目",AH21*$T21,""))</f>
        <v/>
      </c>
      <c r="K21" s="48">
        <f>IF($R21="合計",SUMPRODUCT(((($U$5:$U$49=$S21)+($V$5:$V$49=$S21)+($W$5:$W$49=$S21)+($X$5:$X$49=$S21)+($Y$5:$Y$49=$S21))&gt;0)*$AI$5:$AI$49)*$T21,IF($R21="科目",AI21*$T21,""))</f>
        <v/>
      </c>
      <c r="L21" s="48">
        <f>IF($R21="合計",SUMPRODUCT(((($U$5:$U$49=$S21)+($V$5:$V$49=$S21)+($W$5:$W$49=$S21)+($X$5:$X$49=$S21)+($Y$5:$Y$49=$S21))&gt;0)*$AJ$5:$AJ$49)*$T21,IF($R21="科目",AJ21*$T21,""))</f>
        <v/>
      </c>
      <c r="M21" s="48">
        <f>IF($R21="合計",SUMPRODUCT(((($U$5:$U$49=$S21)+($V$5:$V$49=$S21)+($W$5:$W$49=$S21)+($X$5:$X$49=$S21)+($Y$5:$Y$49=$S21))&gt;0)*$AK$5:$AK$49)*$T21,IF($R21="科目",AK21*$T21,""))</f>
        <v/>
      </c>
      <c r="N21" s="48">
        <f>IF(OR($R21="科目",$R21="合計"),SUMIF($B$3:$M$3,"&lt;="&amp;'設定'!$C$12,B21:M21),"")</f>
        <v/>
      </c>
      <c r="O21" s="49">
        <f>IF(AND('設定'!$C$12&gt;=2,OR($R21="科目",$R21="合計")),INDEX(B21:M21,'設定'!$C$12)-INDEX(B21:M21,'設定'!$C$12-1),"")</f>
        <v/>
      </c>
      <c r="P21" s="50">
        <f>IF(O21="","",IF(INDEX(B21:M21,'設定'!$C$12-1)&lt;=0,"",O21/INDEX(B21:M21,'設定'!$C$12-1)))</f>
        <v/>
      </c>
      <c r="Q21" s="68" t="n"/>
      <c r="R21" s="68">
        <f>'表示の並び'!AA114</f>
        <v/>
      </c>
      <c r="S21" s="68">
        <f>'表示の並び'!AC114</f>
        <v/>
      </c>
      <c r="T21" s="68">
        <f>'表示の並び'!AE114</f>
        <v/>
      </c>
      <c r="U21" s="68">
        <f>'表示の並び'!AF114</f>
        <v/>
      </c>
      <c r="V21" s="68">
        <f>'表示の並び'!AG114</f>
        <v/>
      </c>
      <c r="W21" s="68">
        <f>'表示の並び'!AH114</f>
        <v/>
      </c>
      <c r="X21" s="68">
        <f>'表示の並び'!AI114</f>
        <v/>
      </c>
      <c r="Y21" s="68">
        <f>'表示の並び'!AJ114</f>
        <v/>
      </c>
      <c r="Z21" s="68">
        <f>IF($R21="科目",SUMIFS('月次入力'!$E$7:$E$126,'勘定科目'!$E$6:$E$125,$S21,'勘定科目'!$H$6:$H$125,"○")-SUMIFS('月次入力'!$D$7:$D$126,'勘定科目'!$E$6:$E$125,$S21,'勘定科目'!$H$6:$H$125,"○"),0)</f>
        <v/>
      </c>
      <c r="AA21" s="68">
        <f>IF($R21="科目",SUMIFS('月次入力'!$G$7:$G$126,'勘定科目'!$E$6:$E$125,$S21,'勘定科目'!$H$6:$H$125,"○")-SUMIFS('月次入力'!$F$7:$F$126,'勘定科目'!$E$6:$E$125,$S21,'勘定科目'!$H$6:$H$125,"○"),0)</f>
        <v/>
      </c>
      <c r="AB21" s="68">
        <f>IF($R21="科目",SUMIFS('月次入力'!$I$7:$I$126,'勘定科目'!$E$6:$E$125,$S21,'勘定科目'!$H$6:$H$125,"○")-SUMIFS('月次入力'!$H$7:$H$126,'勘定科目'!$E$6:$E$125,$S21,'勘定科目'!$H$6:$H$125,"○"),0)</f>
        <v/>
      </c>
      <c r="AC21" s="68">
        <f>IF($R21="科目",SUMIFS('月次入力'!$K$7:$K$126,'勘定科目'!$E$6:$E$125,$S21,'勘定科目'!$H$6:$H$125,"○")-SUMIFS('月次入力'!$J$7:$J$126,'勘定科目'!$E$6:$E$125,$S21,'勘定科目'!$H$6:$H$125,"○"),0)</f>
        <v/>
      </c>
      <c r="AD21" s="68">
        <f>IF($R21="科目",SUMIFS('月次入力'!$M$7:$M$126,'勘定科目'!$E$6:$E$125,$S21,'勘定科目'!$H$6:$H$125,"○")-SUMIFS('月次入力'!$L$7:$L$126,'勘定科目'!$E$6:$E$125,$S21,'勘定科目'!$H$6:$H$125,"○"),0)</f>
        <v/>
      </c>
      <c r="AE21" s="68">
        <f>IF($R21="科目",SUMIFS('月次入力'!$O$7:$O$126,'勘定科目'!$E$6:$E$125,$S21,'勘定科目'!$H$6:$H$125,"○")-SUMIFS('月次入力'!$N$7:$N$126,'勘定科目'!$E$6:$E$125,$S21,'勘定科目'!$H$6:$H$125,"○"),0)</f>
        <v/>
      </c>
      <c r="AF21" s="68">
        <f>IF($R21="科目",SUMIFS('月次入力'!$Q$7:$Q$126,'勘定科目'!$E$6:$E$125,$S21,'勘定科目'!$H$6:$H$125,"○")-SUMIFS('月次入力'!$P$7:$P$126,'勘定科目'!$E$6:$E$125,$S21,'勘定科目'!$H$6:$H$125,"○"),0)</f>
        <v/>
      </c>
      <c r="AG21" s="68">
        <f>IF($R21="科目",SUMIFS('月次入力'!$S$7:$S$126,'勘定科目'!$E$6:$E$125,$S21,'勘定科目'!$H$6:$H$125,"○")-SUMIFS('月次入力'!$R$7:$R$126,'勘定科目'!$E$6:$E$125,$S21,'勘定科目'!$H$6:$H$125,"○"),0)</f>
        <v/>
      </c>
      <c r="AH21" s="68">
        <f>IF($R21="科目",SUMIFS('月次入力'!$U$7:$U$126,'勘定科目'!$E$6:$E$125,$S21,'勘定科目'!$H$6:$H$125,"○")-SUMIFS('月次入力'!$T$7:$T$126,'勘定科目'!$E$6:$E$125,$S21,'勘定科目'!$H$6:$H$125,"○"),0)</f>
        <v/>
      </c>
      <c r="AI21" s="68">
        <f>IF($R21="科目",SUMIFS('月次入力'!$W$7:$W$126,'勘定科目'!$E$6:$E$125,$S21,'勘定科目'!$H$6:$H$125,"○")-SUMIFS('月次入力'!$V$7:$V$126,'勘定科目'!$E$6:$E$125,$S21,'勘定科目'!$H$6:$H$125,"○"),0)</f>
        <v/>
      </c>
      <c r="AJ21" s="68">
        <f>IF($R21="科目",SUMIFS('月次入力'!$Y$7:$Y$126,'勘定科目'!$E$6:$E$125,$S21,'勘定科目'!$H$6:$H$125,"○")-SUMIFS('月次入力'!$X$7:$X$126,'勘定科目'!$E$6:$E$125,$S21,'勘定科目'!$H$6:$H$125,"○"),0)</f>
        <v/>
      </c>
      <c r="AK21" s="68">
        <f>IF($R21="科目",SUMIFS('月次入力'!$AA$7:$AA$126,'勘定科目'!$E$6:$E$125,$S21,'勘定科目'!$H$6:$H$125,"○")-SUMIFS('月次入力'!$Z$7:$Z$126,'勘定科目'!$E$6:$E$125,$S21,'勘定科目'!$H$6:$H$125,"○"),0)</f>
        <v/>
      </c>
    </row>
    <row r="22" ht="15" customHeight="1">
      <c r="A22" s="47">
        <f>IF('表示の並び'!AB115="","",REPT("　",'表示の並び'!AD115)&amp;'表示の並び'!AB115)</f>
        <v/>
      </c>
      <c r="B22" s="48">
        <f>IF($R22="合計",SUMPRODUCT(((($U$5:$U$49=$S22)+($V$5:$V$49=$S22)+($W$5:$W$49=$S22)+($X$5:$X$49=$S22)+($Y$5:$Y$49=$S22))&gt;0)*$Z$5:$Z$49)*$T22,IF($R22="科目",Z22*$T22,""))</f>
        <v/>
      </c>
      <c r="C22" s="48">
        <f>IF($R22="合計",SUMPRODUCT(((($U$5:$U$49=$S22)+($V$5:$V$49=$S22)+($W$5:$W$49=$S22)+($X$5:$X$49=$S22)+($Y$5:$Y$49=$S22))&gt;0)*$AA$5:$AA$49)*$T22,IF($R22="科目",AA22*$T22,""))</f>
        <v/>
      </c>
      <c r="D22" s="48">
        <f>IF($R22="合計",SUMPRODUCT(((($U$5:$U$49=$S22)+($V$5:$V$49=$S22)+($W$5:$W$49=$S22)+($X$5:$X$49=$S22)+($Y$5:$Y$49=$S22))&gt;0)*$AB$5:$AB$49)*$T22,IF($R22="科目",AB22*$T22,""))</f>
        <v/>
      </c>
      <c r="E22" s="48">
        <f>IF($R22="合計",SUMPRODUCT(((($U$5:$U$49=$S22)+($V$5:$V$49=$S22)+($W$5:$W$49=$S22)+($X$5:$X$49=$S22)+($Y$5:$Y$49=$S22))&gt;0)*$AC$5:$AC$49)*$T22,IF($R22="科目",AC22*$T22,""))</f>
        <v/>
      </c>
      <c r="F22" s="48">
        <f>IF($R22="合計",SUMPRODUCT(((($U$5:$U$49=$S22)+($V$5:$V$49=$S22)+($W$5:$W$49=$S22)+($X$5:$X$49=$S22)+($Y$5:$Y$49=$S22))&gt;0)*$AD$5:$AD$49)*$T22,IF($R22="科目",AD22*$T22,""))</f>
        <v/>
      </c>
      <c r="G22" s="48">
        <f>IF($R22="合計",SUMPRODUCT(((($U$5:$U$49=$S22)+($V$5:$V$49=$S22)+($W$5:$W$49=$S22)+($X$5:$X$49=$S22)+($Y$5:$Y$49=$S22))&gt;0)*$AE$5:$AE$49)*$T22,IF($R22="科目",AE22*$T22,""))</f>
        <v/>
      </c>
      <c r="H22" s="48">
        <f>IF($R22="合計",SUMPRODUCT(((($U$5:$U$49=$S22)+($V$5:$V$49=$S22)+($W$5:$W$49=$S22)+($X$5:$X$49=$S22)+($Y$5:$Y$49=$S22))&gt;0)*$AF$5:$AF$49)*$T22,IF($R22="科目",AF22*$T22,""))</f>
        <v/>
      </c>
      <c r="I22" s="48">
        <f>IF($R22="合計",SUMPRODUCT(((($U$5:$U$49=$S22)+($V$5:$V$49=$S22)+($W$5:$W$49=$S22)+($X$5:$X$49=$S22)+($Y$5:$Y$49=$S22))&gt;0)*$AG$5:$AG$49)*$T22,IF($R22="科目",AG22*$T22,""))</f>
        <v/>
      </c>
      <c r="J22" s="48">
        <f>IF($R22="合計",SUMPRODUCT(((($U$5:$U$49=$S22)+($V$5:$V$49=$S22)+($W$5:$W$49=$S22)+($X$5:$X$49=$S22)+($Y$5:$Y$49=$S22))&gt;0)*$AH$5:$AH$49)*$T22,IF($R22="科目",AH22*$T22,""))</f>
        <v/>
      </c>
      <c r="K22" s="48">
        <f>IF($R22="合計",SUMPRODUCT(((($U$5:$U$49=$S22)+($V$5:$V$49=$S22)+($W$5:$W$49=$S22)+($X$5:$X$49=$S22)+($Y$5:$Y$49=$S22))&gt;0)*$AI$5:$AI$49)*$T22,IF($R22="科目",AI22*$T22,""))</f>
        <v/>
      </c>
      <c r="L22" s="48">
        <f>IF($R22="合計",SUMPRODUCT(((($U$5:$U$49=$S22)+($V$5:$V$49=$S22)+($W$5:$W$49=$S22)+($X$5:$X$49=$S22)+($Y$5:$Y$49=$S22))&gt;0)*$AJ$5:$AJ$49)*$T22,IF($R22="科目",AJ22*$T22,""))</f>
        <v/>
      </c>
      <c r="M22" s="48">
        <f>IF($R22="合計",SUMPRODUCT(((($U$5:$U$49=$S22)+($V$5:$V$49=$S22)+($W$5:$W$49=$S22)+($X$5:$X$49=$S22)+($Y$5:$Y$49=$S22))&gt;0)*$AK$5:$AK$49)*$T22,IF($R22="科目",AK22*$T22,""))</f>
        <v/>
      </c>
      <c r="N22" s="48">
        <f>IF(OR($R22="科目",$R22="合計"),SUMIF($B$3:$M$3,"&lt;="&amp;'設定'!$C$12,B22:M22),"")</f>
        <v/>
      </c>
      <c r="O22" s="49">
        <f>IF(AND('設定'!$C$12&gt;=2,OR($R22="科目",$R22="合計")),INDEX(B22:M22,'設定'!$C$12)-INDEX(B22:M22,'設定'!$C$12-1),"")</f>
        <v/>
      </c>
      <c r="P22" s="50">
        <f>IF(O22="","",IF(INDEX(B22:M22,'設定'!$C$12-1)&lt;=0,"",O22/INDEX(B22:M22,'設定'!$C$12-1)))</f>
        <v/>
      </c>
      <c r="Q22" s="68" t="n"/>
      <c r="R22" s="68">
        <f>'表示の並び'!AA115</f>
        <v/>
      </c>
      <c r="S22" s="68">
        <f>'表示の並び'!AC115</f>
        <v/>
      </c>
      <c r="T22" s="68">
        <f>'表示の並び'!AE115</f>
        <v/>
      </c>
      <c r="U22" s="68">
        <f>'表示の並び'!AF115</f>
        <v/>
      </c>
      <c r="V22" s="68">
        <f>'表示の並び'!AG115</f>
        <v/>
      </c>
      <c r="W22" s="68">
        <f>'表示の並び'!AH115</f>
        <v/>
      </c>
      <c r="X22" s="68">
        <f>'表示の並び'!AI115</f>
        <v/>
      </c>
      <c r="Y22" s="68">
        <f>'表示の並び'!AJ115</f>
        <v/>
      </c>
      <c r="Z22" s="68">
        <f>IF($R22="科目",SUMIFS('月次入力'!$E$7:$E$126,'勘定科目'!$E$6:$E$125,$S22,'勘定科目'!$H$6:$H$125,"○")-SUMIFS('月次入力'!$D$7:$D$126,'勘定科目'!$E$6:$E$125,$S22,'勘定科目'!$H$6:$H$125,"○"),0)</f>
        <v/>
      </c>
      <c r="AA22" s="68">
        <f>IF($R22="科目",SUMIFS('月次入力'!$G$7:$G$126,'勘定科目'!$E$6:$E$125,$S22,'勘定科目'!$H$6:$H$125,"○")-SUMIFS('月次入力'!$F$7:$F$126,'勘定科目'!$E$6:$E$125,$S22,'勘定科目'!$H$6:$H$125,"○"),0)</f>
        <v/>
      </c>
      <c r="AB22" s="68">
        <f>IF($R22="科目",SUMIFS('月次入力'!$I$7:$I$126,'勘定科目'!$E$6:$E$125,$S22,'勘定科目'!$H$6:$H$125,"○")-SUMIFS('月次入力'!$H$7:$H$126,'勘定科目'!$E$6:$E$125,$S22,'勘定科目'!$H$6:$H$125,"○"),0)</f>
        <v/>
      </c>
      <c r="AC22" s="68">
        <f>IF($R22="科目",SUMIFS('月次入力'!$K$7:$K$126,'勘定科目'!$E$6:$E$125,$S22,'勘定科目'!$H$6:$H$125,"○")-SUMIFS('月次入力'!$J$7:$J$126,'勘定科目'!$E$6:$E$125,$S22,'勘定科目'!$H$6:$H$125,"○"),0)</f>
        <v/>
      </c>
      <c r="AD22" s="68">
        <f>IF($R22="科目",SUMIFS('月次入力'!$M$7:$M$126,'勘定科目'!$E$6:$E$125,$S22,'勘定科目'!$H$6:$H$125,"○")-SUMIFS('月次入力'!$L$7:$L$126,'勘定科目'!$E$6:$E$125,$S22,'勘定科目'!$H$6:$H$125,"○"),0)</f>
        <v/>
      </c>
      <c r="AE22" s="68">
        <f>IF($R22="科目",SUMIFS('月次入力'!$O$7:$O$126,'勘定科目'!$E$6:$E$125,$S22,'勘定科目'!$H$6:$H$125,"○")-SUMIFS('月次入力'!$N$7:$N$126,'勘定科目'!$E$6:$E$125,$S22,'勘定科目'!$H$6:$H$125,"○"),0)</f>
        <v/>
      </c>
      <c r="AF22" s="68">
        <f>IF($R22="科目",SUMIFS('月次入力'!$Q$7:$Q$126,'勘定科目'!$E$6:$E$125,$S22,'勘定科目'!$H$6:$H$125,"○")-SUMIFS('月次入力'!$P$7:$P$126,'勘定科目'!$E$6:$E$125,$S22,'勘定科目'!$H$6:$H$125,"○"),0)</f>
        <v/>
      </c>
      <c r="AG22" s="68">
        <f>IF($R22="科目",SUMIFS('月次入力'!$S$7:$S$126,'勘定科目'!$E$6:$E$125,$S22,'勘定科目'!$H$6:$H$125,"○")-SUMIFS('月次入力'!$R$7:$R$126,'勘定科目'!$E$6:$E$125,$S22,'勘定科目'!$H$6:$H$125,"○"),0)</f>
        <v/>
      </c>
      <c r="AH22" s="68">
        <f>IF($R22="科目",SUMIFS('月次入力'!$U$7:$U$126,'勘定科目'!$E$6:$E$125,$S22,'勘定科目'!$H$6:$H$125,"○")-SUMIFS('月次入力'!$T$7:$T$126,'勘定科目'!$E$6:$E$125,$S22,'勘定科目'!$H$6:$H$125,"○"),0)</f>
        <v/>
      </c>
      <c r="AI22" s="68">
        <f>IF($R22="科目",SUMIFS('月次入力'!$W$7:$W$126,'勘定科目'!$E$6:$E$125,$S22,'勘定科目'!$H$6:$H$125,"○")-SUMIFS('月次入力'!$V$7:$V$126,'勘定科目'!$E$6:$E$125,$S22,'勘定科目'!$H$6:$H$125,"○"),0)</f>
        <v/>
      </c>
      <c r="AJ22" s="68">
        <f>IF($R22="科目",SUMIFS('月次入力'!$Y$7:$Y$126,'勘定科目'!$E$6:$E$125,$S22,'勘定科目'!$H$6:$H$125,"○")-SUMIFS('月次入力'!$X$7:$X$126,'勘定科目'!$E$6:$E$125,$S22,'勘定科目'!$H$6:$H$125,"○"),0)</f>
        <v/>
      </c>
      <c r="AK22" s="68">
        <f>IF($R22="科目",SUMIFS('月次入力'!$AA$7:$AA$126,'勘定科目'!$E$6:$E$125,$S22,'勘定科目'!$H$6:$H$125,"○")-SUMIFS('月次入力'!$Z$7:$Z$126,'勘定科目'!$E$6:$E$125,$S22,'勘定科目'!$H$6:$H$125,"○"),0)</f>
        <v/>
      </c>
    </row>
    <row r="23" ht="15" customHeight="1">
      <c r="A23" s="47">
        <f>IF('表示の並び'!AB116="","",REPT("　",'表示の並び'!AD116)&amp;'表示の並び'!AB116)</f>
        <v/>
      </c>
      <c r="B23" s="48">
        <f>IF($R23="合計",SUMPRODUCT(((($U$5:$U$49=$S23)+($V$5:$V$49=$S23)+($W$5:$W$49=$S23)+($X$5:$X$49=$S23)+($Y$5:$Y$49=$S23))&gt;0)*$Z$5:$Z$49)*$T23,IF($R23="科目",Z23*$T23,""))</f>
        <v/>
      </c>
      <c r="C23" s="48">
        <f>IF($R23="合計",SUMPRODUCT(((($U$5:$U$49=$S23)+($V$5:$V$49=$S23)+($W$5:$W$49=$S23)+($X$5:$X$49=$S23)+($Y$5:$Y$49=$S23))&gt;0)*$AA$5:$AA$49)*$T23,IF($R23="科目",AA23*$T23,""))</f>
        <v/>
      </c>
      <c r="D23" s="48">
        <f>IF($R23="合計",SUMPRODUCT(((($U$5:$U$49=$S23)+($V$5:$V$49=$S23)+($W$5:$W$49=$S23)+($X$5:$X$49=$S23)+($Y$5:$Y$49=$S23))&gt;0)*$AB$5:$AB$49)*$T23,IF($R23="科目",AB23*$T23,""))</f>
        <v/>
      </c>
      <c r="E23" s="48">
        <f>IF($R23="合計",SUMPRODUCT(((($U$5:$U$49=$S23)+($V$5:$V$49=$S23)+($W$5:$W$49=$S23)+($X$5:$X$49=$S23)+($Y$5:$Y$49=$S23))&gt;0)*$AC$5:$AC$49)*$T23,IF($R23="科目",AC23*$T23,""))</f>
        <v/>
      </c>
      <c r="F23" s="48">
        <f>IF($R23="合計",SUMPRODUCT(((($U$5:$U$49=$S23)+($V$5:$V$49=$S23)+($W$5:$W$49=$S23)+($X$5:$X$49=$S23)+($Y$5:$Y$49=$S23))&gt;0)*$AD$5:$AD$49)*$T23,IF($R23="科目",AD23*$T23,""))</f>
        <v/>
      </c>
      <c r="G23" s="48">
        <f>IF($R23="合計",SUMPRODUCT(((($U$5:$U$49=$S23)+($V$5:$V$49=$S23)+($W$5:$W$49=$S23)+($X$5:$X$49=$S23)+($Y$5:$Y$49=$S23))&gt;0)*$AE$5:$AE$49)*$T23,IF($R23="科目",AE23*$T23,""))</f>
        <v/>
      </c>
      <c r="H23" s="48">
        <f>IF($R23="合計",SUMPRODUCT(((($U$5:$U$49=$S23)+($V$5:$V$49=$S23)+($W$5:$W$49=$S23)+($X$5:$X$49=$S23)+($Y$5:$Y$49=$S23))&gt;0)*$AF$5:$AF$49)*$T23,IF($R23="科目",AF23*$T23,""))</f>
        <v/>
      </c>
      <c r="I23" s="48">
        <f>IF($R23="合計",SUMPRODUCT(((($U$5:$U$49=$S23)+($V$5:$V$49=$S23)+($W$5:$W$49=$S23)+($X$5:$X$49=$S23)+($Y$5:$Y$49=$S23))&gt;0)*$AG$5:$AG$49)*$T23,IF($R23="科目",AG23*$T23,""))</f>
        <v/>
      </c>
      <c r="J23" s="48">
        <f>IF($R23="合計",SUMPRODUCT(((($U$5:$U$49=$S23)+($V$5:$V$49=$S23)+($W$5:$W$49=$S23)+($X$5:$X$49=$S23)+($Y$5:$Y$49=$S23))&gt;0)*$AH$5:$AH$49)*$T23,IF($R23="科目",AH23*$T23,""))</f>
        <v/>
      </c>
      <c r="K23" s="48">
        <f>IF($R23="合計",SUMPRODUCT(((($U$5:$U$49=$S23)+($V$5:$V$49=$S23)+($W$5:$W$49=$S23)+($X$5:$X$49=$S23)+($Y$5:$Y$49=$S23))&gt;0)*$AI$5:$AI$49)*$T23,IF($R23="科目",AI23*$T23,""))</f>
        <v/>
      </c>
      <c r="L23" s="48">
        <f>IF($R23="合計",SUMPRODUCT(((($U$5:$U$49=$S23)+($V$5:$V$49=$S23)+($W$5:$W$49=$S23)+($X$5:$X$49=$S23)+($Y$5:$Y$49=$S23))&gt;0)*$AJ$5:$AJ$49)*$T23,IF($R23="科目",AJ23*$T23,""))</f>
        <v/>
      </c>
      <c r="M23" s="48">
        <f>IF($R23="合計",SUMPRODUCT(((($U$5:$U$49=$S23)+($V$5:$V$49=$S23)+($W$5:$W$49=$S23)+($X$5:$X$49=$S23)+($Y$5:$Y$49=$S23))&gt;0)*$AK$5:$AK$49)*$T23,IF($R23="科目",AK23*$T23,""))</f>
        <v/>
      </c>
      <c r="N23" s="48">
        <f>IF(OR($R23="科目",$R23="合計"),SUMIF($B$3:$M$3,"&lt;="&amp;'設定'!$C$12,B23:M23),"")</f>
        <v/>
      </c>
      <c r="O23" s="49">
        <f>IF(AND('設定'!$C$12&gt;=2,OR($R23="科目",$R23="合計")),INDEX(B23:M23,'設定'!$C$12)-INDEX(B23:M23,'設定'!$C$12-1),"")</f>
        <v/>
      </c>
      <c r="P23" s="50">
        <f>IF(O23="","",IF(INDEX(B23:M23,'設定'!$C$12-1)&lt;=0,"",O23/INDEX(B23:M23,'設定'!$C$12-1)))</f>
        <v/>
      </c>
      <c r="Q23" s="68" t="n"/>
      <c r="R23" s="68">
        <f>'表示の並び'!AA116</f>
        <v/>
      </c>
      <c r="S23" s="68">
        <f>'表示の並び'!AC116</f>
        <v/>
      </c>
      <c r="T23" s="68">
        <f>'表示の並び'!AE116</f>
        <v/>
      </c>
      <c r="U23" s="68">
        <f>'表示の並び'!AF116</f>
        <v/>
      </c>
      <c r="V23" s="68">
        <f>'表示の並び'!AG116</f>
        <v/>
      </c>
      <c r="W23" s="68">
        <f>'表示の並び'!AH116</f>
        <v/>
      </c>
      <c r="X23" s="68">
        <f>'表示の並び'!AI116</f>
        <v/>
      </c>
      <c r="Y23" s="68">
        <f>'表示の並び'!AJ116</f>
        <v/>
      </c>
      <c r="Z23" s="68">
        <f>IF($R23="科目",SUMIFS('月次入力'!$E$7:$E$126,'勘定科目'!$E$6:$E$125,$S23,'勘定科目'!$H$6:$H$125,"○")-SUMIFS('月次入力'!$D$7:$D$126,'勘定科目'!$E$6:$E$125,$S23,'勘定科目'!$H$6:$H$125,"○"),0)</f>
        <v/>
      </c>
      <c r="AA23" s="68">
        <f>IF($R23="科目",SUMIFS('月次入力'!$G$7:$G$126,'勘定科目'!$E$6:$E$125,$S23,'勘定科目'!$H$6:$H$125,"○")-SUMIFS('月次入力'!$F$7:$F$126,'勘定科目'!$E$6:$E$125,$S23,'勘定科目'!$H$6:$H$125,"○"),0)</f>
        <v/>
      </c>
      <c r="AB23" s="68">
        <f>IF($R23="科目",SUMIFS('月次入力'!$I$7:$I$126,'勘定科目'!$E$6:$E$125,$S23,'勘定科目'!$H$6:$H$125,"○")-SUMIFS('月次入力'!$H$7:$H$126,'勘定科目'!$E$6:$E$125,$S23,'勘定科目'!$H$6:$H$125,"○"),0)</f>
        <v/>
      </c>
      <c r="AC23" s="68">
        <f>IF($R23="科目",SUMIFS('月次入力'!$K$7:$K$126,'勘定科目'!$E$6:$E$125,$S23,'勘定科目'!$H$6:$H$125,"○")-SUMIFS('月次入力'!$J$7:$J$126,'勘定科目'!$E$6:$E$125,$S23,'勘定科目'!$H$6:$H$125,"○"),0)</f>
        <v/>
      </c>
      <c r="AD23" s="68">
        <f>IF($R23="科目",SUMIFS('月次入力'!$M$7:$M$126,'勘定科目'!$E$6:$E$125,$S23,'勘定科目'!$H$6:$H$125,"○")-SUMIFS('月次入力'!$L$7:$L$126,'勘定科目'!$E$6:$E$125,$S23,'勘定科目'!$H$6:$H$125,"○"),0)</f>
        <v/>
      </c>
      <c r="AE23" s="68">
        <f>IF($R23="科目",SUMIFS('月次入力'!$O$7:$O$126,'勘定科目'!$E$6:$E$125,$S23,'勘定科目'!$H$6:$H$125,"○")-SUMIFS('月次入力'!$N$7:$N$126,'勘定科目'!$E$6:$E$125,$S23,'勘定科目'!$H$6:$H$125,"○"),0)</f>
        <v/>
      </c>
      <c r="AF23" s="68">
        <f>IF($R23="科目",SUMIFS('月次入力'!$Q$7:$Q$126,'勘定科目'!$E$6:$E$125,$S23,'勘定科目'!$H$6:$H$125,"○")-SUMIFS('月次入力'!$P$7:$P$126,'勘定科目'!$E$6:$E$125,$S23,'勘定科目'!$H$6:$H$125,"○"),0)</f>
        <v/>
      </c>
      <c r="AG23" s="68">
        <f>IF($R23="科目",SUMIFS('月次入力'!$S$7:$S$126,'勘定科目'!$E$6:$E$125,$S23,'勘定科目'!$H$6:$H$125,"○")-SUMIFS('月次入力'!$R$7:$R$126,'勘定科目'!$E$6:$E$125,$S23,'勘定科目'!$H$6:$H$125,"○"),0)</f>
        <v/>
      </c>
      <c r="AH23" s="68">
        <f>IF($R23="科目",SUMIFS('月次入力'!$U$7:$U$126,'勘定科目'!$E$6:$E$125,$S23,'勘定科目'!$H$6:$H$125,"○")-SUMIFS('月次入力'!$T$7:$T$126,'勘定科目'!$E$6:$E$125,$S23,'勘定科目'!$H$6:$H$125,"○"),0)</f>
        <v/>
      </c>
      <c r="AI23" s="68">
        <f>IF($R23="科目",SUMIFS('月次入力'!$W$7:$W$126,'勘定科目'!$E$6:$E$125,$S23,'勘定科目'!$H$6:$H$125,"○")-SUMIFS('月次入力'!$V$7:$V$126,'勘定科目'!$E$6:$E$125,$S23,'勘定科目'!$H$6:$H$125,"○"),0)</f>
        <v/>
      </c>
      <c r="AJ23" s="68">
        <f>IF($R23="科目",SUMIFS('月次入力'!$Y$7:$Y$126,'勘定科目'!$E$6:$E$125,$S23,'勘定科目'!$H$6:$H$125,"○")-SUMIFS('月次入力'!$X$7:$X$126,'勘定科目'!$E$6:$E$125,$S23,'勘定科目'!$H$6:$H$125,"○"),0)</f>
        <v/>
      </c>
      <c r="AK23" s="68">
        <f>IF($R23="科目",SUMIFS('月次入力'!$AA$7:$AA$126,'勘定科目'!$E$6:$E$125,$S23,'勘定科目'!$H$6:$H$125,"○")-SUMIFS('月次入力'!$Z$7:$Z$126,'勘定科目'!$E$6:$E$125,$S23,'勘定科目'!$H$6:$H$125,"○"),0)</f>
        <v/>
      </c>
    </row>
    <row r="24" ht="15" customHeight="1">
      <c r="A24" s="47">
        <f>IF('表示の並び'!AB117="","",REPT("　",'表示の並び'!AD117)&amp;'表示の並び'!AB117)</f>
        <v/>
      </c>
      <c r="B24" s="48">
        <f>IF($R24="合計",SUMPRODUCT(((($U$5:$U$49=$S24)+($V$5:$V$49=$S24)+($W$5:$W$49=$S24)+($X$5:$X$49=$S24)+($Y$5:$Y$49=$S24))&gt;0)*$Z$5:$Z$49)*$T24,IF($R24="科目",Z24*$T24,""))</f>
        <v/>
      </c>
      <c r="C24" s="48">
        <f>IF($R24="合計",SUMPRODUCT(((($U$5:$U$49=$S24)+($V$5:$V$49=$S24)+($W$5:$W$49=$S24)+($X$5:$X$49=$S24)+($Y$5:$Y$49=$S24))&gt;0)*$AA$5:$AA$49)*$T24,IF($R24="科目",AA24*$T24,""))</f>
        <v/>
      </c>
      <c r="D24" s="48">
        <f>IF($R24="合計",SUMPRODUCT(((($U$5:$U$49=$S24)+($V$5:$V$49=$S24)+($W$5:$W$49=$S24)+($X$5:$X$49=$S24)+($Y$5:$Y$49=$S24))&gt;0)*$AB$5:$AB$49)*$T24,IF($R24="科目",AB24*$T24,""))</f>
        <v/>
      </c>
      <c r="E24" s="48">
        <f>IF($R24="合計",SUMPRODUCT(((($U$5:$U$49=$S24)+($V$5:$V$49=$S24)+($W$5:$W$49=$S24)+($X$5:$X$49=$S24)+($Y$5:$Y$49=$S24))&gt;0)*$AC$5:$AC$49)*$T24,IF($R24="科目",AC24*$T24,""))</f>
        <v/>
      </c>
      <c r="F24" s="48">
        <f>IF($R24="合計",SUMPRODUCT(((($U$5:$U$49=$S24)+($V$5:$V$49=$S24)+($W$5:$W$49=$S24)+($X$5:$X$49=$S24)+($Y$5:$Y$49=$S24))&gt;0)*$AD$5:$AD$49)*$T24,IF($R24="科目",AD24*$T24,""))</f>
        <v/>
      </c>
      <c r="G24" s="48">
        <f>IF($R24="合計",SUMPRODUCT(((($U$5:$U$49=$S24)+($V$5:$V$49=$S24)+($W$5:$W$49=$S24)+($X$5:$X$49=$S24)+($Y$5:$Y$49=$S24))&gt;0)*$AE$5:$AE$49)*$T24,IF($R24="科目",AE24*$T24,""))</f>
        <v/>
      </c>
      <c r="H24" s="48">
        <f>IF($R24="合計",SUMPRODUCT(((($U$5:$U$49=$S24)+($V$5:$V$49=$S24)+($W$5:$W$49=$S24)+($X$5:$X$49=$S24)+($Y$5:$Y$49=$S24))&gt;0)*$AF$5:$AF$49)*$T24,IF($R24="科目",AF24*$T24,""))</f>
        <v/>
      </c>
      <c r="I24" s="48">
        <f>IF($R24="合計",SUMPRODUCT(((($U$5:$U$49=$S24)+($V$5:$V$49=$S24)+($W$5:$W$49=$S24)+($X$5:$X$49=$S24)+($Y$5:$Y$49=$S24))&gt;0)*$AG$5:$AG$49)*$T24,IF($R24="科目",AG24*$T24,""))</f>
        <v/>
      </c>
      <c r="J24" s="48">
        <f>IF($R24="合計",SUMPRODUCT(((($U$5:$U$49=$S24)+($V$5:$V$49=$S24)+($W$5:$W$49=$S24)+($X$5:$X$49=$S24)+($Y$5:$Y$49=$S24))&gt;0)*$AH$5:$AH$49)*$T24,IF($R24="科目",AH24*$T24,""))</f>
        <v/>
      </c>
      <c r="K24" s="48">
        <f>IF($R24="合計",SUMPRODUCT(((($U$5:$U$49=$S24)+($V$5:$V$49=$S24)+($W$5:$W$49=$S24)+($X$5:$X$49=$S24)+($Y$5:$Y$49=$S24))&gt;0)*$AI$5:$AI$49)*$T24,IF($R24="科目",AI24*$T24,""))</f>
        <v/>
      </c>
      <c r="L24" s="48">
        <f>IF($R24="合計",SUMPRODUCT(((($U$5:$U$49=$S24)+($V$5:$V$49=$S24)+($W$5:$W$49=$S24)+($X$5:$X$49=$S24)+($Y$5:$Y$49=$S24))&gt;0)*$AJ$5:$AJ$49)*$T24,IF($R24="科目",AJ24*$T24,""))</f>
        <v/>
      </c>
      <c r="M24" s="48">
        <f>IF($R24="合計",SUMPRODUCT(((($U$5:$U$49=$S24)+($V$5:$V$49=$S24)+($W$5:$W$49=$S24)+($X$5:$X$49=$S24)+($Y$5:$Y$49=$S24))&gt;0)*$AK$5:$AK$49)*$T24,IF($R24="科目",AK24*$T24,""))</f>
        <v/>
      </c>
      <c r="N24" s="48">
        <f>IF(OR($R24="科目",$R24="合計"),SUMIF($B$3:$M$3,"&lt;="&amp;'設定'!$C$12,B24:M24),"")</f>
        <v/>
      </c>
      <c r="O24" s="49">
        <f>IF(AND('設定'!$C$12&gt;=2,OR($R24="科目",$R24="合計")),INDEX(B24:M24,'設定'!$C$12)-INDEX(B24:M24,'設定'!$C$12-1),"")</f>
        <v/>
      </c>
      <c r="P24" s="50">
        <f>IF(O24="","",IF(INDEX(B24:M24,'設定'!$C$12-1)&lt;=0,"",O24/INDEX(B24:M24,'設定'!$C$12-1)))</f>
        <v/>
      </c>
      <c r="Q24" s="68" t="n"/>
      <c r="R24" s="68">
        <f>'表示の並び'!AA117</f>
        <v/>
      </c>
      <c r="S24" s="68">
        <f>'表示の並び'!AC117</f>
        <v/>
      </c>
      <c r="T24" s="68">
        <f>'表示の並び'!AE117</f>
        <v/>
      </c>
      <c r="U24" s="68">
        <f>'表示の並び'!AF117</f>
        <v/>
      </c>
      <c r="V24" s="68">
        <f>'表示の並び'!AG117</f>
        <v/>
      </c>
      <c r="W24" s="68">
        <f>'表示の並び'!AH117</f>
        <v/>
      </c>
      <c r="X24" s="68">
        <f>'表示の並び'!AI117</f>
        <v/>
      </c>
      <c r="Y24" s="68">
        <f>'表示の並び'!AJ117</f>
        <v/>
      </c>
      <c r="Z24" s="68">
        <f>IF($R24="科目",SUMIFS('月次入力'!$E$7:$E$126,'勘定科目'!$E$6:$E$125,$S24,'勘定科目'!$H$6:$H$125,"○")-SUMIFS('月次入力'!$D$7:$D$126,'勘定科目'!$E$6:$E$125,$S24,'勘定科目'!$H$6:$H$125,"○"),0)</f>
        <v/>
      </c>
      <c r="AA24" s="68">
        <f>IF($R24="科目",SUMIFS('月次入力'!$G$7:$G$126,'勘定科目'!$E$6:$E$125,$S24,'勘定科目'!$H$6:$H$125,"○")-SUMIFS('月次入力'!$F$7:$F$126,'勘定科目'!$E$6:$E$125,$S24,'勘定科目'!$H$6:$H$125,"○"),0)</f>
        <v/>
      </c>
      <c r="AB24" s="68">
        <f>IF($R24="科目",SUMIFS('月次入力'!$I$7:$I$126,'勘定科目'!$E$6:$E$125,$S24,'勘定科目'!$H$6:$H$125,"○")-SUMIFS('月次入力'!$H$7:$H$126,'勘定科目'!$E$6:$E$125,$S24,'勘定科目'!$H$6:$H$125,"○"),0)</f>
        <v/>
      </c>
      <c r="AC24" s="68">
        <f>IF($R24="科目",SUMIFS('月次入力'!$K$7:$K$126,'勘定科目'!$E$6:$E$125,$S24,'勘定科目'!$H$6:$H$125,"○")-SUMIFS('月次入力'!$J$7:$J$126,'勘定科目'!$E$6:$E$125,$S24,'勘定科目'!$H$6:$H$125,"○"),0)</f>
        <v/>
      </c>
      <c r="AD24" s="68">
        <f>IF($R24="科目",SUMIFS('月次入力'!$M$7:$M$126,'勘定科目'!$E$6:$E$125,$S24,'勘定科目'!$H$6:$H$125,"○")-SUMIFS('月次入力'!$L$7:$L$126,'勘定科目'!$E$6:$E$125,$S24,'勘定科目'!$H$6:$H$125,"○"),0)</f>
        <v/>
      </c>
      <c r="AE24" s="68">
        <f>IF($R24="科目",SUMIFS('月次入力'!$O$7:$O$126,'勘定科目'!$E$6:$E$125,$S24,'勘定科目'!$H$6:$H$125,"○")-SUMIFS('月次入力'!$N$7:$N$126,'勘定科目'!$E$6:$E$125,$S24,'勘定科目'!$H$6:$H$125,"○"),0)</f>
        <v/>
      </c>
      <c r="AF24" s="68">
        <f>IF($R24="科目",SUMIFS('月次入力'!$Q$7:$Q$126,'勘定科目'!$E$6:$E$125,$S24,'勘定科目'!$H$6:$H$125,"○")-SUMIFS('月次入力'!$P$7:$P$126,'勘定科目'!$E$6:$E$125,$S24,'勘定科目'!$H$6:$H$125,"○"),0)</f>
        <v/>
      </c>
      <c r="AG24" s="68">
        <f>IF($R24="科目",SUMIFS('月次入力'!$S$7:$S$126,'勘定科目'!$E$6:$E$125,$S24,'勘定科目'!$H$6:$H$125,"○")-SUMIFS('月次入力'!$R$7:$R$126,'勘定科目'!$E$6:$E$125,$S24,'勘定科目'!$H$6:$H$125,"○"),0)</f>
        <v/>
      </c>
      <c r="AH24" s="68">
        <f>IF($R24="科目",SUMIFS('月次入力'!$U$7:$U$126,'勘定科目'!$E$6:$E$125,$S24,'勘定科目'!$H$6:$H$125,"○")-SUMIFS('月次入力'!$T$7:$T$126,'勘定科目'!$E$6:$E$125,$S24,'勘定科目'!$H$6:$H$125,"○"),0)</f>
        <v/>
      </c>
      <c r="AI24" s="68">
        <f>IF($R24="科目",SUMIFS('月次入力'!$W$7:$W$126,'勘定科目'!$E$6:$E$125,$S24,'勘定科目'!$H$6:$H$125,"○")-SUMIFS('月次入力'!$V$7:$V$126,'勘定科目'!$E$6:$E$125,$S24,'勘定科目'!$H$6:$H$125,"○"),0)</f>
        <v/>
      </c>
      <c r="AJ24" s="68">
        <f>IF($R24="科目",SUMIFS('月次入力'!$Y$7:$Y$126,'勘定科目'!$E$6:$E$125,$S24,'勘定科目'!$H$6:$H$125,"○")-SUMIFS('月次入力'!$X$7:$X$126,'勘定科目'!$E$6:$E$125,$S24,'勘定科目'!$H$6:$H$125,"○"),0)</f>
        <v/>
      </c>
      <c r="AK24" s="68">
        <f>IF($R24="科目",SUMIFS('月次入力'!$AA$7:$AA$126,'勘定科目'!$E$6:$E$125,$S24,'勘定科目'!$H$6:$H$125,"○")-SUMIFS('月次入力'!$Z$7:$Z$126,'勘定科目'!$E$6:$E$125,$S24,'勘定科目'!$H$6:$H$125,"○"),0)</f>
        <v/>
      </c>
    </row>
    <row r="25" ht="15" customHeight="1">
      <c r="A25" s="47">
        <f>IF('表示の並び'!AB118="","",REPT("　",'表示の並び'!AD118)&amp;'表示の並び'!AB118)</f>
        <v/>
      </c>
      <c r="B25" s="48">
        <f>IF($R25="合計",SUMPRODUCT(((($U$5:$U$49=$S25)+($V$5:$V$49=$S25)+($W$5:$W$49=$S25)+($X$5:$X$49=$S25)+($Y$5:$Y$49=$S25))&gt;0)*$Z$5:$Z$49)*$T25,IF($R25="科目",Z25*$T25,""))</f>
        <v/>
      </c>
      <c r="C25" s="48">
        <f>IF($R25="合計",SUMPRODUCT(((($U$5:$U$49=$S25)+($V$5:$V$49=$S25)+($W$5:$W$49=$S25)+($X$5:$X$49=$S25)+($Y$5:$Y$49=$S25))&gt;0)*$AA$5:$AA$49)*$T25,IF($R25="科目",AA25*$T25,""))</f>
        <v/>
      </c>
      <c r="D25" s="48">
        <f>IF($R25="合計",SUMPRODUCT(((($U$5:$U$49=$S25)+($V$5:$V$49=$S25)+($W$5:$W$49=$S25)+($X$5:$X$49=$S25)+($Y$5:$Y$49=$S25))&gt;0)*$AB$5:$AB$49)*$T25,IF($R25="科目",AB25*$T25,""))</f>
        <v/>
      </c>
      <c r="E25" s="48">
        <f>IF($R25="合計",SUMPRODUCT(((($U$5:$U$49=$S25)+($V$5:$V$49=$S25)+($W$5:$W$49=$S25)+($X$5:$X$49=$S25)+($Y$5:$Y$49=$S25))&gt;0)*$AC$5:$AC$49)*$T25,IF($R25="科目",AC25*$T25,""))</f>
        <v/>
      </c>
      <c r="F25" s="48">
        <f>IF($R25="合計",SUMPRODUCT(((($U$5:$U$49=$S25)+($V$5:$V$49=$S25)+($W$5:$W$49=$S25)+($X$5:$X$49=$S25)+($Y$5:$Y$49=$S25))&gt;0)*$AD$5:$AD$49)*$T25,IF($R25="科目",AD25*$T25,""))</f>
        <v/>
      </c>
      <c r="G25" s="48">
        <f>IF($R25="合計",SUMPRODUCT(((($U$5:$U$49=$S25)+($V$5:$V$49=$S25)+($W$5:$W$49=$S25)+($X$5:$X$49=$S25)+($Y$5:$Y$49=$S25))&gt;0)*$AE$5:$AE$49)*$T25,IF($R25="科目",AE25*$T25,""))</f>
        <v/>
      </c>
      <c r="H25" s="48">
        <f>IF($R25="合計",SUMPRODUCT(((($U$5:$U$49=$S25)+($V$5:$V$49=$S25)+($W$5:$W$49=$S25)+($X$5:$X$49=$S25)+($Y$5:$Y$49=$S25))&gt;0)*$AF$5:$AF$49)*$T25,IF($R25="科目",AF25*$T25,""))</f>
        <v/>
      </c>
      <c r="I25" s="48">
        <f>IF($R25="合計",SUMPRODUCT(((($U$5:$U$49=$S25)+($V$5:$V$49=$S25)+($W$5:$W$49=$S25)+($X$5:$X$49=$S25)+($Y$5:$Y$49=$S25))&gt;0)*$AG$5:$AG$49)*$T25,IF($R25="科目",AG25*$T25,""))</f>
        <v/>
      </c>
      <c r="J25" s="48">
        <f>IF($R25="合計",SUMPRODUCT(((($U$5:$U$49=$S25)+($V$5:$V$49=$S25)+($W$5:$W$49=$S25)+($X$5:$X$49=$S25)+($Y$5:$Y$49=$S25))&gt;0)*$AH$5:$AH$49)*$T25,IF($R25="科目",AH25*$T25,""))</f>
        <v/>
      </c>
      <c r="K25" s="48">
        <f>IF($R25="合計",SUMPRODUCT(((($U$5:$U$49=$S25)+($V$5:$V$49=$S25)+($W$5:$W$49=$S25)+($X$5:$X$49=$S25)+($Y$5:$Y$49=$S25))&gt;0)*$AI$5:$AI$49)*$T25,IF($R25="科目",AI25*$T25,""))</f>
        <v/>
      </c>
      <c r="L25" s="48">
        <f>IF($R25="合計",SUMPRODUCT(((($U$5:$U$49=$S25)+($V$5:$V$49=$S25)+($W$5:$W$49=$S25)+($X$5:$X$49=$S25)+($Y$5:$Y$49=$S25))&gt;0)*$AJ$5:$AJ$49)*$T25,IF($R25="科目",AJ25*$T25,""))</f>
        <v/>
      </c>
      <c r="M25" s="48">
        <f>IF($R25="合計",SUMPRODUCT(((($U$5:$U$49=$S25)+($V$5:$V$49=$S25)+($W$5:$W$49=$S25)+($X$5:$X$49=$S25)+($Y$5:$Y$49=$S25))&gt;0)*$AK$5:$AK$49)*$T25,IF($R25="科目",AK25*$T25,""))</f>
        <v/>
      </c>
      <c r="N25" s="48">
        <f>IF(OR($R25="科目",$R25="合計"),SUMIF($B$3:$M$3,"&lt;="&amp;'設定'!$C$12,B25:M25),"")</f>
        <v/>
      </c>
      <c r="O25" s="49">
        <f>IF(AND('設定'!$C$12&gt;=2,OR($R25="科目",$R25="合計")),INDEX(B25:M25,'設定'!$C$12)-INDEX(B25:M25,'設定'!$C$12-1),"")</f>
        <v/>
      </c>
      <c r="P25" s="50">
        <f>IF(O25="","",IF(INDEX(B25:M25,'設定'!$C$12-1)&lt;=0,"",O25/INDEX(B25:M25,'設定'!$C$12-1)))</f>
        <v/>
      </c>
      <c r="Q25" s="68" t="n"/>
      <c r="R25" s="68">
        <f>'表示の並び'!AA118</f>
        <v/>
      </c>
      <c r="S25" s="68">
        <f>'表示の並び'!AC118</f>
        <v/>
      </c>
      <c r="T25" s="68">
        <f>'表示の並び'!AE118</f>
        <v/>
      </c>
      <c r="U25" s="68">
        <f>'表示の並び'!AF118</f>
        <v/>
      </c>
      <c r="V25" s="68">
        <f>'表示の並び'!AG118</f>
        <v/>
      </c>
      <c r="W25" s="68">
        <f>'表示の並び'!AH118</f>
        <v/>
      </c>
      <c r="X25" s="68">
        <f>'表示の並び'!AI118</f>
        <v/>
      </c>
      <c r="Y25" s="68">
        <f>'表示の並び'!AJ118</f>
        <v/>
      </c>
      <c r="Z25" s="68">
        <f>IF($R25="科目",SUMIFS('月次入力'!$E$7:$E$126,'勘定科目'!$E$6:$E$125,$S25,'勘定科目'!$H$6:$H$125,"○")-SUMIFS('月次入力'!$D$7:$D$126,'勘定科目'!$E$6:$E$125,$S25,'勘定科目'!$H$6:$H$125,"○"),0)</f>
        <v/>
      </c>
      <c r="AA25" s="68">
        <f>IF($R25="科目",SUMIFS('月次入力'!$G$7:$G$126,'勘定科目'!$E$6:$E$125,$S25,'勘定科目'!$H$6:$H$125,"○")-SUMIFS('月次入力'!$F$7:$F$126,'勘定科目'!$E$6:$E$125,$S25,'勘定科目'!$H$6:$H$125,"○"),0)</f>
        <v/>
      </c>
      <c r="AB25" s="68">
        <f>IF($R25="科目",SUMIFS('月次入力'!$I$7:$I$126,'勘定科目'!$E$6:$E$125,$S25,'勘定科目'!$H$6:$H$125,"○")-SUMIFS('月次入力'!$H$7:$H$126,'勘定科目'!$E$6:$E$125,$S25,'勘定科目'!$H$6:$H$125,"○"),0)</f>
        <v/>
      </c>
      <c r="AC25" s="68">
        <f>IF($R25="科目",SUMIFS('月次入力'!$K$7:$K$126,'勘定科目'!$E$6:$E$125,$S25,'勘定科目'!$H$6:$H$125,"○")-SUMIFS('月次入力'!$J$7:$J$126,'勘定科目'!$E$6:$E$125,$S25,'勘定科目'!$H$6:$H$125,"○"),0)</f>
        <v/>
      </c>
      <c r="AD25" s="68">
        <f>IF($R25="科目",SUMIFS('月次入力'!$M$7:$M$126,'勘定科目'!$E$6:$E$125,$S25,'勘定科目'!$H$6:$H$125,"○")-SUMIFS('月次入力'!$L$7:$L$126,'勘定科目'!$E$6:$E$125,$S25,'勘定科目'!$H$6:$H$125,"○"),0)</f>
        <v/>
      </c>
      <c r="AE25" s="68">
        <f>IF($R25="科目",SUMIFS('月次入力'!$O$7:$O$126,'勘定科目'!$E$6:$E$125,$S25,'勘定科目'!$H$6:$H$125,"○")-SUMIFS('月次入力'!$N$7:$N$126,'勘定科目'!$E$6:$E$125,$S25,'勘定科目'!$H$6:$H$125,"○"),0)</f>
        <v/>
      </c>
      <c r="AF25" s="68">
        <f>IF($R25="科目",SUMIFS('月次入力'!$Q$7:$Q$126,'勘定科目'!$E$6:$E$125,$S25,'勘定科目'!$H$6:$H$125,"○")-SUMIFS('月次入力'!$P$7:$P$126,'勘定科目'!$E$6:$E$125,$S25,'勘定科目'!$H$6:$H$125,"○"),0)</f>
        <v/>
      </c>
      <c r="AG25" s="68">
        <f>IF($R25="科目",SUMIFS('月次入力'!$S$7:$S$126,'勘定科目'!$E$6:$E$125,$S25,'勘定科目'!$H$6:$H$125,"○")-SUMIFS('月次入力'!$R$7:$R$126,'勘定科目'!$E$6:$E$125,$S25,'勘定科目'!$H$6:$H$125,"○"),0)</f>
        <v/>
      </c>
      <c r="AH25" s="68">
        <f>IF($R25="科目",SUMIFS('月次入力'!$U$7:$U$126,'勘定科目'!$E$6:$E$125,$S25,'勘定科目'!$H$6:$H$125,"○")-SUMIFS('月次入力'!$T$7:$T$126,'勘定科目'!$E$6:$E$125,$S25,'勘定科目'!$H$6:$H$125,"○"),0)</f>
        <v/>
      </c>
      <c r="AI25" s="68">
        <f>IF($R25="科目",SUMIFS('月次入力'!$W$7:$W$126,'勘定科目'!$E$6:$E$125,$S25,'勘定科目'!$H$6:$H$125,"○")-SUMIFS('月次入力'!$V$7:$V$126,'勘定科目'!$E$6:$E$125,$S25,'勘定科目'!$H$6:$H$125,"○"),0)</f>
        <v/>
      </c>
      <c r="AJ25" s="68">
        <f>IF($R25="科目",SUMIFS('月次入力'!$Y$7:$Y$126,'勘定科目'!$E$6:$E$125,$S25,'勘定科目'!$H$6:$H$125,"○")-SUMIFS('月次入力'!$X$7:$X$126,'勘定科目'!$E$6:$E$125,$S25,'勘定科目'!$H$6:$H$125,"○"),0)</f>
        <v/>
      </c>
      <c r="AK25" s="68">
        <f>IF($R25="科目",SUMIFS('月次入力'!$AA$7:$AA$126,'勘定科目'!$E$6:$E$125,$S25,'勘定科目'!$H$6:$H$125,"○")-SUMIFS('月次入力'!$Z$7:$Z$126,'勘定科目'!$E$6:$E$125,$S25,'勘定科目'!$H$6:$H$125,"○"),0)</f>
        <v/>
      </c>
    </row>
    <row r="26" ht="15" customHeight="1">
      <c r="A26" s="47">
        <f>IF('表示の並び'!AB119="","",REPT("　",'表示の並び'!AD119)&amp;'表示の並び'!AB119)</f>
        <v/>
      </c>
      <c r="B26" s="48">
        <f>IF($R26="合計",SUMPRODUCT(((($U$5:$U$49=$S26)+($V$5:$V$49=$S26)+($W$5:$W$49=$S26)+($X$5:$X$49=$S26)+($Y$5:$Y$49=$S26))&gt;0)*$Z$5:$Z$49)*$T26,IF($R26="科目",Z26*$T26,""))</f>
        <v/>
      </c>
      <c r="C26" s="48">
        <f>IF($R26="合計",SUMPRODUCT(((($U$5:$U$49=$S26)+($V$5:$V$49=$S26)+($W$5:$W$49=$S26)+($X$5:$X$49=$S26)+($Y$5:$Y$49=$S26))&gt;0)*$AA$5:$AA$49)*$T26,IF($R26="科目",AA26*$T26,""))</f>
        <v/>
      </c>
      <c r="D26" s="48">
        <f>IF($R26="合計",SUMPRODUCT(((($U$5:$U$49=$S26)+($V$5:$V$49=$S26)+($W$5:$W$49=$S26)+($X$5:$X$49=$S26)+($Y$5:$Y$49=$S26))&gt;0)*$AB$5:$AB$49)*$T26,IF($R26="科目",AB26*$T26,""))</f>
        <v/>
      </c>
      <c r="E26" s="48">
        <f>IF($R26="合計",SUMPRODUCT(((($U$5:$U$49=$S26)+($V$5:$V$49=$S26)+($W$5:$W$49=$S26)+($X$5:$X$49=$S26)+($Y$5:$Y$49=$S26))&gt;0)*$AC$5:$AC$49)*$T26,IF($R26="科目",AC26*$T26,""))</f>
        <v/>
      </c>
      <c r="F26" s="48">
        <f>IF($R26="合計",SUMPRODUCT(((($U$5:$U$49=$S26)+($V$5:$V$49=$S26)+($W$5:$W$49=$S26)+($X$5:$X$49=$S26)+($Y$5:$Y$49=$S26))&gt;0)*$AD$5:$AD$49)*$T26,IF($R26="科目",AD26*$T26,""))</f>
        <v/>
      </c>
      <c r="G26" s="48">
        <f>IF($R26="合計",SUMPRODUCT(((($U$5:$U$49=$S26)+($V$5:$V$49=$S26)+($W$5:$W$49=$S26)+($X$5:$X$49=$S26)+($Y$5:$Y$49=$S26))&gt;0)*$AE$5:$AE$49)*$T26,IF($R26="科目",AE26*$T26,""))</f>
        <v/>
      </c>
      <c r="H26" s="48">
        <f>IF($R26="合計",SUMPRODUCT(((($U$5:$U$49=$S26)+($V$5:$V$49=$S26)+($W$5:$W$49=$S26)+($X$5:$X$49=$S26)+($Y$5:$Y$49=$S26))&gt;0)*$AF$5:$AF$49)*$T26,IF($R26="科目",AF26*$T26,""))</f>
        <v/>
      </c>
      <c r="I26" s="48">
        <f>IF($R26="合計",SUMPRODUCT(((($U$5:$U$49=$S26)+($V$5:$V$49=$S26)+($W$5:$W$49=$S26)+($X$5:$X$49=$S26)+($Y$5:$Y$49=$S26))&gt;0)*$AG$5:$AG$49)*$T26,IF($R26="科目",AG26*$T26,""))</f>
        <v/>
      </c>
      <c r="J26" s="48">
        <f>IF($R26="合計",SUMPRODUCT(((($U$5:$U$49=$S26)+($V$5:$V$49=$S26)+($W$5:$W$49=$S26)+($X$5:$X$49=$S26)+($Y$5:$Y$49=$S26))&gt;0)*$AH$5:$AH$49)*$T26,IF($R26="科目",AH26*$T26,""))</f>
        <v/>
      </c>
      <c r="K26" s="48">
        <f>IF($R26="合計",SUMPRODUCT(((($U$5:$U$49=$S26)+($V$5:$V$49=$S26)+($W$5:$W$49=$S26)+($X$5:$X$49=$S26)+($Y$5:$Y$49=$S26))&gt;0)*$AI$5:$AI$49)*$T26,IF($R26="科目",AI26*$T26,""))</f>
        <v/>
      </c>
      <c r="L26" s="48">
        <f>IF($R26="合計",SUMPRODUCT(((($U$5:$U$49=$S26)+($V$5:$V$49=$S26)+($W$5:$W$49=$S26)+($X$5:$X$49=$S26)+($Y$5:$Y$49=$S26))&gt;0)*$AJ$5:$AJ$49)*$T26,IF($R26="科目",AJ26*$T26,""))</f>
        <v/>
      </c>
      <c r="M26" s="48">
        <f>IF($R26="合計",SUMPRODUCT(((($U$5:$U$49=$S26)+($V$5:$V$49=$S26)+($W$5:$W$49=$S26)+($X$5:$X$49=$S26)+($Y$5:$Y$49=$S26))&gt;0)*$AK$5:$AK$49)*$T26,IF($R26="科目",AK26*$T26,""))</f>
        <v/>
      </c>
      <c r="N26" s="48">
        <f>IF(OR($R26="科目",$R26="合計"),SUMIF($B$3:$M$3,"&lt;="&amp;'設定'!$C$12,B26:M26),"")</f>
        <v/>
      </c>
      <c r="O26" s="49">
        <f>IF(AND('設定'!$C$12&gt;=2,OR($R26="科目",$R26="合計")),INDEX(B26:M26,'設定'!$C$12)-INDEX(B26:M26,'設定'!$C$12-1),"")</f>
        <v/>
      </c>
      <c r="P26" s="50">
        <f>IF(O26="","",IF(INDEX(B26:M26,'設定'!$C$12-1)&lt;=0,"",O26/INDEX(B26:M26,'設定'!$C$12-1)))</f>
        <v/>
      </c>
      <c r="Q26" s="68" t="n"/>
      <c r="R26" s="68">
        <f>'表示の並び'!AA119</f>
        <v/>
      </c>
      <c r="S26" s="68">
        <f>'表示の並び'!AC119</f>
        <v/>
      </c>
      <c r="T26" s="68">
        <f>'表示の並び'!AE119</f>
        <v/>
      </c>
      <c r="U26" s="68">
        <f>'表示の並び'!AF119</f>
        <v/>
      </c>
      <c r="V26" s="68">
        <f>'表示の並び'!AG119</f>
        <v/>
      </c>
      <c r="W26" s="68">
        <f>'表示の並び'!AH119</f>
        <v/>
      </c>
      <c r="X26" s="68">
        <f>'表示の並び'!AI119</f>
        <v/>
      </c>
      <c r="Y26" s="68">
        <f>'表示の並び'!AJ119</f>
        <v/>
      </c>
      <c r="Z26" s="68">
        <f>IF($R26="科目",SUMIFS('月次入力'!$E$7:$E$126,'勘定科目'!$E$6:$E$125,$S26,'勘定科目'!$H$6:$H$125,"○")-SUMIFS('月次入力'!$D$7:$D$126,'勘定科目'!$E$6:$E$125,$S26,'勘定科目'!$H$6:$H$125,"○"),0)</f>
        <v/>
      </c>
      <c r="AA26" s="68">
        <f>IF($R26="科目",SUMIFS('月次入力'!$G$7:$G$126,'勘定科目'!$E$6:$E$125,$S26,'勘定科目'!$H$6:$H$125,"○")-SUMIFS('月次入力'!$F$7:$F$126,'勘定科目'!$E$6:$E$125,$S26,'勘定科目'!$H$6:$H$125,"○"),0)</f>
        <v/>
      </c>
      <c r="AB26" s="68">
        <f>IF($R26="科目",SUMIFS('月次入力'!$I$7:$I$126,'勘定科目'!$E$6:$E$125,$S26,'勘定科目'!$H$6:$H$125,"○")-SUMIFS('月次入力'!$H$7:$H$126,'勘定科目'!$E$6:$E$125,$S26,'勘定科目'!$H$6:$H$125,"○"),0)</f>
        <v/>
      </c>
      <c r="AC26" s="68">
        <f>IF($R26="科目",SUMIFS('月次入力'!$K$7:$K$126,'勘定科目'!$E$6:$E$125,$S26,'勘定科目'!$H$6:$H$125,"○")-SUMIFS('月次入力'!$J$7:$J$126,'勘定科目'!$E$6:$E$125,$S26,'勘定科目'!$H$6:$H$125,"○"),0)</f>
        <v/>
      </c>
      <c r="AD26" s="68">
        <f>IF($R26="科目",SUMIFS('月次入力'!$M$7:$M$126,'勘定科目'!$E$6:$E$125,$S26,'勘定科目'!$H$6:$H$125,"○")-SUMIFS('月次入力'!$L$7:$L$126,'勘定科目'!$E$6:$E$125,$S26,'勘定科目'!$H$6:$H$125,"○"),0)</f>
        <v/>
      </c>
      <c r="AE26" s="68">
        <f>IF($R26="科目",SUMIFS('月次入力'!$O$7:$O$126,'勘定科目'!$E$6:$E$125,$S26,'勘定科目'!$H$6:$H$125,"○")-SUMIFS('月次入力'!$N$7:$N$126,'勘定科目'!$E$6:$E$125,$S26,'勘定科目'!$H$6:$H$125,"○"),0)</f>
        <v/>
      </c>
      <c r="AF26" s="68">
        <f>IF($R26="科目",SUMIFS('月次入力'!$Q$7:$Q$126,'勘定科目'!$E$6:$E$125,$S26,'勘定科目'!$H$6:$H$125,"○")-SUMIFS('月次入力'!$P$7:$P$126,'勘定科目'!$E$6:$E$125,$S26,'勘定科目'!$H$6:$H$125,"○"),0)</f>
        <v/>
      </c>
      <c r="AG26" s="68">
        <f>IF($R26="科目",SUMIFS('月次入力'!$S$7:$S$126,'勘定科目'!$E$6:$E$125,$S26,'勘定科目'!$H$6:$H$125,"○")-SUMIFS('月次入力'!$R$7:$R$126,'勘定科目'!$E$6:$E$125,$S26,'勘定科目'!$H$6:$H$125,"○"),0)</f>
        <v/>
      </c>
      <c r="AH26" s="68">
        <f>IF($R26="科目",SUMIFS('月次入力'!$U$7:$U$126,'勘定科目'!$E$6:$E$125,$S26,'勘定科目'!$H$6:$H$125,"○")-SUMIFS('月次入力'!$T$7:$T$126,'勘定科目'!$E$6:$E$125,$S26,'勘定科目'!$H$6:$H$125,"○"),0)</f>
        <v/>
      </c>
      <c r="AI26" s="68">
        <f>IF($R26="科目",SUMIFS('月次入力'!$W$7:$W$126,'勘定科目'!$E$6:$E$125,$S26,'勘定科目'!$H$6:$H$125,"○")-SUMIFS('月次入力'!$V$7:$V$126,'勘定科目'!$E$6:$E$125,$S26,'勘定科目'!$H$6:$H$125,"○"),0)</f>
        <v/>
      </c>
      <c r="AJ26" s="68">
        <f>IF($R26="科目",SUMIFS('月次入力'!$Y$7:$Y$126,'勘定科目'!$E$6:$E$125,$S26,'勘定科目'!$H$6:$H$125,"○")-SUMIFS('月次入力'!$X$7:$X$126,'勘定科目'!$E$6:$E$125,$S26,'勘定科目'!$H$6:$H$125,"○"),0)</f>
        <v/>
      </c>
      <c r="AK26" s="68">
        <f>IF($R26="科目",SUMIFS('月次入力'!$AA$7:$AA$126,'勘定科目'!$E$6:$E$125,$S26,'勘定科目'!$H$6:$H$125,"○")-SUMIFS('月次入力'!$Z$7:$Z$126,'勘定科目'!$E$6:$E$125,$S26,'勘定科目'!$H$6:$H$125,"○"),0)</f>
        <v/>
      </c>
    </row>
    <row r="27" ht="15" customHeight="1">
      <c r="A27" s="47">
        <f>IF('表示の並び'!AB120="","",REPT("　",'表示の並び'!AD120)&amp;'表示の並び'!AB120)</f>
        <v/>
      </c>
      <c r="B27" s="48">
        <f>IF($R27="合計",SUMPRODUCT(((($U$5:$U$49=$S27)+($V$5:$V$49=$S27)+($W$5:$W$49=$S27)+($X$5:$X$49=$S27)+($Y$5:$Y$49=$S27))&gt;0)*$Z$5:$Z$49)*$T27,IF($R27="科目",Z27*$T27,""))</f>
        <v/>
      </c>
      <c r="C27" s="48">
        <f>IF($R27="合計",SUMPRODUCT(((($U$5:$U$49=$S27)+($V$5:$V$49=$S27)+($W$5:$W$49=$S27)+($X$5:$X$49=$S27)+($Y$5:$Y$49=$S27))&gt;0)*$AA$5:$AA$49)*$T27,IF($R27="科目",AA27*$T27,""))</f>
        <v/>
      </c>
      <c r="D27" s="48">
        <f>IF($R27="合計",SUMPRODUCT(((($U$5:$U$49=$S27)+($V$5:$V$49=$S27)+($W$5:$W$49=$S27)+($X$5:$X$49=$S27)+($Y$5:$Y$49=$S27))&gt;0)*$AB$5:$AB$49)*$T27,IF($R27="科目",AB27*$T27,""))</f>
        <v/>
      </c>
      <c r="E27" s="48">
        <f>IF($R27="合計",SUMPRODUCT(((($U$5:$U$49=$S27)+($V$5:$V$49=$S27)+($W$5:$W$49=$S27)+($X$5:$X$49=$S27)+($Y$5:$Y$49=$S27))&gt;0)*$AC$5:$AC$49)*$T27,IF($R27="科目",AC27*$T27,""))</f>
        <v/>
      </c>
      <c r="F27" s="48">
        <f>IF($R27="合計",SUMPRODUCT(((($U$5:$U$49=$S27)+($V$5:$V$49=$S27)+($W$5:$W$49=$S27)+($X$5:$X$49=$S27)+($Y$5:$Y$49=$S27))&gt;0)*$AD$5:$AD$49)*$T27,IF($R27="科目",AD27*$T27,""))</f>
        <v/>
      </c>
      <c r="G27" s="48">
        <f>IF($R27="合計",SUMPRODUCT(((($U$5:$U$49=$S27)+($V$5:$V$49=$S27)+($W$5:$W$49=$S27)+($X$5:$X$49=$S27)+($Y$5:$Y$49=$S27))&gt;0)*$AE$5:$AE$49)*$T27,IF($R27="科目",AE27*$T27,""))</f>
        <v/>
      </c>
      <c r="H27" s="48">
        <f>IF($R27="合計",SUMPRODUCT(((($U$5:$U$49=$S27)+($V$5:$V$49=$S27)+($W$5:$W$49=$S27)+($X$5:$X$49=$S27)+($Y$5:$Y$49=$S27))&gt;0)*$AF$5:$AF$49)*$T27,IF($R27="科目",AF27*$T27,""))</f>
        <v/>
      </c>
      <c r="I27" s="48">
        <f>IF($R27="合計",SUMPRODUCT(((($U$5:$U$49=$S27)+($V$5:$V$49=$S27)+($W$5:$W$49=$S27)+($X$5:$X$49=$S27)+($Y$5:$Y$49=$S27))&gt;0)*$AG$5:$AG$49)*$T27,IF($R27="科目",AG27*$T27,""))</f>
        <v/>
      </c>
      <c r="J27" s="48">
        <f>IF($R27="合計",SUMPRODUCT(((($U$5:$U$49=$S27)+($V$5:$V$49=$S27)+($W$5:$W$49=$S27)+($X$5:$X$49=$S27)+($Y$5:$Y$49=$S27))&gt;0)*$AH$5:$AH$49)*$T27,IF($R27="科目",AH27*$T27,""))</f>
        <v/>
      </c>
      <c r="K27" s="48">
        <f>IF($R27="合計",SUMPRODUCT(((($U$5:$U$49=$S27)+($V$5:$V$49=$S27)+($W$5:$W$49=$S27)+($X$5:$X$49=$S27)+($Y$5:$Y$49=$S27))&gt;0)*$AI$5:$AI$49)*$T27,IF($R27="科目",AI27*$T27,""))</f>
        <v/>
      </c>
      <c r="L27" s="48">
        <f>IF($R27="合計",SUMPRODUCT(((($U$5:$U$49=$S27)+($V$5:$V$49=$S27)+($W$5:$W$49=$S27)+($X$5:$X$49=$S27)+($Y$5:$Y$49=$S27))&gt;0)*$AJ$5:$AJ$49)*$T27,IF($R27="科目",AJ27*$T27,""))</f>
        <v/>
      </c>
      <c r="M27" s="48">
        <f>IF($R27="合計",SUMPRODUCT(((($U$5:$U$49=$S27)+($V$5:$V$49=$S27)+($W$5:$W$49=$S27)+($X$5:$X$49=$S27)+($Y$5:$Y$49=$S27))&gt;0)*$AK$5:$AK$49)*$T27,IF($R27="科目",AK27*$T27,""))</f>
        <v/>
      </c>
      <c r="N27" s="48">
        <f>IF(OR($R27="科目",$R27="合計"),SUMIF($B$3:$M$3,"&lt;="&amp;'設定'!$C$12,B27:M27),"")</f>
        <v/>
      </c>
      <c r="O27" s="49">
        <f>IF(AND('設定'!$C$12&gt;=2,OR($R27="科目",$R27="合計")),INDEX(B27:M27,'設定'!$C$12)-INDEX(B27:M27,'設定'!$C$12-1),"")</f>
        <v/>
      </c>
      <c r="P27" s="50">
        <f>IF(O27="","",IF(INDEX(B27:M27,'設定'!$C$12-1)&lt;=0,"",O27/INDEX(B27:M27,'設定'!$C$12-1)))</f>
        <v/>
      </c>
      <c r="Q27" s="68" t="n"/>
      <c r="R27" s="68">
        <f>'表示の並び'!AA120</f>
        <v/>
      </c>
      <c r="S27" s="68">
        <f>'表示の並び'!AC120</f>
        <v/>
      </c>
      <c r="T27" s="68">
        <f>'表示の並び'!AE120</f>
        <v/>
      </c>
      <c r="U27" s="68">
        <f>'表示の並び'!AF120</f>
        <v/>
      </c>
      <c r="V27" s="68">
        <f>'表示の並び'!AG120</f>
        <v/>
      </c>
      <c r="W27" s="68">
        <f>'表示の並び'!AH120</f>
        <v/>
      </c>
      <c r="X27" s="68">
        <f>'表示の並び'!AI120</f>
        <v/>
      </c>
      <c r="Y27" s="68">
        <f>'表示の並び'!AJ120</f>
        <v/>
      </c>
      <c r="Z27" s="68">
        <f>IF($R27="科目",SUMIFS('月次入力'!$E$7:$E$126,'勘定科目'!$E$6:$E$125,$S27,'勘定科目'!$H$6:$H$125,"○")-SUMIFS('月次入力'!$D$7:$D$126,'勘定科目'!$E$6:$E$125,$S27,'勘定科目'!$H$6:$H$125,"○"),0)</f>
        <v/>
      </c>
      <c r="AA27" s="68">
        <f>IF($R27="科目",SUMIFS('月次入力'!$G$7:$G$126,'勘定科目'!$E$6:$E$125,$S27,'勘定科目'!$H$6:$H$125,"○")-SUMIFS('月次入力'!$F$7:$F$126,'勘定科目'!$E$6:$E$125,$S27,'勘定科目'!$H$6:$H$125,"○"),0)</f>
        <v/>
      </c>
      <c r="AB27" s="68">
        <f>IF($R27="科目",SUMIFS('月次入力'!$I$7:$I$126,'勘定科目'!$E$6:$E$125,$S27,'勘定科目'!$H$6:$H$125,"○")-SUMIFS('月次入力'!$H$7:$H$126,'勘定科目'!$E$6:$E$125,$S27,'勘定科目'!$H$6:$H$125,"○"),0)</f>
        <v/>
      </c>
      <c r="AC27" s="68">
        <f>IF($R27="科目",SUMIFS('月次入力'!$K$7:$K$126,'勘定科目'!$E$6:$E$125,$S27,'勘定科目'!$H$6:$H$125,"○")-SUMIFS('月次入力'!$J$7:$J$126,'勘定科目'!$E$6:$E$125,$S27,'勘定科目'!$H$6:$H$125,"○"),0)</f>
        <v/>
      </c>
      <c r="AD27" s="68">
        <f>IF($R27="科目",SUMIFS('月次入力'!$M$7:$M$126,'勘定科目'!$E$6:$E$125,$S27,'勘定科目'!$H$6:$H$125,"○")-SUMIFS('月次入力'!$L$7:$L$126,'勘定科目'!$E$6:$E$125,$S27,'勘定科目'!$H$6:$H$125,"○"),0)</f>
        <v/>
      </c>
      <c r="AE27" s="68">
        <f>IF($R27="科目",SUMIFS('月次入力'!$O$7:$O$126,'勘定科目'!$E$6:$E$125,$S27,'勘定科目'!$H$6:$H$125,"○")-SUMIFS('月次入力'!$N$7:$N$126,'勘定科目'!$E$6:$E$125,$S27,'勘定科目'!$H$6:$H$125,"○"),0)</f>
        <v/>
      </c>
      <c r="AF27" s="68">
        <f>IF($R27="科目",SUMIFS('月次入力'!$Q$7:$Q$126,'勘定科目'!$E$6:$E$125,$S27,'勘定科目'!$H$6:$H$125,"○")-SUMIFS('月次入力'!$P$7:$P$126,'勘定科目'!$E$6:$E$125,$S27,'勘定科目'!$H$6:$H$125,"○"),0)</f>
        <v/>
      </c>
      <c r="AG27" s="68">
        <f>IF($R27="科目",SUMIFS('月次入力'!$S$7:$S$126,'勘定科目'!$E$6:$E$125,$S27,'勘定科目'!$H$6:$H$125,"○")-SUMIFS('月次入力'!$R$7:$R$126,'勘定科目'!$E$6:$E$125,$S27,'勘定科目'!$H$6:$H$125,"○"),0)</f>
        <v/>
      </c>
      <c r="AH27" s="68">
        <f>IF($R27="科目",SUMIFS('月次入力'!$U$7:$U$126,'勘定科目'!$E$6:$E$125,$S27,'勘定科目'!$H$6:$H$125,"○")-SUMIFS('月次入力'!$T$7:$T$126,'勘定科目'!$E$6:$E$125,$S27,'勘定科目'!$H$6:$H$125,"○"),0)</f>
        <v/>
      </c>
      <c r="AI27" s="68">
        <f>IF($R27="科目",SUMIFS('月次入力'!$W$7:$W$126,'勘定科目'!$E$6:$E$125,$S27,'勘定科目'!$H$6:$H$125,"○")-SUMIFS('月次入力'!$V$7:$V$126,'勘定科目'!$E$6:$E$125,$S27,'勘定科目'!$H$6:$H$125,"○"),0)</f>
        <v/>
      </c>
      <c r="AJ27" s="68">
        <f>IF($R27="科目",SUMIFS('月次入力'!$Y$7:$Y$126,'勘定科目'!$E$6:$E$125,$S27,'勘定科目'!$H$6:$H$125,"○")-SUMIFS('月次入力'!$X$7:$X$126,'勘定科目'!$E$6:$E$125,$S27,'勘定科目'!$H$6:$H$125,"○"),0)</f>
        <v/>
      </c>
      <c r="AK27" s="68">
        <f>IF($R27="科目",SUMIFS('月次入力'!$AA$7:$AA$126,'勘定科目'!$E$6:$E$125,$S27,'勘定科目'!$H$6:$H$125,"○")-SUMIFS('月次入力'!$Z$7:$Z$126,'勘定科目'!$E$6:$E$125,$S27,'勘定科目'!$H$6:$H$125,"○"),0)</f>
        <v/>
      </c>
    </row>
    <row r="28" ht="15" customHeight="1">
      <c r="A28" s="47">
        <f>IF('表示の並び'!AB121="","",REPT("　",'表示の並び'!AD121)&amp;'表示の並び'!AB121)</f>
        <v/>
      </c>
      <c r="B28" s="48">
        <f>IF($R28="合計",SUMPRODUCT(((($U$5:$U$49=$S28)+($V$5:$V$49=$S28)+($W$5:$W$49=$S28)+($X$5:$X$49=$S28)+($Y$5:$Y$49=$S28))&gt;0)*$Z$5:$Z$49)*$T28,IF($R28="科目",Z28*$T28,""))</f>
        <v/>
      </c>
      <c r="C28" s="48">
        <f>IF($R28="合計",SUMPRODUCT(((($U$5:$U$49=$S28)+($V$5:$V$49=$S28)+($W$5:$W$49=$S28)+($X$5:$X$49=$S28)+($Y$5:$Y$49=$S28))&gt;0)*$AA$5:$AA$49)*$T28,IF($R28="科目",AA28*$T28,""))</f>
        <v/>
      </c>
      <c r="D28" s="48">
        <f>IF($R28="合計",SUMPRODUCT(((($U$5:$U$49=$S28)+($V$5:$V$49=$S28)+($W$5:$W$49=$S28)+($X$5:$X$49=$S28)+($Y$5:$Y$49=$S28))&gt;0)*$AB$5:$AB$49)*$T28,IF($R28="科目",AB28*$T28,""))</f>
        <v/>
      </c>
      <c r="E28" s="48">
        <f>IF($R28="合計",SUMPRODUCT(((($U$5:$U$49=$S28)+($V$5:$V$49=$S28)+($W$5:$W$49=$S28)+($X$5:$X$49=$S28)+($Y$5:$Y$49=$S28))&gt;0)*$AC$5:$AC$49)*$T28,IF($R28="科目",AC28*$T28,""))</f>
        <v/>
      </c>
      <c r="F28" s="48">
        <f>IF($R28="合計",SUMPRODUCT(((($U$5:$U$49=$S28)+($V$5:$V$49=$S28)+($W$5:$W$49=$S28)+($X$5:$X$49=$S28)+($Y$5:$Y$49=$S28))&gt;0)*$AD$5:$AD$49)*$T28,IF($R28="科目",AD28*$T28,""))</f>
        <v/>
      </c>
      <c r="G28" s="48">
        <f>IF($R28="合計",SUMPRODUCT(((($U$5:$U$49=$S28)+($V$5:$V$49=$S28)+($W$5:$W$49=$S28)+($X$5:$X$49=$S28)+($Y$5:$Y$49=$S28))&gt;0)*$AE$5:$AE$49)*$T28,IF($R28="科目",AE28*$T28,""))</f>
        <v/>
      </c>
      <c r="H28" s="48">
        <f>IF($R28="合計",SUMPRODUCT(((($U$5:$U$49=$S28)+($V$5:$V$49=$S28)+($W$5:$W$49=$S28)+($X$5:$X$49=$S28)+($Y$5:$Y$49=$S28))&gt;0)*$AF$5:$AF$49)*$T28,IF($R28="科目",AF28*$T28,""))</f>
        <v/>
      </c>
      <c r="I28" s="48">
        <f>IF($R28="合計",SUMPRODUCT(((($U$5:$U$49=$S28)+($V$5:$V$49=$S28)+($W$5:$W$49=$S28)+($X$5:$X$49=$S28)+($Y$5:$Y$49=$S28))&gt;0)*$AG$5:$AG$49)*$T28,IF($R28="科目",AG28*$T28,""))</f>
        <v/>
      </c>
      <c r="J28" s="48">
        <f>IF($R28="合計",SUMPRODUCT(((($U$5:$U$49=$S28)+($V$5:$V$49=$S28)+($W$5:$W$49=$S28)+($X$5:$X$49=$S28)+($Y$5:$Y$49=$S28))&gt;0)*$AH$5:$AH$49)*$T28,IF($R28="科目",AH28*$T28,""))</f>
        <v/>
      </c>
      <c r="K28" s="48">
        <f>IF($R28="合計",SUMPRODUCT(((($U$5:$U$49=$S28)+($V$5:$V$49=$S28)+($W$5:$W$49=$S28)+($X$5:$X$49=$S28)+($Y$5:$Y$49=$S28))&gt;0)*$AI$5:$AI$49)*$T28,IF($R28="科目",AI28*$T28,""))</f>
        <v/>
      </c>
      <c r="L28" s="48">
        <f>IF($R28="合計",SUMPRODUCT(((($U$5:$U$49=$S28)+($V$5:$V$49=$S28)+($W$5:$W$49=$S28)+($X$5:$X$49=$S28)+($Y$5:$Y$49=$S28))&gt;0)*$AJ$5:$AJ$49)*$T28,IF($R28="科目",AJ28*$T28,""))</f>
        <v/>
      </c>
      <c r="M28" s="48">
        <f>IF($R28="合計",SUMPRODUCT(((($U$5:$U$49=$S28)+($V$5:$V$49=$S28)+($W$5:$W$49=$S28)+($X$5:$X$49=$S28)+($Y$5:$Y$49=$S28))&gt;0)*$AK$5:$AK$49)*$T28,IF($R28="科目",AK28*$T28,""))</f>
        <v/>
      </c>
      <c r="N28" s="48">
        <f>IF(OR($R28="科目",$R28="合計"),SUMIF($B$3:$M$3,"&lt;="&amp;'設定'!$C$12,B28:M28),"")</f>
        <v/>
      </c>
      <c r="O28" s="49">
        <f>IF(AND('設定'!$C$12&gt;=2,OR($R28="科目",$R28="合計")),INDEX(B28:M28,'設定'!$C$12)-INDEX(B28:M28,'設定'!$C$12-1),"")</f>
        <v/>
      </c>
      <c r="P28" s="50">
        <f>IF(O28="","",IF(INDEX(B28:M28,'設定'!$C$12-1)&lt;=0,"",O28/INDEX(B28:M28,'設定'!$C$12-1)))</f>
        <v/>
      </c>
      <c r="Q28" s="68" t="n"/>
      <c r="R28" s="68">
        <f>'表示の並び'!AA121</f>
        <v/>
      </c>
      <c r="S28" s="68">
        <f>'表示の並び'!AC121</f>
        <v/>
      </c>
      <c r="T28" s="68">
        <f>'表示の並び'!AE121</f>
        <v/>
      </c>
      <c r="U28" s="68">
        <f>'表示の並び'!AF121</f>
        <v/>
      </c>
      <c r="V28" s="68">
        <f>'表示の並び'!AG121</f>
        <v/>
      </c>
      <c r="W28" s="68">
        <f>'表示の並び'!AH121</f>
        <v/>
      </c>
      <c r="X28" s="68">
        <f>'表示の並び'!AI121</f>
        <v/>
      </c>
      <c r="Y28" s="68">
        <f>'表示の並び'!AJ121</f>
        <v/>
      </c>
      <c r="Z28" s="68">
        <f>IF($R28="科目",SUMIFS('月次入力'!$E$7:$E$126,'勘定科目'!$E$6:$E$125,$S28,'勘定科目'!$H$6:$H$125,"○")-SUMIFS('月次入力'!$D$7:$D$126,'勘定科目'!$E$6:$E$125,$S28,'勘定科目'!$H$6:$H$125,"○"),0)</f>
        <v/>
      </c>
      <c r="AA28" s="68">
        <f>IF($R28="科目",SUMIFS('月次入力'!$G$7:$G$126,'勘定科目'!$E$6:$E$125,$S28,'勘定科目'!$H$6:$H$125,"○")-SUMIFS('月次入力'!$F$7:$F$126,'勘定科目'!$E$6:$E$125,$S28,'勘定科目'!$H$6:$H$125,"○"),0)</f>
        <v/>
      </c>
      <c r="AB28" s="68">
        <f>IF($R28="科目",SUMIFS('月次入力'!$I$7:$I$126,'勘定科目'!$E$6:$E$125,$S28,'勘定科目'!$H$6:$H$125,"○")-SUMIFS('月次入力'!$H$7:$H$126,'勘定科目'!$E$6:$E$125,$S28,'勘定科目'!$H$6:$H$125,"○"),0)</f>
        <v/>
      </c>
      <c r="AC28" s="68">
        <f>IF($R28="科目",SUMIFS('月次入力'!$K$7:$K$126,'勘定科目'!$E$6:$E$125,$S28,'勘定科目'!$H$6:$H$125,"○")-SUMIFS('月次入力'!$J$7:$J$126,'勘定科目'!$E$6:$E$125,$S28,'勘定科目'!$H$6:$H$125,"○"),0)</f>
        <v/>
      </c>
      <c r="AD28" s="68">
        <f>IF($R28="科目",SUMIFS('月次入力'!$M$7:$M$126,'勘定科目'!$E$6:$E$125,$S28,'勘定科目'!$H$6:$H$125,"○")-SUMIFS('月次入力'!$L$7:$L$126,'勘定科目'!$E$6:$E$125,$S28,'勘定科目'!$H$6:$H$125,"○"),0)</f>
        <v/>
      </c>
      <c r="AE28" s="68">
        <f>IF($R28="科目",SUMIFS('月次入力'!$O$7:$O$126,'勘定科目'!$E$6:$E$125,$S28,'勘定科目'!$H$6:$H$125,"○")-SUMIFS('月次入力'!$N$7:$N$126,'勘定科目'!$E$6:$E$125,$S28,'勘定科目'!$H$6:$H$125,"○"),0)</f>
        <v/>
      </c>
      <c r="AF28" s="68">
        <f>IF($R28="科目",SUMIFS('月次入力'!$Q$7:$Q$126,'勘定科目'!$E$6:$E$125,$S28,'勘定科目'!$H$6:$H$125,"○")-SUMIFS('月次入力'!$P$7:$P$126,'勘定科目'!$E$6:$E$125,$S28,'勘定科目'!$H$6:$H$125,"○"),0)</f>
        <v/>
      </c>
      <c r="AG28" s="68">
        <f>IF($R28="科目",SUMIFS('月次入力'!$S$7:$S$126,'勘定科目'!$E$6:$E$125,$S28,'勘定科目'!$H$6:$H$125,"○")-SUMIFS('月次入力'!$R$7:$R$126,'勘定科目'!$E$6:$E$125,$S28,'勘定科目'!$H$6:$H$125,"○"),0)</f>
        <v/>
      </c>
      <c r="AH28" s="68">
        <f>IF($R28="科目",SUMIFS('月次入力'!$U$7:$U$126,'勘定科目'!$E$6:$E$125,$S28,'勘定科目'!$H$6:$H$125,"○")-SUMIFS('月次入力'!$T$7:$T$126,'勘定科目'!$E$6:$E$125,$S28,'勘定科目'!$H$6:$H$125,"○"),0)</f>
        <v/>
      </c>
      <c r="AI28" s="68">
        <f>IF($R28="科目",SUMIFS('月次入力'!$W$7:$W$126,'勘定科目'!$E$6:$E$125,$S28,'勘定科目'!$H$6:$H$125,"○")-SUMIFS('月次入力'!$V$7:$V$126,'勘定科目'!$E$6:$E$125,$S28,'勘定科目'!$H$6:$H$125,"○"),0)</f>
        <v/>
      </c>
      <c r="AJ28" s="68">
        <f>IF($R28="科目",SUMIFS('月次入力'!$Y$7:$Y$126,'勘定科目'!$E$6:$E$125,$S28,'勘定科目'!$H$6:$H$125,"○")-SUMIFS('月次入力'!$X$7:$X$126,'勘定科目'!$E$6:$E$125,$S28,'勘定科目'!$H$6:$H$125,"○"),0)</f>
        <v/>
      </c>
      <c r="AK28" s="68">
        <f>IF($R28="科目",SUMIFS('月次入力'!$AA$7:$AA$126,'勘定科目'!$E$6:$E$125,$S28,'勘定科目'!$H$6:$H$125,"○")-SUMIFS('月次入力'!$Z$7:$Z$126,'勘定科目'!$E$6:$E$125,$S28,'勘定科目'!$H$6:$H$125,"○"),0)</f>
        <v/>
      </c>
    </row>
    <row r="29" ht="15" customHeight="1">
      <c r="A29" s="47">
        <f>IF('表示の並び'!AB122="","",REPT("　",'表示の並び'!AD122)&amp;'表示の並び'!AB122)</f>
        <v/>
      </c>
      <c r="B29" s="48">
        <f>IF($R29="合計",SUMPRODUCT(((($U$5:$U$49=$S29)+($V$5:$V$49=$S29)+($W$5:$W$49=$S29)+($X$5:$X$49=$S29)+($Y$5:$Y$49=$S29))&gt;0)*$Z$5:$Z$49)*$T29,IF($R29="科目",Z29*$T29,""))</f>
        <v/>
      </c>
      <c r="C29" s="48">
        <f>IF($R29="合計",SUMPRODUCT(((($U$5:$U$49=$S29)+($V$5:$V$49=$S29)+($W$5:$W$49=$S29)+($X$5:$X$49=$S29)+($Y$5:$Y$49=$S29))&gt;0)*$AA$5:$AA$49)*$T29,IF($R29="科目",AA29*$T29,""))</f>
        <v/>
      </c>
      <c r="D29" s="48">
        <f>IF($R29="合計",SUMPRODUCT(((($U$5:$U$49=$S29)+($V$5:$V$49=$S29)+($W$5:$W$49=$S29)+($X$5:$X$49=$S29)+($Y$5:$Y$49=$S29))&gt;0)*$AB$5:$AB$49)*$T29,IF($R29="科目",AB29*$T29,""))</f>
        <v/>
      </c>
      <c r="E29" s="48">
        <f>IF($R29="合計",SUMPRODUCT(((($U$5:$U$49=$S29)+($V$5:$V$49=$S29)+($W$5:$W$49=$S29)+($X$5:$X$49=$S29)+($Y$5:$Y$49=$S29))&gt;0)*$AC$5:$AC$49)*$T29,IF($R29="科目",AC29*$T29,""))</f>
        <v/>
      </c>
      <c r="F29" s="48">
        <f>IF($R29="合計",SUMPRODUCT(((($U$5:$U$49=$S29)+($V$5:$V$49=$S29)+($W$5:$W$49=$S29)+($X$5:$X$49=$S29)+($Y$5:$Y$49=$S29))&gt;0)*$AD$5:$AD$49)*$T29,IF($R29="科目",AD29*$T29,""))</f>
        <v/>
      </c>
      <c r="G29" s="48">
        <f>IF($R29="合計",SUMPRODUCT(((($U$5:$U$49=$S29)+($V$5:$V$49=$S29)+($W$5:$W$49=$S29)+($X$5:$X$49=$S29)+($Y$5:$Y$49=$S29))&gt;0)*$AE$5:$AE$49)*$T29,IF($R29="科目",AE29*$T29,""))</f>
        <v/>
      </c>
      <c r="H29" s="48">
        <f>IF($R29="合計",SUMPRODUCT(((($U$5:$U$49=$S29)+($V$5:$V$49=$S29)+($W$5:$W$49=$S29)+($X$5:$X$49=$S29)+($Y$5:$Y$49=$S29))&gt;0)*$AF$5:$AF$49)*$T29,IF($R29="科目",AF29*$T29,""))</f>
        <v/>
      </c>
      <c r="I29" s="48">
        <f>IF($R29="合計",SUMPRODUCT(((($U$5:$U$49=$S29)+($V$5:$V$49=$S29)+($W$5:$W$49=$S29)+($X$5:$X$49=$S29)+($Y$5:$Y$49=$S29))&gt;0)*$AG$5:$AG$49)*$T29,IF($R29="科目",AG29*$T29,""))</f>
        <v/>
      </c>
      <c r="J29" s="48">
        <f>IF($R29="合計",SUMPRODUCT(((($U$5:$U$49=$S29)+($V$5:$V$49=$S29)+($W$5:$W$49=$S29)+($X$5:$X$49=$S29)+($Y$5:$Y$49=$S29))&gt;0)*$AH$5:$AH$49)*$T29,IF($R29="科目",AH29*$T29,""))</f>
        <v/>
      </c>
      <c r="K29" s="48">
        <f>IF($R29="合計",SUMPRODUCT(((($U$5:$U$49=$S29)+($V$5:$V$49=$S29)+($W$5:$W$49=$S29)+($X$5:$X$49=$S29)+($Y$5:$Y$49=$S29))&gt;0)*$AI$5:$AI$49)*$T29,IF($R29="科目",AI29*$T29,""))</f>
        <v/>
      </c>
      <c r="L29" s="48">
        <f>IF($R29="合計",SUMPRODUCT(((($U$5:$U$49=$S29)+($V$5:$V$49=$S29)+($W$5:$W$49=$S29)+($X$5:$X$49=$S29)+($Y$5:$Y$49=$S29))&gt;0)*$AJ$5:$AJ$49)*$T29,IF($R29="科目",AJ29*$T29,""))</f>
        <v/>
      </c>
      <c r="M29" s="48">
        <f>IF($R29="合計",SUMPRODUCT(((($U$5:$U$49=$S29)+($V$5:$V$49=$S29)+($W$5:$W$49=$S29)+($X$5:$X$49=$S29)+($Y$5:$Y$49=$S29))&gt;0)*$AK$5:$AK$49)*$T29,IF($R29="科目",AK29*$T29,""))</f>
        <v/>
      </c>
      <c r="N29" s="48">
        <f>IF(OR($R29="科目",$R29="合計"),SUMIF($B$3:$M$3,"&lt;="&amp;'設定'!$C$12,B29:M29),"")</f>
        <v/>
      </c>
      <c r="O29" s="49">
        <f>IF(AND('設定'!$C$12&gt;=2,OR($R29="科目",$R29="合計")),INDEX(B29:M29,'設定'!$C$12)-INDEX(B29:M29,'設定'!$C$12-1),"")</f>
        <v/>
      </c>
      <c r="P29" s="50">
        <f>IF(O29="","",IF(INDEX(B29:M29,'設定'!$C$12-1)&lt;=0,"",O29/INDEX(B29:M29,'設定'!$C$12-1)))</f>
        <v/>
      </c>
      <c r="Q29" s="68" t="n"/>
      <c r="R29" s="68">
        <f>'表示の並び'!AA122</f>
        <v/>
      </c>
      <c r="S29" s="68">
        <f>'表示の並び'!AC122</f>
        <v/>
      </c>
      <c r="T29" s="68">
        <f>'表示の並び'!AE122</f>
        <v/>
      </c>
      <c r="U29" s="68">
        <f>'表示の並び'!AF122</f>
        <v/>
      </c>
      <c r="V29" s="68">
        <f>'表示の並び'!AG122</f>
        <v/>
      </c>
      <c r="W29" s="68">
        <f>'表示の並び'!AH122</f>
        <v/>
      </c>
      <c r="X29" s="68">
        <f>'表示の並び'!AI122</f>
        <v/>
      </c>
      <c r="Y29" s="68">
        <f>'表示の並び'!AJ122</f>
        <v/>
      </c>
      <c r="Z29" s="68">
        <f>IF($R29="科目",SUMIFS('月次入力'!$E$7:$E$126,'勘定科目'!$E$6:$E$125,$S29,'勘定科目'!$H$6:$H$125,"○")-SUMIFS('月次入力'!$D$7:$D$126,'勘定科目'!$E$6:$E$125,$S29,'勘定科目'!$H$6:$H$125,"○"),0)</f>
        <v/>
      </c>
      <c r="AA29" s="68">
        <f>IF($R29="科目",SUMIFS('月次入力'!$G$7:$G$126,'勘定科目'!$E$6:$E$125,$S29,'勘定科目'!$H$6:$H$125,"○")-SUMIFS('月次入力'!$F$7:$F$126,'勘定科目'!$E$6:$E$125,$S29,'勘定科目'!$H$6:$H$125,"○"),0)</f>
        <v/>
      </c>
      <c r="AB29" s="68">
        <f>IF($R29="科目",SUMIFS('月次入力'!$I$7:$I$126,'勘定科目'!$E$6:$E$125,$S29,'勘定科目'!$H$6:$H$125,"○")-SUMIFS('月次入力'!$H$7:$H$126,'勘定科目'!$E$6:$E$125,$S29,'勘定科目'!$H$6:$H$125,"○"),0)</f>
        <v/>
      </c>
      <c r="AC29" s="68">
        <f>IF($R29="科目",SUMIFS('月次入力'!$K$7:$K$126,'勘定科目'!$E$6:$E$125,$S29,'勘定科目'!$H$6:$H$125,"○")-SUMIFS('月次入力'!$J$7:$J$126,'勘定科目'!$E$6:$E$125,$S29,'勘定科目'!$H$6:$H$125,"○"),0)</f>
        <v/>
      </c>
      <c r="AD29" s="68">
        <f>IF($R29="科目",SUMIFS('月次入力'!$M$7:$M$126,'勘定科目'!$E$6:$E$125,$S29,'勘定科目'!$H$6:$H$125,"○")-SUMIFS('月次入力'!$L$7:$L$126,'勘定科目'!$E$6:$E$125,$S29,'勘定科目'!$H$6:$H$125,"○"),0)</f>
        <v/>
      </c>
      <c r="AE29" s="68">
        <f>IF($R29="科目",SUMIFS('月次入力'!$O$7:$O$126,'勘定科目'!$E$6:$E$125,$S29,'勘定科目'!$H$6:$H$125,"○")-SUMIFS('月次入力'!$N$7:$N$126,'勘定科目'!$E$6:$E$125,$S29,'勘定科目'!$H$6:$H$125,"○"),0)</f>
        <v/>
      </c>
      <c r="AF29" s="68">
        <f>IF($R29="科目",SUMIFS('月次入力'!$Q$7:$Q$126,'勘定科目'!$E$6:$E$125,$S29,'勘定科目'!$H$6:$H$125,"○")-SUMIFS('月次入力'!$P$7:$P$126,'勘定科目'!$E$6:$E$125,$S29,'勘定科目'!$H$6:$H$125,"○"),0)</f>
        <v/>
      </c>
      <c r="AG29" s="68">
        <f>IF($R29="科目",SUMIFS('月次入力'!$S$7:$S$126,'勘定科目'!$E$6:$E$125,$S29,'勘定科目'!$H$6:$H$125,"○")-SUMIFS('月次入力'!$R$7:$R$126,'勘定科目'!$E$6:$E$125,$S29,'勘定科目'!$H$6:$H$125,"○"),0)</f>
        <v/>
      </c>
      <c r="AH29" s="68">
        <f>IF($R29="科目",SUMIFS('月次入力'!$U$7:$U$126,'勘定科目'!$E$6:$E$125,$S29,'勘定科目'!$H$6:$H$125,"○")-SUMIFS('月次入力'!$T$7:$T$126,'勘定科目'!$E$6:$E$125,$S29,'勘定科目'!$H$6:$H$125,"○"),0)</f>
        <v/>
      </c>
      <c r="AI29" s="68">
        <f>IF($R29="科目",SUMIFS('月次入力'!$W$7:$W$126,'勘定科目'!$E$6:$E$125,$S29,'勘定科目'!$H$6:$H$125,"○")-SUMIFS('月次入力'!$V$7:$V$126,'勘定科目'!$E$6:$E$125,$S29,'勘定科目'!$H$6:$H$125,"○"),0)</f>
        <v/>
      </c>
      <c r="AJ29" s="68">
        <f>IF($R29="科目",SUMIFS('月次入力'!$Y$7:$Y$126,'勘定科目'!$E$6:$E$125,$S29,'勘定科目'!$H$6:$H$125,"○")-SUMIFS('月次入力'!$X$7:$X$126,'勘定科目'!$E$6:$E$125,$S29,'勘定科目'!$H$6:$H$125,"○"),0)</f>
        <v/>
      </c>
      <c r="AK29" s="68">
        <f>IF($R29="科目",SUMIFS('月次入力'!$AA$7:$AA$126,'勘定科目'!$E$6:$E$125,$S29,'勘定科目'!$H$6:$H$125,"○")-SUMIFS('月次入力'!$Z$7:$Z$126,'勘定科目'!$E$6:$E$125,$S29,'勘定科目'!$H$6:$H$125,"○"),0)</f>
        <v/>
      </c>
    </row>
    <row r="30" ht="15" customHeight="1">
      <c r="A30" s="47">
        <f>IF('表示の並び'!AB123="","",REPT("　",'表示の並び'!AD123)&amp;'表示の並び'!AB123)</f>
        <v/>
      </c>
      <c r="B30" s="48">
        <f>IF($R30="合計",SUMPRODUCT(((($U$5:$U$49=$S30)+($V$5:$V$49=$S30)+($W$5:$W$49=$S30)+($X$5:$X$49=$S30)+($Y$5:$Y$49=$S30))&gt;0)*$Z$5:$Z$49)*$T30,IF($R30="科目",Z30*$T30,""))</f>
        <v/>
      </c>
      <c r="C30" s="48">
        <f>IF($R30="合計",SUMPRODUCT(((($U$5:$U$49=$S30)+($V$5:$V$49=$S30)+($W$5:$W$49=$S30)+($X$5:$X$49=$S30)+($Y$5:$Y$49=$S30))&gt;0)*$AA$5:$AA$49)*$T30,IF($R30="科目",AA30*$T30,""))</f>
        <v/>
      </c>
      <c r="D30" s="48">
        <f>IF($R30="合計",SUMPRODUCT(((($U$5:$U$49=$S30)+($V$5:$V$49=$S30)+($W$5:$W$49=$S30)+($X$5:$X$49=$S30)+($Y$5:$Y$49=$S30))&gt;0)*$AB$5:$AB$49)*$T30,IF($R30="科目",AB30*$T30,""))</f>
        <v/>
      </c>
      <c r="E30" s="48">
        <f>IF($R30="合計",SUMPRODUCT(((($U$5:$U$49=$S30)+($V$5:$V$49=$S30)+($W$5:$W$49=$S30)+($X$5:$X$49=$S30)+($Y$5:$Y$49=$S30))&gt;0)*$AC$5:$AC$49)*$T30,IF($R30="科目",AC30*$T30,""))</f>
        <v/>
      </c>
      <c r="F30" s="48">
        <f>IF($R30="合計",SUMPRODUCT(((($U$5:$U$49=$S30)+($V$5:$V$49=$S30)+($W$5:$W$49=$S30)+($X$5:$X$49=$S30)+($Y$5:$Y$49=$S30))&gt;0)*$AD$5:$AD$49)*$T30,IF($R30="科目",AD30*$T30,""))</f>
        <v/>
      </c>
      <c r="G30" s="48">
        <f>IF($R30="合計",SUMPRODUCT(((($U$5:$U$49=$S30)+($V$5:$V$49=$S30)+($W$5:$W$49=$S30)+($X$5:$X$49=$S30)+($Y$5:$Y$49=$S30))&gt;0)*$AE$5:$AE$49)*$T30,IF($R30="科目",AE30*$T30,""))</f>
        <v/>
      </c>
      <c r="H30" s="48">
        <f>IF($R30="合計",SUMPRODUCT(((($U$5:$U$49=$S30)+($V$5:$V$49=$S30)+($W$5:$W$49=$S30)+($X$5:$X$49=$S30)+($Y$5:$Y$49=$S30))&gt;0)*$AF$5:$AF$49)*$T30,IF($R30="科目",AF30*$T30,""))</f>
        <v/>
      </c>
      <c r="I30" s="48">
        <f>IF($R30="合計",SUMPRODUCT(((($U$5:$U$49=$S30)+($V$5:$V$49=$S30)+($W$5:$W$49=$S30)+($X$5:$X$49=$S30)+($Y$5:$Y$49=$S30))&gt;0)*$AG$5:$AG$49)*$T30,IF($R30="科目",AG30*$T30,""))</f>
        <v/>
      </c>
      <c r="J30" s="48">
        <f>IF($R30="合計",SUMPRODUCT(((($U$5:$U$49=$S30)+($V$5:$V$49=$S30)+($W$5:$W$49=$S30)+($X$5:$X$49=$S30)+($Y$5:$Y$49=$S30))&gt;0)*$AH$5:$AH$49)*$T30,IF($R30="科目",AH30*$T30,""))</f>
        <v/>
      </c>
      <c r="K30" s="48">
        <f>IF($R30="合計",SUMPRODUCT(((($U$5:$U$49=$S30)+($V$5:$V$49=$S30)+($W$5:$W$49=$S30)+($X$5:$X$49=$S30)+($Y$5:$Y$49=$S30))&gt;0)*$AI$5:$AI$49)*$T30,IF($R30="科目",AI30*$T30,""))</f>
        <v/>
      </c>
      <c r="L30" s="48">
        <f>IF($R30="合計",SUMPRODUCT(((($U$5:$U$49=$S30)+($V$5:$V$49=$S30)+($W$5:$W$49=$S30)+($X$5:$X$49=$S30)+($Y$5:$Y$49=$S30))&gt;0)*$AJ$5:$AJ$49)*$T30,IF($R30="科目",AJ30*$T30,""))</f>
        <v/>
      </c>
      <c r="M30" s="48">
        <f>IF($R30="合計",SUMPRODUCT(((($U$5:$U$49=$S30)+($V$5:$V$49=$S30)+($W$5:$W$49=$S30)+($X$5:$X$49=$S30)+($Y$5:$Y$49=$S30))&gt;0)*$AK$5:$AK$49)*$T30,IF($R30="科目",AK30*$T30,""))</f>
        <v/>
      </c>
      <c r="N30" s="48">
        <f>IF(OR($R30="科目",$R30="合計"),SUMIF($B$3:$M$3,"&lt;="&amp;'設定'!$C$12,B30:M30),"")</f>
        <v/>
      </c>
      <c r="O30" s="49">
        <f>IF(AND('設定'!$C$12&gt;=2,OR($R30="科目",$R30="合計")),INDEX(B30:M30,'設定'!$C$12)-INDEX(B30:M30,'設定'!$C$12-1),"")</f>
        <v/>
      </c>
      <c r="P30" s="50">
        <f>IF(O30="","",IF(INDEX(B30:M30,'設定'!$C$12-1)&lt;=0,"",O30/INDEX(B30:M30,'設定'!$C$12-1)))</f>
        <v/>
      </c>
      <c r="Q30" s="68" t="n"/>
      <c r="R30" s="68">
        <f>'表示の並び'!AA123</f>
        <v/>
      </c>
      <c r="S30" s="68">
        <f>'表示の並び'!AC123</f>
        <v/>
      </c>
      <c r="T30" s="68">
        <f>'表示の並び'!AE123</f>
        <v/>
      </c>
      <c r="U30" s="68">
        <f>'表示の並び'!AF123</f>
        <v/>
      </c>
      <c r="V30" s="68">
        <f>'表示の並び'!AG123</f>
        <v/>
      </c>
      <c r="W30" s="68">
        <f>'表示の並び'!AH123</f>
        <v/>
      </c>
      <c r="X30" s="68">
        <f>'表示の並び'!AI123</f>
        <v/>
      </c>
      <c r="Y30" s="68">
        <f>'表示の並び'!AJ123</f>
        <v/>
      </c>
      <c r="Z30" s="68">
        <f>IF($R30="科目",SUMIFS('月次入力'!$E$7:$E$126,'勘定科目'!$E$6:$E$125,$S30,'勘定科目'!$H$6:$H$125,"○")-SUMIFS('月次入力'!$D$7:$D$126,'勘定科目'!$E$6:$E$125,$S30,'勘定科目'!$H$6:$H$125,"○"),0)</f>
        <v/>
      </c>
      <c r="AA30" s="68">
        <f>IF($R30="科目",SUMIFS('月次入力'!$G$7:$G$126,'勘定科目'!$E$6:$E$125,$S30,'勘定科目'!$H$6:$H$125,"○")-SUMIFS('月次入力'!$F$7:$F$126,'勘定科目'!$E$6:$E$125,$S30,'勘定科目'!$H$6:$H$125,"○"),0)</f>
        <v/>
      </c>
      <c r="AB30" s="68">
        <f>IF($R30="科目",SUMIFS('月次入力'!$I$7:$I$126,'勘定科目'!$E$6:$E$125,$S30,'勘定科目'!$H$6:$H$125,"○")-SUMIFS('月次入力'!$H$7:$H$126,'勘定科目'!$E$6:$E$125,$S30,'勘定科目'!$H$6:$H$125,"○"),0)</f>
        <v/>
      </c>
      <c r="AC30" s="68">
        <f>IF($R30="科目",SUMIFS('月次入力'!$K$7:$K$126,'勘定科目'!$E$6:$E$125,$S30,'勘定科目'!$H$6:$H$125,"○")-SUMIFS('月次入力'!$J$7:$J$126,'勘定科目'!$E$6:$E$125,$S30,'勘定科目'!$H$6:$H$125,"○"),0)</f>
        <v/>
      </c>
      <c r="AD30" s="68">
        <f>IF($R30="科目",SUMIFS('月次入力'!$M$7:$M$126,'勘定科目'!$E$6:$E$125,$S30,'勘定科目'!$H$6:$H$125,"○")-SUMIFS('月次入力'!$L$7:$L$126,'勘定科目'!$E$6:$E$125,$S30,'勘定科目'!$H$6:$H$125,"○"),0)</f>
        <v/>
      </c>
      <c r="AE30" s="68">
        <f>IF($R30="科目",SUMIFS('月次入力'!$O$7:$O$126,'勘定科目'!$E$6:$E$125,$S30,'勘定科目'!$H$6:$H$125,"○")-SUMIFS('月次入力'!$N$7:$N$126,'勘定科目'!$E$6:$E$125,$S30,'勘定科目'!$H$6:$H$125,"○"),0)</f>
        <v/>
      </c>
      <c r="AF30" s="68">
        <f>IF($R30="科目",SUMIFS('月次入力'!$Q$7:$Q$126,'勘定科目'!$E$6:$E$125,$S30,'勘定科目'!$H$6:$H$125,"○")-SUMIFS('月次入力'!$P$7:$P$126,'勘定科目'!$E$6:$E$125,$S30,'勘定科目'!$H$6:$H$125,"○"),0)</f>
        <v/>
      </c>
      <c r="AG30" s="68">
        <f>IF($R30="科目",SUMIFS('月次入力'!$S$7:$S$126,'勘定科目'!$E$6:$E$125,$S30,'勘定科目'!$H$6:$H$125,"○")-SUMIFS('月次入力'!$R$7:$R$126,'勘定科目'!$E$6:$E$125,$S30,'勘定科目'!$H$6:$H$125,"○"),0)</f>
        <v/>
      </c>
      <c r="AH30" s="68">
        <f>IF($R30="科目",SUMIFS('月次入力'!$U$7:$U$126,'勘定科目'!$E$6:$E$125,$S30,'勘定科目'!$H$6:$H$125,"○")-SUMIFS('月次入力'!$T$7:$T$126,'勘定科目'!$E$6:$E$125,$S30,'勘定科目'!$H$6:$H$125,"○"),0)</f>
        <v/>
      </c>
      <c r="AI30" s="68">
        <f>IF($R30="科目",SUMIFS('月次入力'!$W$7:$W$126,'勘定科目'!$E$6:$E$125,$S30,'勘定科目'!$H$6:$H$125,"○")-SUMIFS('月次入力'!$V$7:$V$126,'勘定科目'!$E$6:$E$125,$S30,'勘定科目'!$H$6:$H$125,"○"),0)</f>
        <v/>
      </c>
      <c r="AJ30" s="68">
        <f>IF($R30="科目",SUMIFS('月次入力'!$Y$7:$Y$126,'勘定科目'!$E$6:$E$125,$S30,'勘定科目'!$H$6:$H$125,"○")-SUMIFS('月次入力'!$X$7:$X$126,'勘定科目'!$E$6:$E$125,$S30,'勘定科目'!$H$6:$H$125,"○"),0)</f>
        <v/>
      </c>
      <c r="AK30" s="68">
        <f>IF($R30="科目",SUMIFS('月次入力'!$AA$7:$AA$126,'勘定科目'!$E$6:$E$125,$S30,'勘定科目'!$H$6:$H$125,"○")-SUMIFS('月次入力'!$Z$7:$Z$126,'勘定科目'!$E$6:$E$125,$S30,'勘定科目'!$H$6:$H$125,"○"),0)</f>
        <v/>
      </c>
    </row>
    <row r="31" ht="15" customHeight="1">
      <c r="A31" s="47">
        <f>IF('表示の並び'!AB124="","",REPT("　",'表示の並び'!AD124)&amp;'表示の並び'!AB124)</f>
        <v/>
      </c>
      <c r="B31" s="48">
        <f>IF($R31="合計",SUMPRODUCT(((($U$5:$U$49=$S31)+($V$5:$V$49=$S31)+($W$5:$W$49=$S31)+($X$5:$X$49=$S31)+($Y$5:$Y$49=$S31))&gt;0)*$Z$5:$Z$49)*$T31,IF($R31="科目",Z31*$T31,""))</f>
        <v/>
      </c>
      <c r="C31" s="48">
        <f>IF($R31="合計",SUMPRODUCT(((($U$5:$U$49=$S31)+($V$5:$V$49=$S31)+($W$5:$W$49=$S31)+($X$5:$X$49=$S31)+($Y$5:$Y$49=$S31))&gt;0)*$AA$5:$AA$49)*$T31,IF($R31="科目",AA31*$T31,""))</f>
        <v/>
      </c>
      <c r="D31" s="48">
        <f>IF($R31="合計",SUMPRODUCT(((($U$5:$U$49=$S31)+($V$5:$V$49=$S31)+($W$5:$W$49=$S31)+($X$5:$X$49=$S31)+($Y$5:$Y$49=$S31))&gt;0)*$AB$5:$AB$49)*$T31,IF($R31="科目",AB31*$T31,""))</f>
        <v/>
      </c>
      <c r="E31" s="48">
        <f>IF($R31="合計",SUMPRODUCT(((($U$5:$U$49=$S31)+($V$5:$V$49=$S31)+($W$5:$W$49=$S31)+($X$5:$X$49=$S31)+($Y$5:$Y$49=$S31))&gt;0)*$AC$5:$AC$49)*$T31,IF($R31="科目",AC31*$T31,""))</f>
        <v/>
      </c>
      <c r="F31" s="48">
        <f>IF($R31="合計",SUMPRODUCT(((($U$5:$U$49=$S31)+($V$5:$V$49=$S31)+($W$5:$W$49=$S31)+($X$5:$X$49=$S31)+($Y$5:$Y$49=$S31))&gt;0)*$AD$5:$AD$49)*$T31,IF($R31="科目",AD31*$T31,""))</f>
        <v/>
      </c>
      <c r="G31" s="48">
        <f>IF($R31="合計",SUMPRODUCT(((($U$5:$U$49=$S31)+($V$5:$V$49=$S31)+($W$5:$W$49=$S31)+($X$5:$X$49=$S31)+($Y$5:$Y$49=$S31))&gt;0)*$AE$5:$AE$49)*$T31,IF($R31="科目",AE31*$T31,""))</f>
        <v/>
      </c>
      <c r="H31" s="48">
        <f>IF($R31="合計",SUMPRODUCT(((($U$5:$U$49=$S31)+($V$5:$V$49=$S31)+($W$5:$W$49=$S31)+($X$5:$X$49=$S31)+($Y$5:$Y$49=$S31))&gt;0)*$AF$5:$AF$49)*$T31,IF($R31="科目",AF31*$T31,""))</f>
        <v/>
      </c>
      <c r="I31" s="48">
        <f>IF($R31="合計",SUMPRODUCT(((($U$5:$U$49=$S31)+($V$5:$V$49=$S31)+($W$5:$W$49=$S31)+($X$5:$X$49=$S31)+($Y$5:$Y$49=$S31))&gt;0)*$AG$5:$AG$49)*$T31,IF($R31="科目",AG31*$T31,""))</f>
        <v/>
      </c>
      <c r="J31" s="48">
        <f>IF($R31="合計",SUMPRODUCT(((($U$5:$U$49=$S31)+($V$5:$V$49=$S31)+($W$5:$W$49=$S31)+($X$5:$X$49=$S31)+($Y$5:$Y$49=$S31))&gt;0)*$AH$5:$AH$49)*$T31,IF($R31="科目",AH31*$T31,""))</f>
        <v/>
      </c>
      <c r="K31" s="48">
        <f>IF($R31="合計",SUMPRODUCT(((($U$5:$U$49=$S31)+($V$5:$V$49=$S31)+($W$5:$W$49=$S31)+($X$5:$X$49=$S31)+($Y$5:$Y$49=$S31))&gt;0)*$AI$5:$AI$49)*$T31,IF($R31="科目",AI31*$T31,""))</f>
        <v/>
      </c>
      <c r="L31" s="48">
        <f>IF($R31="合計",SUMPRODUCT(((($U$5:$U$49=$S31)+($V$5:$V$49=$S31)+($W$5:$W$49=$S31)+($X$5:$X$49=$S31)+($Y$5:$Y$49=$S31))&gt;0)*$AJ$5:$AJ$49)*$T31,IF($R31="科目",AJ31*$T31,""))</f>
        <v/>
      </c>
      <c r="M31" s="48">
        <f>IF($R31="合計",SUMPRODUCT(((($U$5:$U$49=$S31)+($V$5:$V$49=$S31)+($W$5:$W$49=$S31)+($X$5:$X$49=$S31)+($Y$5:$Y$49=$S31))&gt;0)*$AK$5:$AK$49)*$T31,IF($R31="科目",AK31*$T31,""))</f>
        <v/>
      </c>
      <c r="N31" s="48">
        <f>IF(OR($R31="科目",$R31="合計"),SUMIF($B$3:$M$3,"&lt;="&amp;'設定'!$C$12,B31:M31),"")</f>
        <v/>
      </c>
      <c r="O31" s="49">
        <f>IF(AND('設定'!$C$12&gt;=2,OR($R31="科目",$R31="合計")),INDEX(B31:M31,'設定'!$C$12)-INDEX(B31:M31,'設定'!$C$12-1),"")</f>
        <v/>
      </c>
      <c r="P31" s="50">
        <f>IF(O31="","",IF(INDEX(B31:M31,'設定'!$C$12-1)&lt;=0,"",O31/INDEX(B31:M31,'設定'!$C$12-1)))</f>
        <v/>
      </c>
      <c r="Q31" s="68" t="n"/>
      <c r="R31" s="68">
        <f>'表示の並び'!AA124</f>
        <v/>
      </c>
      <c r="S31" s="68">
        <f>'表示の並び'!AC124</f>
        <v/>
      </c>
      <c r="T31" s="68">
        <f>'表示の並び'!AE124</f>
        <v/>
      </c>
      <c r="U31" s="68">
        <f>'表示の並び'!AF124</f>
        <v/>
      </c>
      <c r="V31" s="68">
        <f>'表示の並び'!AG124</f>
        <v/>
      </c>
      <c r="W31" s="68">
        <f>'表示の並び'!AH124</f>
        <v/>
      </c>
      <c r="X31" s="68">
        <f>'表示の並び'!AI124</f>
        <v/>
      </c>
      <c r="Y31" s="68">
        <f>'表示の並び'!AJ124</f>
        <v/>
      </c>
      <c r="Z31" s="68">
        <f>IF($R31="科目",SUMIFS('月次入力'!$E$7:$E$126,'勘定科目'!$E$6:$E$125,$S31,'勘定科目'!$H$6:$H$125,"○")-SUMIFS('月次入力'!$D$7:$D$126,'勘定科目'!$E$6:$E$125,$S31,'勘定科目'!$H$6:$H$125,"○"),0)</f>
        <v/>
      </c>
      <c r="AA31" s="68">
        <f>IF($R31="科目",SUMIFS('月次入力'!$G$7:$G$126,'勘定科目'!$E$6:$E$125,$S31,'勘定科目'!$H$6:$H$125,"○")-SUMIFS('月次入力'!$F$7:$F$126,'勘定科目'!$E$6:$E$125,$S31,'勘定科目'!$H$6:$H$125,"○"),0)</f>
        <v/>
      </c>
      <c r="AB31" s="68">
        <f>IF($R31="科目",SUMIFS('月次入力'!$I$7:$I$126,'勘定科目'!$E$6:$E$125,$S31,'勘定科目'!$H$6:$H$125,"○")-SUMIFS('月次入力'!$H$7:$H$126,'勘定科目'!$E$6:$E$125,$S31,'勘定科目'!$H$6:$H$125,"○"),0)</f>
        <v/>
      </c>
      <c r="AC31" s="68">
        <f>IF($R31="科目",SUMIFS('月次入力'!$K$7:$K$126,'勘定科目'!$E$6:$E$125,$S31,'勘定科目'!$H$6:$H$125,"○")-SUMIFS('月次入力'!$J$7:$J$126,'勘定科目'!$E$6:$E$125,$S31,'勘定科目'!$H$6:$H$125,"○"),0)</f>
        <v/>
      </c>
      <c r="AD31" s="68">
        <f>IF($R31="科目",SUMIFS('月次入力'!$M$7:$M$126,'勘定科目'!$E$6:$E$125,$S31,'勘定科目'!$H$6:$H$125,"○")-SUMIFS('月次入力'!$L$7:$L$126,'勘定科目'!$E$6:$E$125,$S31,'勘定科目'!$H$6:$H$125,"○"),0)</f>
        <v/>
      </c>
      <c r="AE31" s="68">
        <f>IF($R31="科目",SUMIFS('月次入力'!$O$7:$O$126,'勘定科目'!$E$6:$E$125,$S31,'勘定科目'!$H$6:$H$125,"○")-SUMIFS('月次入力'!$N$7:$N$126,'勘定科目'!$E$6:$E$125,$S31,'勘定科目'!$H$6:$H$125,"○"),0)</f>
        <v/>
      </c>
      <c r="AF31" s="68">
        <f>IF($R31="科目",SUMIFS('月次入力'!$Q$7:$Q$126,'勘定科目'!$E$6:$E$125,$S31,'勘定科目'!$H$6:$H$125,"○")-SUMIFS('月次入力'!$P$7:$P$126,'勘定科目'!$E$6:$E$125,$S31,'勘定科目'!$H$6:$H$125,"○"),0)</f>
        <v/>
      </c>
      <c r="AG31" s="68">
        <f>IF($R31="科目",SUMIFS('月次入力'!$S$7:$S$126,'勘定科目'!$E$6:$E$125,$S31,'勘定科目'!$H$6:$H$125,"○")-SUMIFS('月次入力'!$R$7:$R$126,'勘定科目'!$E$6:$E$125,$S31,'勘定科目'!$H$6:$H$125,"○"),0)</f>
        <v/>
      </c>
      <c r="AH31" s="68">
        <f>IF($R31="科目",SUMIFS('月次入力'!$U$7:$U$126,'勘定科目'!$E$6:$E$125,$S31,'勘定科目'!$H$6:$H$125,"○")-SUMIFS('月次入力'!$T$7:$T$126,'勘定科目'!$E$6:$E$125,$S31,'勘定科目'!$H$6:$H$125,"○"),0)</f>
        <v/>
      </c>
      <c r="AI31" s="68">
        <f>IF($R31="科目",SUMIFS('月次入力'!$W$7:$W$126,'勘定科目'!$E$6:$E$125,$S31,'勘定科目'!$H$6:$H$125,"○")-SUMIFS('月次入力'!$V$7:$V$126,'勘定科目'!$E$6:$E$125,$S31,'勘定科目'!$H$6:$H$125,"○"),0)</f>
        <v/>
      </c>
      <c r="AJ31" s="68">
        <f>IF($R31="科目",SUMIFS('月次入力'!$Y$7:$Y$126,'勘定科目'!$E$6:$E$125,$S31,'勘定科目'!$H$6:$H$125,"○")-SUMIFS('月次入力'!$X$7:$X$126,'勘定科目'!$E$6:$E$125,$S31,'勘定科目'!$H$6:$H$125,"○"),0)</f>
        <v/>
      </c>
      <c r="AK31" s="68">
        <f>IF($R31="科目",SUMIFS('月次入力'!$AA$7:$AA$126,'勘定科目'!$E$6:$E$125,$S31,'勘定科目'!$H$6:$H$125,"○")-SUMIFS('月次入力'!$Z$7:$Z$126,'勘定科目'!$E$6:$E$125,$S31,'勘定科目'!$H$6:$H$125,"○"),0)</f>
        <v/>
      </c>
    </row>
    <row r="32" ht="15" customHeight="1">
      <c r="A32" s="47">
        <f>IF('表示の並び'!AB125="","",REPT("　",'表示の並び'!AD125)&amp;'表示の並び'!AB125)</f>
        <v/>
      </c>
      <c r="B32" s="48">
        <f>IF($R32="合計",SUMPRODUCT(((($U$5:$U$49=$S32)+($V$5:$V$49=$S32)+($W$5:$W$49=$S32)+($X$5:$X$49=$S32)+($Y$5:$Y$49=$S32))&gt;0)*$Z$5:$Z$49)*$T32,IF($R32="科目",Z32*$T32,""))</f>
        <v/>
      </c>
      <c r="C32" s="48">
        <f>IF($R32="合計",SUMPRODUCT(((($U$5:$U$49=$S32)+($V$5:$V$49=$S32)+($W$5:$W$49=$S32)+($X$5:$X$49=$S32)+($Y$5:$Y$49=$S32))&gt;0)*$AA$5:$AA$49)*$T32,IF($R32="科目",AA32*$T32,""))</f>
        <v/>
      </c>
      <c r="D32" s="48">
        <f>IF($R32="合計",SUMPRODUCT(((($U$5:$U$49=$S32)+($V$5:$V$49=$S32)+($W$5:$W$49=$S32)+($X$5:$X$49=$S32)+($Y$5:$Y$49=$S32))&gt;0)*$AB$5:$AB$49)*$T32,IF($R32="科目",AB32*$T32,""))</f>
        <v/>
      </c>
      <c r="E32" s="48">
        <f>IF($R32="合計",SUMPRODUCT(((($U$5:$U$49=$S32)+($V$5:$V$49=$S32)+($W$5:$W$49=$S32)+($X$5:$X$49=$S32)+($Y$5:$Y$49=$S32))&gt;0)*$AC$5:$AC$49)*$T32,IF($R32="科目",AC32*$T32,""))</f>
        <v/>
      </c>
      <c r="F32" s="48">
        <f>IF($R32="合計",SUMPRODUCT(((($U$5:$U$49=$S32)+($V$5:$V$49=$S32)+($W$5:$W$49=$S32)+($X$5:$X$49=$S32)+($Y$5:$Y$49=$S32))&gt;0)*$AD$5:$AD$49)*$T32,IF($R32="科目",AD32*$T32,""))</f>
        <v/>
      </c>
      <c r="G32" s="48">
        <f>IF($R32="合計",SUMPRODUCT(((($U$5:$U$49=$S32)+($V$5:$V$49=$S32)+($W$5:$W$49=$S32)+($X$5:$X$49=$S32)+($Y$5:$Y$49=$S32))&gt;0)*$AE$5:$AE$49)*$T32,IF($R32="科目",AE32*$T32,""))</f>
        <v/>
      </c>
      <c r="H32" s="48">
        <f>IF($R32="合計",SUMPRODUCT(((($U$5:$U$49=$S32)+($V$5:$V$49=$S32)+($W$5:$W$49=$S32)+($X$5:$X$49=$S32)+($Y$5:$Y$49=$S32))&gt;0)*$AF$5:$AF$49)*$T32,IF($R32="科目",AF32*$T32,""))</f>
        <v/>
      </c>
      <c r="I32" s="48">
        <f>IF($R32="合計",SUMPRODUCT(((($U$5:$U$49=$S32)+($V$5:$V$49=$S32)+($W$5:$W$49=$S32)+($X$5:$X$49=$S32)+($Y$5:$Y$49=$S32))&gt;0)*$AG$5:$AG$49)*$T32,IF($R32="科目",AG32*$T32,""))</f>
        <v/>
      </c>
      <c r="J32" s="48">
        <f>IF($R32="合計",SUMPRODUCT(((($U$5:$U$49=$S32)+($V$5:$V$49=$S32)+($W$5:$W$49=$S32)+($X$5:$X$49=$S32)+($Y$5:$Y$49=$S32))&gt;0)*$AH$5:$AH$49)*$T32,IF($R32="科目",AH32*$T32,""))</f>
        <v/>
      </c>
      <c r="K32" s="48">
        <f>IF($R32="合計",SUMPRODUCT(((($U$5:$U$49=$S32)+($V$5:$V$49=$S32)+($W$5:$W$49=$S32)+($X$5:$X$49=$S32)+($Y$5:$Y$49=$S32))&gt;0)*$AI$5:$AI$49)*$T32,IF($R32="科目",AI32*$T32,""))</f>
        <v/>
      </c>
      <c r="L32" s="48">
        <f>IF($R32="合計",SUMPRODUCT(((($U$5:$U$49=$S32)+($V$5:$V$49=$S32)+($W$5:$W$49=$S32)+($X$5:$X$49=$S32)+($Y$5:$Y$49=$S32))&gt;0)*$AJ$5:$AJ$49)*$T32,IF($R32="科目",AJ32*$T32,""))</f>
        <v/>
      </c>
      <c r="M32" s="48">
        <f>IF($R32="合計",SUMPRODUCT(((($U$5:$U$49=$S32)+($V$5:$V$49=$S32)+($W$5:$W$49=$S32)+($X$5:$X$49=$S32)+($Y$5:$Y$49=$S32))&gt;0)*$AK$5:$AK$49)*$T32,IF($R32="科目",AK32*$T32,""))</f>
        <v/>
      </c>
      <c r="N32" s="48">
        <f>IF(OR($R32="科目",$R32="合計"),SUMIF($B$3:$M$3,"&lt;="&amp;'設定'!$C$12,B32:M32),"")</f>
        <v/>
      </c>
      <c r="O32" s="49">
        <f>IF(AND('設定'!$C$12&gt;=2,OR($R32="科目",$R32="合計")),INDEX(B32:M32,'設定'!$C$12)-INDEX(B32:M32,'設定'!$C$12-1),"")</f>
        <v/>
      </c>
      <c r="P32" s="50">
        <f>IF(O32="","",IF(INDEX(B32:M32,'設定'!$C$12-1)&lt;=0,"",O32/INDEX(B32:M32,'設定'!$C$12-1)))</f>
        <v/>
      </c>
      <c r="Q32" s="68" t="n"/>
      <c r="R32" s="68">
        <f>'表示の並び'!AA125</f>
        <v/>
      </c>
      <c r="S32" s="68">
        <f>'表示の並び'!AC125</f>
        <v/>
      </c>
      <c r="T32" s="68">
        <f>'表示の並び'!AE125</f>
        <v/>
      </c>
      <c r="U32" s="68">
        <f>'表示の並び'!AF125</f>
        <v/>
      </c>
      <c r="V32" s="68">
        <f>'表示の並び'!AG125</f>
        <v/>
      </c>
      <c r="W32" s="68">
        <f>'表示の並び'!AH125</f>
        <v/>
      </c>
      <c r="X32" s="68">
        <f>'表示の並び'!AI125</f>
        <v/>
      </c>
      <c r="Y32" s="68">
        <f>'表示の並び'!AJ125</f>
        <v/>
      </c>
      <c r="Z32" s="68">
        <f>IF($R32="科目",SUMIFS('月次入力'!$E$7:$E$126,'勘定科目'!$E$6:$E$125,$S32,'勘定科目'!$H$6:$H$125,"○")-SUMIFS('月次入力'!$D$7:$D$126,'勘定科目'!$E$6:$E$125,$S32,'勘定科目'!$H$6:$H$125,"○"),0)</f>
        <v/>
      </c>
      <c r="AA32" s="68">
        <f>IF($R32="科目",SUMIFS('月次入力'!$G$7:$G$126,'勘定科目'!$E$6:$E$125,$S32,'勘定科目'!$H$6:$H$125,"○")-SUMIFS('月次入力'!$F$7:$F$126,'勘定科目'!$E$6:$E$125,$S32,'勘定科目'!$H$6:$H$125,"○"),0)</f>
        <v/>
      </c>
      <c r="AB32" s="68">
        <f>IF($R32="科目",SUMIFS('月次入力'!$I$7:$I$126,'勘定科目'!$E$6:$E$125,$S32,'勘定科目'!$H$6:$H$125,"○")-SUMIFS('月次入力'!$H$7:$H$126,'勘定科目'!$E$6:$E$125,$S32,'勘定科目'!$H$6:$H$125,"○"),0)</f>
        <v/>
      </c>
      <c r="AC32" s="68">
        <f>IF($R32="科目",SUMIFS('月次入力'!$K$7:$K$126,'勘定科目'!$E$6:$E$125,$S32,'勘定科目'!$H$6:$H$125,"○")-SUMIFS('月次入力'!$J$7:$J$126,'勘定科目'!$E$6:$E$125,$S32,'勘定科目'!$H$6:$H$125,"○"),0)</f>
        <v/>
      </c>
      <c r="AD32" s="68">
        <f>IF($R32="科目",SUMIFS('月次入力'!$M$7:$M$126,'勘定科目'!$E$6:$E$125,$S32,'勘定科目'!$H$6:$H$125,"○")-SUMIFS('月次入力'!$L$7:$L$126,'勘定科目'!$E$6:$E$125,$S32,'勘定科目'!$H$6:$H$125,"○"),0)</f>
        <v/>
      </c>
      <c r="AE32" s="68">
        <f>IF($R32="科目",SUMIFS('月次入力'!$O$7:$O$126,'勘定科目'!$E$6:$E$125,$S32,'勘定科目'!$H$6:$H$125,"○")-SUMIFS('月次入力'!$N$7:$N$126,'勘定科目'!$E$6:$E$125,$S32,'勘定科目'!$H$6:$H$125,"○"),0)</f>
        <v/>
      </c>
      <c r="AF32" s="68">
        <f>IF($R32="科目",SUMIFS('月次入力'!$Q$7:$Q$126,'勘定科目'!$E$6:$E$125,$S32,'勘定科目'!$H$6:$H$125,"○")-SUMIFS('月次入力'!$P$7:$P$126,'勘定科目'!$E$6:$E$125,$S32,'勘定科目'!$H$6:$H$125,"○"),0)</f>
        <v/>
      </c>
      <c r="AG32" s="68">
        <f>IF($R32="科目",SUMIFS('月次入力'!$S$7:$S$126,'勘定科目'!$E$6:$E$125,$S32,'勘定科目'!$H$6:$H$125,"○")-SUMIFS('月次入力'!$R$7:$R$126,'勘定科目'!$E$6:$E$125,$S32,'勘定科目'!$H$6:$H$125,"○"),0)</f>
        <v/>
      </c>
      <c r="AH32" s="68">
        <f>IF($R32="科目",SUMIFS('月次入力'!$U$7:$U$126,'勘定科目'!$E$6:$E$125,$S32,'勘定科目'!$H$6:$H$125,"○")-SUMIFS('月次入力'!$T$7:$T$126,'勘定科目'!$E$6:$E$125,$S32,'勘定科目'!$H$6:$H$125,"○"),0)</f>
        <v/>
      </c>
      <c r="AI32" s="68">
        <f>IF($R32="科目",SUMIFS('月次入力'!$W$7:$W$126,'勘定科目'!$E$6:$E$125,$S32,'勘定科目'!$H$6:$H$125,"○")-SUMIFS('月次入力'!$V$7:$V$126,'勘定科目'!$E$6:$E$125,$S32,'勘定科目'!$H$6:$H$125,"○"),0)</f>
        <v/>
      </c>
      <c r="AJ32" s="68">
        <f>IF($R32="科目",SUMIFS('月次入力'!$Y$7:$Y$126,'勘定科目'!$E$6:$E$125,$S32,'勘定科目'!$H$6:$H$125,"○")-SUMIFS('月次入力'!$X$7:$X$126,'勘定科目'!$E$6:$E$125,$S32,'勘定科目'!$H$6:$H$125,"○"),0)</f>
        <v/>
      </c>
      <c r="AK32" s="68">
        <f>IF($R32="科目",SUMIFS('月次入力'!$AA$7:$AA$126,'勘定科目'!$E$6:$E$125,$S32,'勘定科目'!$H$6:$H$125,"○")-SUMIFS('月次入力'!$Z$7:$Z$126,'勘定科目'!$E$6:$E$125,$S32,'勘定科目'!$H$6:$H$125,"○"),0)</f>
        <v/>
      </c>
    </row>
    <row r="33" ht="15" customHeight="1">
      <c r="A33" s="47">
        <f>IF('表示の並び'!AB126="","",REPT("　",'表示の並び'!AD126)&amp;'表示の並び'!AB126)</f>
        <v/>
      </c>
      <c r="B33" s="48">
        <f>IF($R33="合計",SUMPRODUCT(((($U$5:$U$49=$S33)+($V$5:$V$49=$S33)+($W$5:$W$49=$S33)+($X$5:$X$49=$S33)+($Y$5:$Y$49=$S33))&gt;0)*$Z$5:$Z$49)*$T33,IF($R33="科目",Z33*$T33,""))</f>
        <v/>
      </c>
      <c r="C33" s="48">
        <f>IF($R33="合計",SUMPRODUCT(((($U$5:$U$49=$S33)+($V$5:$V$49=$S33)+($W$5:$W$49=$S33)+($X$5:$X$49=$S33)+($Y$5:$Y$49=$S33))&gt;0)*$AA$5:$AA$49)*$T33,IF($R33="科目",AA33*$T33,""))</f>
        <v/>
      </c>
      <c r="D33" s="48">
        <f>IF($R33="合計",SUMPRODUCT(((($U$5:$U$49=$S33)+($V$5:$V$49=$S33)+($W$5:$W$49=$S33)+($X$5:$X$49=$S33)+($Y$5:$Y$49=$S33))&gt;0)*$AB$5:$AB$49)*$T33,IF($R33="科目",AB33*$T33,""))</f>
        <v/>
      </c>
      <c r="E33" s="48">
        <f>IF($R33="合計",SUMPRODUCT(((($U$5:$U$49=$S33)+($V$5:$V$49=$S33)+($W$5:$W$49=$S33)+($X$5:$X$49=$S33)+($Y$5:$Y$49=$S33))&gt;0)*$AC$5:$AC$49)*$T33,IF($R33="科目",AC33*$T33,""))</f>
        <v/>
      </c>
      <c r="F33" s="48">
        <f>IF($R33="合計",SUMPRODUCT(((($U$5:$U$49=$S33)+($V$5:$V$49=$S33)+($W$5:$W$49=$S33)+($X$5:$X$49=$S33)+($Y$5:$Y$49=$S33))&gt;0)*$AD$5:$AD$49)*$T33,IF($R33="科目",AD33*$T33,""))</f>
        <v/>
      </c>
      <c r="G33" s="48">
        <f>IF($R33="合計",SUMPRODUCT(((($U$5:$U$49=$S33)+($V$5:$V$49=$S33)+($W$5:$W$49=$S33)+($X$5:$X$49=$S33)+($Y$5:$Y$49=$S33))&gt;0)*$AE$5:$AE$49)*$T33,IF($R33="科目",AE33*$T33,""))</f>
        <v/>
      </c>
      <c r="H33" s="48">
        <f>IF($R33="合計",SUMPRODUCT(((($U$5:$U$49=$S33)+($V$5:$V$49=$S33)+($W$5:$W$49=$S33)+($X$5:$X$49=$S33)+($Y$5:$Y$49=$S33))&gt;0)*$AF$5:$AF$49)*$T33,IF($R33="科目",AF33*$T33,""))</f>
        <v/>
      </c>
      <c r="I33" s="48">
        <f>IF($R33="合計",SUMPRODUCT(((($U$5:$U$49=$S33)+($V$5:$V$49=$S33)+($W$5:$W$49=$S33)+($X$5:$X$49=$S33)+($Y$5:$Y$49=$S33))&gt;0)*$AG$5:$AG$49)*$T33,IF($R33="科目",AG33*$T33,""))</f>
        <v/>
      </c>
      <c r="J33" s="48">
        <f>IF($R33="合計",SUMPRODUCT(((($U$5:$U$49=$S33)+($V$5:$V$49=$S33)+($W$5:$W$49=$S33)+($X$5:$X$49=$S33)+($Y$5:$Y$49=$S33))&gt;0)*$AH$5:$AH$49)*$T33,IF($R33="科目",AH33*$T33,""))</f>
        <v/>
      </c>
      <c r="K33" s="48">
        <f>IF($R33="合計",SUMPRODUCT(((($U$5:$U$49=$S33)+($V$5:$V$49=$S33)+($W$5:$W$49=$S33)+($X$5:$X$49=$S33)+($Y$5:$Y$49=$S33))&gt;0)*$AI$5:$AI$49)*$T33,IF($R33="科目",AI33*$T33,""))</f>
        <v/>
      </c>
      <c r="L33" s="48">
        <f>IF($R33="合計",SUMPRODUCT(((($U$5:$U$49=$S33)+($V$5:$V$49=$S33)+($W$5:$W$49=$S33)+($X$5:$X$49=$S33)+($Y$5:$Y$49=$S33))&gt;0)*$AJ$5:$AJ$49)*$T33,IF($R33="科目",AJ33*$T33,""))</f>
        <v/>
      </c>
      <c r="M33" s="48">
        <f>IF($R33="合計",SUMPRODUCT(((($U$5:$U$49=$S33)+($V$5:$V$49=$S33)+($W$5:$W$49=$S33)+($X$5:$X$49=$S33)+($Y$5:$Y$49=$S33))&gt;0)*$AK$5:$AK$49)*$T33,IF($R33="科目",AK33*$T33,""))</f>
        <v/>
      </c>
      <c r="N33" s="48">
        <f>IF(OR($R33="科目",$R33="合計"),SUMIF($B$3:$M$3,"&lt;="&amp;'設定'!$C$12,B33:M33),"")</f>
        <v/>
      </c>
      <c r="O33" s="49">
        <f>IF(AND('設定'!$C$12&gt;=2,OR($R33="科目",$R33="合計")),INDEX(B33:M33,'設定'!$C$12)-INDEX(B33:M33,'設定'!$C$12-1),"")</f>
        <v/>
      </c>
      <c r="P33" s="50">
        <f>IF(O33="","",IF(INDEX(B33:M33,'設定'!$C$12-1)&lt;=0,"",O33/INDEX(B33:M33,'設定'!$C$12-1)))</f>
        <v/>
      </c>
      <c r="Q33" s="68" t="n"/>
      <c r="R33" s="68">
        <f>'表示の並び'!AA126</f>
        <v/>
      </c>
      <c r="S33" s="68">
        <f>'表示の並び'!AC126</f>
        <v/>
      </c>
      <c r="T33" s="68">
        <f>'表示の並び'!AE126</f>
        <v/>
      </c>
      <c r="U33" s="68">
        <f>'表示の並び'!AF126</f>
        <v/>
      </c>
      <c r="V33" s="68">
        <f>'表示の並び'!AG126</f>
        <v/>
      </c>
      <c r="W33" s="68">
        <f>'表示の並び'!AH126</f>
        <v/>
      </c>
      <c r="X33" s="68">
        <f>'表示の並び'!AI126</f>
        <v/>
      </c>
      <c r="Y33" s="68">
        <f>'表示の並び'!AJ126</f>
        <v/>
      </c>
      <c r="Z33" s="68">
        <f>IF($R33="科目",SUMIFS('月次入力'!$E$7:$E$126,'勘定科目'!$E$6:$E$125,$S33,'勘定科目'!$H$6:$H$125,"○")-SUMIFS('月次入力'!$D$7:$D$126,'勘定科目'!$E$6:$E$125,$S33,'勘定科目'!$H$6:$H$125,"○"),0)</f>
        <v/>
      </c>
      <c r="AA33" s="68">
        <f>IF($R33="科目",SUMIFS('月次入力'!$G$7:$G$126,'勘定科目'!$E$6:$E$125,$S33,'勘定科目'!$H$6:$H$125,"○")-SUMIFS('月次入力'!$F$7:$F$126,'勘定科目'!$E$6:$E$125,$S33,'勘定科目'!$H$6:$H$125,"○"),0)</f>
        <v/>
      </c>
      <c r="AB33" s="68">
        <f>IF($R33="科目",SUMIFS('月次入力'!$I$7:$I$126,'勘定科目'!$E$6:$E$125,$S33,'勘定科目'!$H$6:$H$125,"○")-SUMIFS('月次入力'!$H$7:$H$126,'勘定科目'!$E$6:$E$125,$S33,'勘定科目'!$H$6:$H$125,"○"),0)</f>
        <v/>
      </c>
      <c r="AC33" s="68">
        <f>IF($R33="科目",SUMIFS('月次入力'!$K$7:$K$126,'勘定科目'!$E$6:$E$125,$S33,'勘定科目'!$H$6:$H$125,"○")-SUMIFS('月次入力'!$J$7:$J$126,'勘定科目'!$E$6:$E$125,$S33,'勘定科目'!$H$6:$H$125,"○"),0)</f>
        <v/>
      </c>
      <c r="AD33" s="68">
        <f>IF($R33="科目",SUMIFS('月次入力'!$M$7:$M$126,'勘定科目'!$E$6:$E$125,$S33,'勘定科目'!$H$6:$H$125,"○")-SUMIFS('月次入力'!$L$7:$L$126,'勘定科目'!$E$6:$E$125,$S33,'勘定科目'!$H$6:$H$125,"○"),0)</f>
        <v/>
      </c>
      <c r="AE33" s="68">
        <f>IF($R33="科目",SUMIFS('月次入力'!$O$7:$O$126,'勘定科目'!$E$6:$E$125,$S33,'勘定科目'!$H$6:$H$125,"○")-SUMIFS('月次入力'!$N$7:$N$126,'勘定科目'!$E$6:$E$125,$S33,'勘定科目'!$H$6:$H$125,"○"),0)</f>
        <v/>
      </c>
      <c r="AF33" s="68">
        <f>IF($R33="科目",SUMIFS('月次入力'!$Q$7:$Q$126,'勘定科目'!$E$6:$E$125,$S33,'勘定科目'!$H$6:$H$125,"○")-SUMIFS('月次入力'!$P$7:$P$126,'勘定科目'!$E$6:$E$125,$S33,'勘定科目'!$H$6:$H$125,"○"),0)</f>
        <v/>
      </c>
      <c r="AG33" s="68">
        <f>IF($R33="科目",SUMIFS('月次入力'!$S$7:$S$126,'勘定科目'!$E$6:$E$125,$S33,'勘定科目'!$H$6:$H$125,"○")-SUMIFS('月次入力'!$R$7:$R$126,'勘定科目'!$E$6:$E$125,$S33,'勘定科目'!$H$6:$H$125,"○"),0)</f>
        <v/>
      </c>
      <c r="AH33" s="68">
        <f>IF($R33="科目",SUMIFS('月次入力'!$U$7:$U$126,'勘定科目'!$E$6:$E$125,$S33,'勘定科目'!$H$6:$H$125,"○")-SUMIFS('月次入力'!$T$7:$T$126,'勘定科目'!$E$6:$E$125,$S33,'勘定科目'!$H$6:$H$125,"○"),0)</f>
        <v/>
      </c>
      <c r="AI33" s="68">
        <f>IF($R33="科目",SUMIFS('月次入力'!$W$7:$W$126,'勘定科目'!$E$6:$E$125,$S33,'勘定科目'!$H$6:$H$125,"○")-SUMIFS('月次入力'!$V$7:$V$126,'勘定科目'!$E$6:$E$125,$S33,'勘定科目'!$H$6:$H$125,"○"),0)</f>
        <v/>
      </c>
      <c r="AJ33" s="68">
        <f>IF($R33="科目",SUMIFS('月次入力'!$Y$7:$Y$126,'勘定科目'!$E$6:$E$125,$S33,'勘定科目'!$H$6:$H$125,"○")-SUMIFS('月次入力'!$X$7:$X$126,'勘定科目'!$E$6:$E$125,$S33,'勘定科目'!$H$6:$H$125,"○"),0)</f>
        <v/>
      </c>
      <c r="AK33" s="68">
        <f>IF($R33="科目",SUMIFS('月次入力'!$AA$7:$AA$126,'勘定科目'!$E$6:$E$125,$S33,'勘定科目'!$H$6:$H$125,"○")-SUMIFS('月次入力'!$Z$7:$Z$126,'勘定科目'!$E$6:$E$125,$S33,'勘定科目'!$H$6:$H$125,"○"),0)</f>
        <v/>
      </c>
    </row>
    <row r="34" ht="15" customHeight="1">
      <c r="A34" s="47">
        <f>IF('表示の並び'!AB127="","",REPT("　",'表示の並び'!AD127)&amp;'表示の並び'!AB127)</f>
        <v/>
      </c>
      <c r="B34" s="48">
        <f>IF($R34="合計",SUMPRODUCT(((($U$5:$U$49=$S34)+($V$5:$V$49=$S34)+($W$5:$W$49=$S34)+($X$5:$X$49=$S34)+($Y$5:$Y$49=$S34))&gt;0)*$Z$5:$Z$49)*$T34,IF($R34="科目",Z34*$T34,""))</f>
        <v/>
      </c>
      <c r="C34" s="48">
        <f>IF($R34="合計",SUMPRODUCT(((($U$5:$U$49=$S34)+($V$5:$V$49=$S34)+($W$5:$W$49=$S34)+($X$5:$X$49=$S34)+($Y$5:$Y$49=$S34))&gt;0)*$AA$5:$AA$49)*$T34,IF($R34="科目",AA34*$T34,""))</f>
        <v/>
      </c>
      <c r="D34" s="48">
        <f>IF($R34="合計",SUMPRODUCT(((($U$5:$U$49=$S34)+($V$5:$V$49=$S34)+($W$5:$W$49=$S34)+($X$5:$X$49=$S34)+($Y$5:$Y$49=$S34))&gt;0)*$AB$5:$AB$49)*$T34,IF($R34="科目",AB34*$T34,""))</f>
        <v/>
      </c>
      <c r="E34" s="48">
        <f>IF($R34="合計",SUMPRODUCT(((($U$5:$U$49=$S34)+($V$5:$V$49=$S34)+($W$5:$W$49=$S34)+($X$5:$X$49=$S34)+($Y$5:$Y$49=$S34))&gt;0)*$AC$5:$AC$49)*$T34,IF($R34="科目",AC34*$T34,""))</f>
        <v/>
      </c>
      <c r="F34" s="48">
        <f>IF($R34="合計",SUMPRODUCT(((($U$5:$U$49=$S34)+($V$5:$V$49=$S34)+($W$5:$W$49=$S34)+($X$5:$X$49=$S34)+($Y$5:$Y$49=$S34))&gt;0)*$AD$5:$AD$49)*$T34,IF($R34="科目",AD34*$T34,""))</f>
        <v/>
      </c>
      <c r="G34" s="48">
        <f>IF($R34="合計",SUMPRODUCT(((($U$5:$U$49=$S34)+($V$5:$V$49=$S34)+($W$5:$W$49=$S34)+($X$5:$X$49=$S34)+($Y$5:$Y$49=$S34))&gt;0)*$AE$5:$AE$49)*$T34,IF($R34="科目",AE34*$T34,""))</f>
        <v/>
      </c>
      <c r="H34" s="48">
        <f>IF($R34="合計",SUMPRODUCT(((($U$5:$U$49=$S34)+($V$5:$V$49=$S34)+($W$5:$W$49=$S34)+($X$5:$X$49=$S34)+($Y$5:$Y$49=$S34))&gt;0)*$AF$5:$AF$49)*$T34,IF($R34="科目",AF34*$T34,""))</f>
        <v/>
      </c>
      <c r="I34" s="48">
        <f>IF($R34="合計",SUMPRODUCT(((($U$5:$U$49=$S34)+($V$5:$V$49=$S34)+($W$5:$W$49=$S34)+($X$5:$X$49=$S34)+($Y$5:$Y$49=$S34))&gt;0)*$AG$5:$AG$49)*$T34,IF($R34="科目",AG34*$T34,""))</f>
        <v/>
      </c>
      <c r="J34" s="48">
        <f>IF($R34="合計",SUMPRODUCT(((($U$5:$U$49=$S34)+($V$5:$V$49=$S34)+($W$5:$W$49=$S34)+($X$5:$X$49=$S34)+($Y$5:$Y$49=$S34))&gt;0)*$AH$5:$AH$49)*$T34,IF($R34="科目",AH34*$T34,""))</f>
        <v/>
      </c>
      <c r="K34" s="48">
        <f>IF($R34="合計",SUMPRODUCT(((($U$5:$U$49=$S34)+($V$5:$V$49=$S34)+($W$5:$W$49=$S34)+($X$5:$X$49=$S34)+($Y$5:$Y$49=$S34))&gt;0)*$AI$5:$AI$49)*$T34,IF($R34="科目",AI34*$T34,""))</f>
        <v/>
      </c>
      <c r="L34" s="48">
        <f>IF($R34="合計",SUMPRODUCT(((($U$5:$U$49=$S34)+($V$5:$V$49=$S34)+($W$5:$W$49=$S34)+($X$5:$X$49=$S34)+($Y$5:$Y$49=$S34))&gt;0)*$AJ$5:$AJ$49)*$T34,IF($R34="科目",AJ34*$T34,""))</f>
        <v/>
      </c>
      <c r="M34" s="48">
        <f>IF($R34="合計",SUMPRODUCT(((($U$5:$U$49=$S34)+($V$5:$V$49=$S34)+($W$5:$W$49=$S34)+($X$5:$X$49=$S34)+($Y$5:$Y$49=$S34))&gt;0)*$AK$5:$AK$49)*$T34,IF($R34="科目",AK34*$T34,""))</f>
        <v/>
      </c>
      <c r="N34" s="48">
        <f>IF(OR($R34="科目",$R34="合計"),SUMIF($B$3:$M$3,"&lt;="&amp;'設定'!$C$12,B34:M34),"")</f>
        <v/>
      </c>
      <c r="O34" s="49">
        <f>IF(AND('設定'!$C$12&gt;=2,OR($R34="科目",$R34="合計")),INDEX(B34:M34,'設定'!$C$12)-INDEX(B34:M34,'設定'!$C$12-1),"")</f>
        <v/>
      </c>
      <c r="P34" s="50">
        <f>IF(O34="","",IF(INDEX(B34:M34,'設定'!$C$12-1)&lt;=0,"",O34/INDEX(B34:M34,'設定'!$C$12-1)))</f>
        <v/>
      </c>
      <c r="Q34" s="68" t="n"/>
      <c r="R34" s="68">
        <f>'表示の並び'!AA127</f>
        <v/>
      </c>
      <c r="S34" s="68">
        <f>'表示の並び'!AC127</f>
        <v/>
      </c>
      <c r="T34" s="68">
        <f>'表示の並び'!AE127</f>
        <v/>
      </c>
      <c r="U34" s="68">
        <f>'表示の並び'!AF127</f>
        <v/>
      </c>
      <c r="V34" s="68">
        <f>'表示の並び'!AG127</f>
        <v/>
      </c>
      <c r="W34" s="68">
        <f>'表示の並び'!AH127</f>
        <v/>
      </c>
      <c r="X34" s="68">
        <f>'表示の並び'!AI127</f>
        <v/>
      </c>
      <c r="Y34" s="68">
        <f>'表示の並び'!AJ127</f>
        <v/>
      </c>
      <c r="Z34" s="68">
        <f>IF($R34="科目",SUMIFS('月次入力'!$E$7:$E$126,'勘定科目'!$E$6:$E$125,$S34,'勘定科目'!$H$6:$H$125,"○")-SUMIFS('月次入力'!$D$7:$D$126,'勘定科目'!$E$6:$E$125,$S34,'勘定科目'!$H$6:$H$125,"○"),0)</f>
        <v/>
      </c>
      <c r="AA34" s="68">
        <f>IF($R34="科目",SUMIFS('月次入力'!$G$7:$G$126,'勘定科目'!$E$6:$E$125,$S34,'勘定科目'!$H$6:$H$125,"○")-SUMIFS('月次入力'!$F$7:$F$126,'勘定科目'!$E$6:$E$125,$S34,'勘定科目'!$H$6:$H$125,"○"),0)</f>
        <v/>
      </c>
      <c r="AB34" s="68">
        <f>IF($R34="科目",SUMIFS('月次入力'!$I$7:$I$126,'勘定科目'!$E$6:$E$125,$S34,'勘定科目'!$H$6:$H$125,"○")-SUMIFS('月次入力'!$H$7:$H$126,'勘定科目'!$E$6:$E$125,$S34,'勘定科目'!$H$6:$H$125,"○"),0)</f>
        <v/>
      </c>
      <c r="AC34" s="68">
        <f>IF($R34="科目",SUMIFS('月次入力'!$K$7:$K$126,'勘定科目'!$E$6:$E$125,$S34,'勘定科目'!$H$6:$H$125,"○")-SUMIFS('月次入力'!$J$7:$J$126,'勘定科目'!$E$6:$E$125,$S34,'勘定科目'!$H$6:$H$125,"○"),0)</f>
        <v/>
      </c>
      <c r="AD34" s="68">
        <f>IF($R34="科目",SUMIFS('月次入力'!$M$7:$M$126,'勘定科目'!$E$6:$E$125,$S34,'勘定科目'!$H$6:$H$125,"○")-SUMIFS('月次入力'!$L$7:$L$126,'勘定科目'!$E$6:$E$125,$S34,'勘定科目'!$H$6:$H$125,"○"),0)</f>
        <v/>
      </c>
      <c r="AE34" s="68">
        <f>IF($R34="科目",SUMIFS('月次入力'!$O$7:$O$126,'勘定科目'!$E$6:$E$125,$S34,'勘定科目'!$H$6:$H$125,"○")-SUMIFS('月次入力'!$N$7:$N$126,'勘定科目'!$E$6:$E$125,$S34,'勘定科目'!$H$6:$H$125,"○"),0)</f>
        <v/>
      </c>
      <c r="AF34" s="68">
        <f>IF($R34="科目",SUMIFS('月次入力'!$Q$7:$Q$126,'勘定科目'!$E$6:$E$125,$S34,'勘定科目'!$H$6:$H$125,"○")-SUMIFS('月次入力'!$P$7:$P$126,'勘定科目'!$E$6:$E$125,$S34,'勘定科目'!$H$6:$H$125,"○"),0)</f>
        <v/>
      </c>
      <c r="AG34" s="68">
        <f>IF($R34="科目",SUMIFS('月次入力'!$S$7:$S$126,'勘定科目'!$E$6:$E$125,$S34,'勘定科目'!$H$6:$H$125,"○")-SUMIFS('月次入力'!$R$7:$R$126,'勘定科目'!$E$6:$E$125,$S34,'勘定科目'!$H$6:$H$125,"○"),0)</f>
        <v/>
      </c>
      <c r="AH34" s="68">
        <f>IF($R34="科目",SUMIFS('月次入力'!$U$7:$U$126,'勘定科目'!$E$6:$E$125,$S34,'勘定科目'!$H$6:$H$125,"○")-SUMIFS('月次入力'!$T$7:$T$126,'勘定科目'!$E$6:$E$125,$S34,'勘定科目'!$H$6:$H$125,"○"),0)</f>
        <v/>
      </c>
      <c r="AI34" s="68">
        <f>IF($R34="科目",SUMIFS('月次入力'!$W$7:$W$126,'勘定科目'!$E$6:$E$125,$S34,'勘定科目'!$H$6:$H$125,"○")-SUMIFS('月次入力'!$V$7:$V$126,'勘定科目'!$E$6:$E$125,$S34,'勘定科目'!$H$6:$H$125,"○"),0)</f>
        <v/>
      </c>
      <c r="AJ34" s="68">
        <f>IF($R34="科目",SUMIFS('月次入力'!$Y$7:$Y$126,'勘定科目'!$E$6:$E$125,$S34,'勘定科目'!$H$6:$H$125,"○")-SUMIFS('月次入力'!$X$7:$X$126,'勘定科目'!$E$6:$E$125,$S34,'勘定科目'!$H$6:$H$125,"○"),0)</f>
        <v/>
      </c>
      <c r="AK34" s="68">
        <f>IF($R34="科目",SUMIFS('月次入力'!$AA$7:$AA$126,'勘定科目'!$E$6:$E$125,$S34,'勘定科目'!$H$6:$H$125,"○")-SUMIFS('月次入力'!$Z$7:$Z$126,'勘定科目'!$E$6:$E$125,$S34,'勘定科目'!$H$6:$H$125,"○"),0)</f>
        <v/>
      </c>
    </row>
    <row r="35" ht="15" customHeight="1">
      <c r="A35" s="47">
        <f>IF('表示の並び'!AB128="","",REPT("　",'表示の並び'!AD128)&amp;'表示の並び'!AB128)</f>
        <v/>
      </c>
      <c r="B35" s="48">
        <f>IF($R35="合計",SUMPRODUCT(((($U$5:$U$49=$S35)+($V$5:$V$49=$S35)+($W$5:$W$49=$S35)+($X$5:$X$49=$S35)+($Y$5:$Y$49=$S35))&gt;0)*$Z$5:$Z$49)*$T35,IF($R35="科目",Z35*$T35,""))</f>
        <v/>
      </c>
      <c r="C35" s="48">
        <f>IF($R35="合計",SUMPRODUCT(((($U$5:$U$49=$S35)+($V$5:$V$49=$S35)+($W$5:$W$49=$S35)+($X$5:$X$49=$S35)+($Y$5:$Y$49=$S35))&gt;0)*$AA$5:$AA$49)*$T35,IF($R35="科目",AA35*$T35,""))</f>
        <v/>
      </c>
      <c r="D35" s="48">
        <f>IF($R35="合計",SUMPRODUCT(((($U$5:$U$49=$S35)+($V$5:$V$49=$S35)+($W$5:$W$49=$S35)+($X$5:$X$49=$S35)+($Y$5:$Y$49=$S35))&gt;0)*$AB$5:$AB$49)*$T35,IF($R35="科目",AB35*$T35,""))</f>
        <v/>
      </c>
      <c r="E35" s="48">
        <f>IF($R35="合計",SUMPRODUCT(((($U$5:$U$49=$S35)+($V$5:$V$49=$S35)+($W$5:$W$49=$S35)+($X$5:$X$49=$S35)+($Y$5:$Y$49=$S35))&gt;0)*$AC$5:$AC$49)*$T35,IF($R35="科目",AC35*$T35,""))</f>
        <v/>
      </c>
      <c r="F35" s="48">
        <f>IF($R35="合計",SUMPRODUCT(((($U$5:$U$49=$S35)+($V$5:$V$49=$S35)+($W$5:$W$49=$S35)+($X$5:$X$49=$S35)+($Y$5:$Y$49=$S35))&gt;0)*$AD$5:$AD$49)*$T35,IF($R35="科目",AD35*$T35,""))</f>
        <v/>
      </c>
      <c r="G35" s="48">
        <f>IF($R35="合計",SUMPRODUCT(((($U$5:$U$49=$S35)+($V$5:$V$49=$S35)+($W$5:$W$49=$S35)+($X$5:$X$49=$S35)+($Y$5:$Y$49=$S35))&gt;0)*$AE$5:$AE$49)*$T35,IF($R35="科目",AE35*$T35,""))</f>
        <v/>
      </c>
      <c r="H35" s="48">
        <f>IF($R35="合計",SUMPRODUCT(((($U$5:$U$49=$S35)+($V$5:$V$49=$S35)+($W$5:$W$49=$S35)+($X$5:$X$49=$S35)+($Y$5:$Y$49=$S35))&gt;0)*$AF$5:$AF$49)*$T35,IF($R35="科目",AF35*$T35,""))</f>
        <v/>
      </c>
      <c r="I35" s="48">
        <f>IF($R35="合計",SUMPRODUCT(((($U$5:$U$49=$S35)+($V$5:$V$49=$S35)+($W$5:$W$49=$S35)+($X$5:$X$49=$S35)+($Y$5:$Y$49=$S35))&gt;0)*$AG$5:$AG$49)*$T35,IF($R35="科目",AG35*$T35,""))</f>
        <v/>
      </c>
      <c r="J35" s="48">
        <f>IF($R35="合計",SUMPRODUCT(((($U$5:$U$49=$S35)+($V$5:$V$49=$S35)+($W$5:$W$49=$S35)+($X$5:$X$49=$S35)+($Y$5:$Y$49=$S35))&gt;0)*$AH$5:$AH$49)*$T35,IF($R35="科目",AH35*$T35,""))</f>
        <v/>
      </c>
      <c r="K35" s="48">
        <f>IF($R35="合計",SUMPRODUCT(((($U$5:$U$49=$S35)+($V$5:$V$49=$S35)+($W$5:$W$49=$S35)+($X$5:$X$49=$S35)+($Y$5:$Y$49=$S35))&gt;0)*$AI$5:$AI$49)*$T35,IF($R35="科目",AI35*$T35,""))</f>
        <v/>
      </c>
      <c r="L35" s="48">
        <f>IF($R35="合計",SUMPRODUCT(((($U$5:$U$49=$S35)+($V$5:$V$49=$S35)+($W$5:$W$49=$S35)+($X$5:$X$49=$S35)+($Y$5:$Y$49=$S35))&gt;0)*$AJ$5:$AJ$49)*$T35,IF($R35="科目",AJ35*$T35,""))</f>
        <v/>
      </c>
      <c r="M35" s="48">
        <f>IF($R35="合計",SUMPRODUCT(((($U$5:$U$49=$S35)+($V$5:$V$49=$S35)+($W$5:$W$49=$S35)+($X$5:$X$49=$S35)+($Y$5:$Y$49=$S35))&gt;0)*$AK$5:$AK$49)*$T35,IF($R35="科目",AK35*$T35,""))</f>
        <v/>
      </c>
      <c r="N35" s="48">
        <f>IF(OR($R35="科目",$R35="合計"),SUMIF($B$3:$M$3,"&lt;="&amp;'設定'!$C$12,B35:M35),"")</f>
        <v/>
      </c>
      <c r="O35" s="49">
        <f>IF(AND('設定'!$C$12&gt;=2,OR($R35="科目",$R35="合計")),INDEX(B35:M35,'設定'!$C$12)-INDEX(B35:M35,'設定'!$C$12-1),"")</f>
        <v/>
      </c>
      <c r="P35" s="50">
        <f>IF(O35="","",IF(INDEX(B35:M35,'設定'!$C$12-1)&lt;=0,"",O35/INDEX(B35:M35,'設定'!$C$12-1)))</f>
        <v/>
      </c>
      <c r="Q35" s="68" t="n"/>
      <c r="R35" s="68">
        <f>'表示の並び'!AA128</f>
        <v/>
      </c>
      <c r="S35" s="68">
        <f>'表示の並び'!AC128</f>
        <v/>
      </c>
      <c r="T35" s="68">
        <f>'表示の並び'!AE128</f>
        <v/>
      </c>
      <c r="U35" s="68">
        <f>'表示の並び'!AF128</f>
        <v/>
      </c>
      <c r="V35" s="68">
        <f>'表示の並び'!AG128</f>
        <v/>
      </c>
      <c r="W35" s="68">
        <f>'表示の並び'!AH128</f>
        <v/>
      </c>
      <c r="X35" s="68">
        <f>'表示の並び'!AI128</f>
        <v/>
      </c>
      <c r="Y35" s="68">
        <f>'表示の並び'!AJ128</f>
        <v/>
      </c>
      <c r="Z35" s="68">
        <f>IF($R35="科目",SUMIFS('月次入力'!$E$7:$E$126,'勘定科目'!$E$6:$E$125,$S35,'勘定科目'!$H$6:$H$125,"○")-SUMIFS('月次入力'!$D$7:$D$126,'勘定科目'!$E$6:$E$125,$S35,'勘定科目'!$H$6:$H$125,"○"),0)</f>
        <v/>
      </c>
      <c r="AA35" s="68">
        <f>IF($R35="科目",SUMIFS('月次入力'!$G$7:$G$126,'勘定科目'!$E$6:$E$125,$S35,'勘定科目'!$H$6:$H$125,"○")-SUMIFS('月次入力'!$F$7:$F$126,'勘定科目'!$E$6:$E$125,$S35,'勘定科目'!$H$6:$H$125,"○"),0)</f>
        <v/>
      </c>
      <c r="AB35" s="68">
        <f>IF($R35="科目",SUMIFS('月次入力'!$I$7:$I$126,'勘定科目'!$E$6:$E$125,$S35,'勘定科目'!$H$6:$H$125,"○")-SUMIFS('月次入力'!$H$7:$H$126,'勘定科目'!$E$6:$E$125,$S35,'勘定科目'!$H$6:$H$125,"○"),0)</f>
        <v/>
      </c>
      <c r="AC35" s="68">
        <f>IF($R35="科目",SUMIFS('月次入力'!$K$7:$K$126,'勘定科目'!$E$6:$E$125,$S35,'勘定科目'!$H$6:$H$125,"○")-SUMIFS('月次入力'!$J$7:$J$126,'勘定科目'!$E$6:$E$125,$S35,'勘定科目'!$H$6:$H$125,"○"),0)</f>
        <v/>
      </c>
      <c r="AD35" s="68">
        <f>IF($R35="科目",SUMIFS('月次入力'!$M$7:$M$126,'勘定科目'!$E$6:$E$125,$S35,'勘定科目'!$H$6:$H$125,"○")-SUMIFS('月次入力'!$L$7:$L$126,'勘定科目'!$E$6:$E$125,$S35,'勘定科目'!$H$6:$H$125,"○"),0)</f>
        <v/>
      </c>
      <c r="AE35" s="68">
        <f>IF($R35="科目",SUMIFS('月次入力'!$O$7:$O$126,'勘定科目'!$E$6:$E$125,$S35,'勘定科目'!$H$6:$H$125,"○")-SUMIFS('月次入力'!$N$7:$N$126,'勘定科目'!$E$6:$E$125,$S35,'勘定科目'!$H$6:$H$125,"○"),0)</f>
        <v/>
      </c>
      <c r="AF35" s="68">
        <f>IF($R35="科目",SUMIFS('月次入力'!$Q$7:$Q$126,'勘定科目'!$E$6:$E$125,$S35,'勘定科目'!$H$6:$H$125,"○")-SUMIFS('月次入力'!$P$7:$P$126,'勘定科目'!$E$6:$E$125,$S35,'勘定科目'!$H$6:$H$125,"○"),0)</f>
        <v/>
      </c>
      <c r="AG35" s="68">
        <f>IF($R35="科目",SUMIFS('月次入力'!$S$7:$S$126,'勘定科目'!$E$6:$E$125,$S35,'勘定科目'!$H$6:$H$125,"○")-SUMIFS('月次入力'!$R$7:$R$126,'勘定科目'!$E$6:$E$125,$S35,'勘定科目'!$H$6:$H$125,"○"),0)</f>
        <v/>
      </c>
      <c r="AH35" s="68">
        <f>IF($R35="科目",SUMIFS('月次入力'!$U$7:$U$126,'勘定科目'!$E$6:$E$125,$S35,'勘定科目'!$H$6:$H$125,"○")-SUMIFS('月次入力'!$T$7:$T$126,'勘定科目'!$E$6:$E$125,$S35,'勘定科目'!$H$6:$H$125,"○"),0)</f>
        <v/>
      </c>
      <c r="AI35" s="68">
        <f>IF($R35="科目",SUMIFS('月次入力'!$W$7:$W$126,'勘定科目'!$E$6:$E$125,$S35,'勘定科目'!$H$6:$H$125,"○")-SUMIFS('月次入力'!$V$7:$V$126,'勘定科目'!$E$6:$E$125,$S35,'勘定科目'!$H$6:$H$125,"○"),0)</f>
        <v/>
      </c>
      <c r="AJ35" s="68">
        <f>IF($R35="科目",SUMIFS('月次入力'!$Y$7:$Y$126,'勘定科目'!$E$6:$E$125,$S35,'勘定科目'!$H$6:$H$125,"○")-SUMIFS('月次入力'!$X$7:$X$126,'勘定科目'!$E$6:$E$125,$S35,'勘定科目'!$H$6:$H$125,"○"),0)</f>
        <v/>
      </c>
      <c r="AK35" s="68">
        <f>IF($R35="科目",SUMIFS('月次入力'!$AA$7:$AA$126,'勘定科目'!$E$6:$E$125,$S35,'勘定科目'!$H$6:$H$125,"○")-SUMIFS('月次入力'!$Z$7:$Z$126,'勘定科目'!$E$6:$E$125,$S35,'勘定科目'!$H$6:$H$125,"○"),0)</f>
        <v/>
      </c>
    </row>
    <row r="36" ht="15" customHeight="1">
      <c r="A36" s="47">
        <f>IF('表示の並び'!AB129="","",REPT("　",'表示の並び'!AD129)&amp;'表示の並び'!AB129)</f>
        <v/>
      </c>
      <c r="B36" s="48">
        <f>IF($R36="合計",SUMPRODUCT(((($U$5:$U$49=$S36)+($V$5:$V$49=$S36)+($W$5:$W$49=$S36)+($X$5:$X$49=$S36)+($Y$5:$Y$49=$S36))&gt;0)*$Z$5:$Z$49)*$T36,IF($R36="科目",Z36*$T36,""))</f>
        <v/>
      </c>
      <c r="C36" s="48">
        <f>IF($R36="合計",SUMPRODUCT(((($U$5:$U$49=$S36)+($V$5:$V$49=$S36)+($W$5:$W$49=$S36)+($X$5:$X$49=$S36)+($Y$5:$Y$49=$S36))&gt;0)*$AA$5:$AA$49)*$T36,IF($R36="科目",AA36*$T36,""))</f>
        <v/>
      </c>
      <c r="D36" s="48">
        <f>IF($R36="合計",SUMPRODUCT(((($U$5:$U$49=$S36)+($V$5:$V$49=$S36)+($W$5:$W$49=$S36)+($X$5:$X$49=$S36)+($Y$5:$Y$49=$S36))&gt;0)*$AB$5:$AB$49)*$T36,IF($R36="科目",AB36*$T36,""))</f>
        <v/>
      </c>
      <c r="E36" s="48">
        <f>IF($R36="合計",SUMPRODUCT(((($U$5:$U$49=$S36)+($V$5:$V$49=$S36)+($W$5:$W$49=$S36)+($X$5:$X$49=$S36)+($Y$5:$Y$49=$S36))&gt;0)*$AC$5:$AC$49)*$T36,IF($R36="科目",AC36*$T36,""))</f>
        <v/>
      </c>
      <c r="F36" s="48">
        <f>IF($R36="合計",SUMPRODUCT(((($U$5:$U$49=$S36)+($V$5:$V$49=$S36)+($W$5:$W$49=$S36)+($X$5:$X$49=$S36)+($Y$5:$Y$49=$S36))&gt;0)*$AD$5:$AD$49)*$T36,IF($R36="科目",AD36*$T36,""))</f>
        <v/>
      </c>
      <c r="G36" s="48">
        <f>IF($R36="合計",SUMPRODUCT(((($U$5:$U$49=$S36)+($V$5:$V$49=$S36)+($W$5:$W$49=$S36)+($X$5:$X$49=$S36)+($Y$5:$Y$49=$S36))&gt;0)*$AE$5:$AE$49)*$T36,IF($R36="科目",AE36*$T36,""))</f>
        <v/>
      </c>
      <c r="H36" s="48">
        <f>IF($R36="合計",SUMPRODUCT(((($U$5:$U$49=$S36)+($V$5:$V$49=$S36)+($W$5:$W$49=$S36)+($X$5:$X$49=$S36)+($Y$5:$Y$49=$S36))&gt;0)*$AF$5:$AF$49)*$T36,IF($R36="科目",AF36*$T36,""))</f>
        <v/>
      </c>
      <c r="I36" s="48">
        <f>IF($R36="合計",SUMPRODUCT(((($U$5:$U$49=$S36)+($V$5:$V$49=$S36)+($W$5:$W$49=$S36)+($X$5:$X$49=$S36)+($Y$5:$Y$49=$S36))&gt;0)*$AG$5:$AG$49)*$T36,IF($R36="科目",AG36*$T36,""))</f>
        <v/>
      </c>
      <c r="J36" s="48">
        <f>IF($R36="合計",SUMPRODUCT(((($U$5:$U$49=$S36)+($V$5:$V$49=$S36)+($W$5:$W$49=$S36)+($X$5:$X$49=$S36)+($Y$5:$Y$49=$S36))&gt;0)*$AH$5:$AH$49)*$T36,IF($R36="科目",AH36*$T36,""))</f>
        <v/>
      </c>
      <c r="K36" s="48">
        <f>IF($R36="合計",SUMPRODUCT(((($U$5:$U$49=$S36)+($V$5:$V$49=$S36)+($W$5:$W$49=$S36)+($X$5:$X$49=$S36)+($Y$5:$Y$49=$S36))&gt;0)*$AI$5:$AI$49)*$T36,IF($R36="科目",AI36*$T36,""))</f>
        <v/>
      </c>
      <c r="L36" s="48">
        <f>IF($R36="合計",SUMPRODUCT(((($U$5:$U$49=$S36)+($V$5:$V$49=$S36)+($W$5:$W$49=$S36)+($X$5:$X$49=$S36)+($Y$5:$Y$49=$S36))&gt;0)*$AJ$5:$AJ$49)*$T36,IF($R36="科目",AJ36*$T36,""))</f>
        <v/>
      </c>
      <c r="M36" s="48">
        <f>IF($R36="合計",SUMPRODUCT(((($U$5:$U$49=$S36)+($V$5:$V$49=$S36)+($W$5:$W$49=$S36)+($X$5:$X$49=$S36)+($Y$5:$Y$49=$S36))&gt;0)*$AK$5:$AK$49)*$T36,IF($R36="科目",AK36*$T36,""))</f>
        <v/>
      </c>
      <c r="N36" s="48">
        <f>IF(OR($R36="科目",$R36="合計"),SUMIF($B$3:$M$3,"&lt;="&amp;'設定'!$C$12,B36:M36),"")</f>
        <v/>
      </c>
      <c r="O36" s="49">
        <f>IF(AND('設定'!$C$12&gt;=2,OR($R36="科目",$R36="合計")),INDEX(B36:M36,'設定'!$C$12)-INDEX(B36:M36,'設定'!$C$12-1),"")</f>
        <v/>
      </c>
      <c r="P36" s="50">
        <f>IF(O36="","",IF(INDEX(B36:M36,'設定'!$C$12-1)&lt;=0,"",O36/INDEX(B36:M36,'設定'!$C$12-1)))</f>
        <v/>
      </c>
      <c r="Q36" s="68" t="n"/>
      <c r="R36" s="68">
        <f>'表示の並び'!AA129</f>
        <v/>
      </c>
      <c r="S36" s="68">
        <f>'表示の並び'!AC129</f>
        <v/>
      </c>
      <c r="T36" s="68">
        <f>'表示の並び'!AE129</f>
        <v/>
      </c>
      <c r="U36" s="68">
        <f>'表示の並び'!AF129</f>
        <v/>
      </c>
      <c r="V36" s="68">
        <f>'表示の並び'!AG129</f>
        <v/>
      </c>
      <c r="W36" s="68">
        <f>'表示の並び'!AH129</f>
        <v/>
      </c>
      <c r="X36" s="68">
        <f>'表示の並び'!AI129</f>
        <v/>
      </c>
      <c r="Y36" s="68">
        <f>'表示の並び'!AJ129</f>
        <v/>
      </c>
      <c r="Z36" s="68">
        <f>IF($R36="科目",SUMIFS('月次入力'!$E$7:$E$126,'勘定科目'!$E$6:$E$125,$S36,'勘定科目'!$H$6:$H$125,"○")-SUMIFS('月次入力'!$D$7:$D$126,'勘定科目'!$E$6:$E$125,$S36,'勘定科目'!$H$6:$H$125,"○"),0)</f>
        <v/>
      </c>
      <c r="AA36" s="68">
        <f>IF($R36="科目",SUMIFS('月次入力'!$G$7:$G$126,'勘定科目'!$E$6:$E$125,$S36,'勘定科目'!$H$6:$H$125,"○")-SUMIFS('月次入力'!$F$7:$F$126,'勘定科目'!$E$6:$E$125,$S36,'勘定科目'!$H$6:$H$125,"○"),0)</f>
        <v/>
      </c>
      <c r="AB36" s="68">
        <f>IF($R36="科目",SUMIFS('月次入力'!$I$7:$I$126,'勘定科目'!$E$6:$E$125,$S36,'勘定科目'!$H$6:$H$125,"○")-SUMIFS('月次入力'!$H$7:$H$126,'勘定科目'!$E$6:$E$125,$S36,'勘定科目'!$H$6:$H$125,"○"),0)</f>
        <v/>
      </c>
      <c r="AC36" s="68">
        <f>IF($R36="科目",SUMIFS('月次入力'!$K$7:$K$126,'勘定科目'!$E$6:$E$125,$S36,'勘定科目'!$H$6:$H$125,"○")-SUMIFS('月次入力'!$J$7:$J$126,'勘定科目'!$E$6:$E$125,$S36,'勘定科目'!$H$6:$H$125,"○"),0)</f>
        <v/>
      </c>
      <c r="AD36" s="68">
        <f>IF($R36="科目",SUMIFS('月次入力'!$M$7:$M$126,'勘定科目'!$E$6:$E$125,$S36,'勘定科目'!$H$6:$H$125,"○")-SUMIFS('月次入力'!$L$7:$L$126,'勘定科目'!$E$6:$E$125,$S36,'勘定科目'!$H$6:$H$125,"○"),0)</f>
        <v/>
      </c>
      <c r="AE36" s="68">
        <f>IF($R36="科目",SUMIFS('月次入力'!$O$7:$O$126,'勘定科目'!$E$6:$E$125,$S36,'勘定科目'!$H$6:$H$125,"○")-SUMIFS('月次入力'!$N$7:$N$126,'勘定科目'!$E$6:$E$125,$S36,'勘定科目'!$H$6:$H$125,"○"),0)</f>
        <v/>
      </c>
      <c r="AF36" s="68">
        <f>IF($R36="科目",SUMIFS('月次入力'!$Q$7:$Q$126,'勘定科目'!$E$6:$E$125,$S36,'勘定科目'!$H$6:$H$125,"○")-SUMIFS('月次入力'!$P$7:$P$126,'勘定科目'!$E$6:$E$125,$S36,'勘定科目'!$H$6:$H$125,"○"),0)</f>
        <v/>
      </c>
      <c r="AG36" s="68">
        <f>IF($R36="科目",SUMIFS('月次入力'!$S$7:$S$126,'勘定科目'!$E$6:$E$125,$S36,'勘定科目'!$H$6:$H$125,"○")-SUMIFS('月次入力'!$R$7:$R$126,'勘定科目'!$E$6:$E$125,$S36,'勘定科目'!$H$6:$H$125,"○"),0)</f>
        <v/>
      </c>
      <c r="AH36" s="68">
        <f>IF($R36="科目",SUMIFS('月次入力'!$U$7:$U$126,'勘定科目'!$E$6:$E$125,$S36,'勘定科目'!$H$6:$H$125,"○")-SUMIFS('月次入力'!$T$7:$T$126,'勘定科目'!$E$6:$E$125,$S36,'勘定科目'!$H$6:$H$125,"○"),0)</f>
        <v/>
      </c>
      <c r="AI36" s="68">
        <f>IF($R36="科目",SUMIFS('月次入力'!$W$7:$W$126,'勘定科目'!$E$6:$E$125,$S36,'勘定科目'!$H$6:$H$125,"○")-SUMIFS('月次入力'!$V$7:$V$126,'勘定科目'!$E$6:$E$125,$S36,'勘定科目'!$H$6:$H$125,"○"),0)</f>
        <v/>
      </c>
      <c r="AJ36" s="68">
        <f>IF($R36="科目",SUMIFS('月次入力'!$Y$7:$Y$126,'勘定科目'!$E$6:$E$125,$S36,'勘定科目'!$H$6:$H$125,"○")-SUMIFS('月次入力'!$X$7:$X$126,'勘定科目'!$E$6:$E$125,$S36,'勘定科目'!$H$6:$H$125,"○"),0)</f>
        <v/>
      </c>
      <c r="AK36" s="68">
        <f>IF($R36="科目",SUMIFS('月次入力'!$AA$7:$AA$126,'勘定科目'!$E$6:$E$125,$S36,'勘定科目'!$H$6:$H$125,"○")-SUMIFS('月次入力'!$Z$7:$Z$126,'勘定科目'!$E$6:$E$125,$S36,'勘定科目'!$H$6:$H$125,"○"),0)</f>
        <v/>
      </c>
    </row>
    <row r="37" ht="15" customHeight="1">
      <c r="A37" s="47">
        <f>IF('表示の並び'!AB130="","",REPT("　",'表示の並び'!AD130)&amp;'表示の並び'!AB130)</f>
        <v/>
      </c>
      <c r="B37" s="48">
        <f>IF($R37="合計",SUMPRODUCT(((($U$5:$U$49=$S37)+($V$5:$V$49=$S37)+($W$5:$W$49=$S37)+($X$5:$X$49=$S37)+($Y$5:$Y$49=$S37))&gt;0)*$Z$5:$Z$49)*$T37,IF($R37="科目",Z37*$T37,""))</f>
        <v/>
      </c>
      <c r="C37" s="48">
        <f>IF($R37="合計",SUMPRODUCT(((($U$5:$U$49=$S37)+($V$5:$V$49=$S37)+($W$5:$W$49=$S37)+($X$5:$X$49=$S37)+($Y$5:$Y$49=$S37))&gt;0)*$AA$5:$AA$49)*$T37,IF($R37="科目",AA37*$T37,""))</f>
        <v/>
      </c>
      <c r="D37" s="48">
        <f>IF($R37="合計",SUMPRODUCT(((($U$5:$U$49=$S37)+($V$5:$V$49=$S37)+($W$5:$W$49=$S37)+($X$5:$X$49=$S37)+($Y$5:$Y$49=$S37))&gt;0)*$AB$5:$AB$49)*$T37,IF($R37="科目",AB37*$T37,""))</f>
        <v/>
      </c>
      <c r="E37" s="48">
        <f>IF($R37="合計",SUMPRODUCT(((($U$5:$U$49=$S37)+($V$5:$V$49=$S37)+($W$5:$W$49=$S37)+($X$5:$X$49=$S37)+($Y$5:$Y$49=$S37))&gt;0)*$AC$5:$AC$49)*$T37,IF($R37="科目",AC37*$T37,""))</f>
        <v/>
      </c>
      <c r="F37" s="48">
        <f>IF($R37="合計",SUMPRODUCT(((($U$5:$U$49=$S37)+($V$5:$V$49=$S37)+($W$5:$W$49=$S37)+($X$5:$X$49=$S37)+($Y$5:$Y$49=$S37))&gt;0)*$AD$5:$AD$49)*$T37,IF($R37="科目",AD37*$T37,""))</f>
        <v/>
      </c>
      <c r="G37" s="48">
        <f>IF($R37="合計",SUMPRODUCT(((($U$5:$U$49=$S37)+($V$5:$V$49=$S37)+($W$5:$W$49=$S37)+($X$5:$X$49=$S37)+($Y$5:$Y$49=$S37))&gt;0)*$AE$5:$AE$49)*$T37,IF($R37="科目",AE37*$T37,""))</f>
        <v/>
      </c>
      <c r="H37" s="48">
        <f>IF($R37="合計",SUMPRODUCT(((($U$5:$U$49=$S37)+($V$5:$V$49=$S37)+($W$5:$W$49=$S37)+($X$5:$X$49=$S37)+($Y$5:$Y$49=$S37))&gt;0)*$AF$5:$AF$49)*$T37,IF($R37="科目",AF37*$T37,""))</f>
        <v/>
      </c>
      <c r="I37" s="48">
        <f>IF($R37="合計",SUMPRODUCT(((($U$5:$U$49=$S37)+($V$5:$V$49=$S37)+($W$5:$W$49=$S37)+($X$5:$X$49=$S37)+($Y$5:$Y$49=$S37))&gt;0)*$AG$5:$AG$49)*$T37,IF($R37="科目",AG37*$T37,""))</f>
        <v/>
      </c>
      <c r="J37" s="48">
        <f>IF($R37="合計",SUMPRODUCT(((($U$5:$U$49=$S37)+($V$5:$V$49=$S37)+($W$5:$W$49=$S37)+($X$5:$X$49=$S37)+($Y$5:$Y$49=$S37))&gt;0)*$AH$5:$AH$49)*$T37,IF($R37="科目",AH37*$T37,""))</f>
        <v/>
      </c>
      <c r="K37" s="48">
        <f>IF($R37="合計",SUMPRODUCT(((($U$5:$U$49=$S37)+($V$5:$V$49=$S37)+($W$5:$W$49=$S37)+($X$5:$X$49=$S37)+($Y$5:$Y$49=$S37))&gt;0)*$AI$5:$AI$49)*$T37,IF($R37="科目",AI37*$T37,""))</f>
        <v/>
      </c>
      <c r="L37" s="48">
        <f>IF($R37="合計",SUMPRODUCT(((($U$5:$U$49=$S37)+($V$5:$V$49=$S37)+($W$5:$W$49=$S37)+($X$5:$X$49=$S37)+($Y$5:$Y$49=$S37))&gt;0)*$AJ$5:$AJ$49)*$T37,IF($R37="科目",AJ37*$T37,""))</f>
        <v/>
      </c>
      <c r="M37" s="48">
        <f>IF($R37="合計",SUMPRODUCT(((($U$5:$U$49=$S37)+($V$5:$V$49=$S37)+($W$5:$W$49=$S37)+($X$5:$X$49=$S37)+($Y$5:$Y$49=$S37))&gt;0)*$AK$5:$AK$49)*$T37,IF($R37="科目",AK37*$T37,""))</f>
        <v/>
      </c>
      <c r="N37" s="48">
        <f>IF(OR($R37="科目",$R37="合計"),SUMIF($B$3:$M$3,"&lt;="&amp;'設定'!$C$12,B37:M37),"")</f>
        <v/>
      </c>
      <c r="O37" s="49">
        <f>IF(AND('設定'!$C$12&gt;=2,OR($R37="科目",$R37="合計")),INDEX(B37:M37,'設定'!$C$12)-INDEX(B37:M37,'設定'!$C$12-1),"")</f>
        <v/>
      </c>
      <c r="P37" s="50">
        <f>IF(O37="","",IF(INDEX(B37:M37,'設定'!$C$12-1)&lt;=0,"",O37/INDEX(B37:M37,'設定'!$C$12-1)))</f>
        <v/>
      </c>
      <c r="Q37" s="68" t="n"/>
      <c r="R37" s="68">
        <f>'表示の並び'!AA130</f>
        <v/>
      </c>
      <c r="S37" s="68">
        <f>'表示の並び'!AC130</f>
        <v/>
      </c>
      <c r="T37" s="68">
        <f>'表示の並び'!AE130</f>
        <v/>
      </c>
      <c r="U37" s="68">
        <f>'表示の並び'!AF130</f>
        <v/>
      </c>
      <c r="V37" s="68">
        <f>'表示の並び'!AG130</f>
        <v/>
      </c>
      <c r="W37" s="68">
        <f>'表示の並び'!AH130</f>
        <v/>
      </c>
      <c r="X37" s="68">
        <f>'表示の並び'!AI130</f>
        <v/>
      </c>
      <c r="Y37" s="68">
        <f>'表示の並び'!AJ130</f>
        <v/>
      </c>
      <c r="Z37" s="68">
        <f>IF($R37="科目",SUMIFS('月次入力'!$E$7:$E$126,'勘定科目'!$E$6:$E$125,$S37,'勘定科目'!$H$6:$H$125,"○")-SUMIFS('月次入力'!$D$7:$D$126,'勘定科目'!$E$6:$E$125,$S37,'勘定科目'!$H$6:$H$125,"○"),0)</f>
        <v/>
      </c>
      <c r="AA37" s="68">
        <f>IF($R37="科目",SUMIFS('月次入力'!$G$7:$G$126,'勘定科目'!$E$6:$E$125,$S37,'勘定科目'!$H$6:$H$125,"○")-SUMIFS('月次入力'!$F$7:$F$126,'勘定科目'!$E$6:$E$125,$S37,'勘定科目'!$H$6:$H$125,"○"),0)</f>
        <v/>
      </c>
      <c r="AB37" s="68">
        <f>IF($R37="科目",SUMIFS('月次入力'!$I$7:$I$126,'勘定科目'!$E$6:$E$125,$S37,'勘定科目'!$H$6:$H$125,"○")-SUMIFS('月次入力'!$H$7:$H$126,'勘定科目'!$E$6:$E$125,$S37,'勘定科目'!$H$6:$H$125,"○"),0)</f>
        <v/>
      </c>
      <c r="AC37" s="68">
        <f>IF($R37="科目",SUMIFS('月次入力'!$K$7:$K$126,'勘定科目'!$E$6:$E$125,$S37,'勘定科目'!$H$6:$H$125,"○")-SUMIFS('月次入力'!$J$7:$J$126,'勘定科目'!$E$6:$E$125,$S37,'勘定科目'!$H$6:$H$125,"○"),0)</f>
        <v/>
      </c>
      <c r="AD37" s="68">
        <f>IF($R37="科目",SUMIFS('月次入力'!$M$7:$M$126,'勘定科目'!$E$6:$E$125,$S37,'勘定科目'!$H$6:$H$125,"○")-SUMIFS('月次入力'!$L$7:$L$126,'勘定科目'!$E$6:$E$125,$S37,'勘定科目'!$H$6:$H$125,"○"),0)</f>
        <v/>
      </c>
      <c r="AE37" s="68">
        <f>IF($R37="科目",SUMIFS('月次入力'!$O$7:$O$126,'勘定科目'!$E$6:$E$125,$S37,'勘定科目'!$H$6:$H$125,"○")-SUMIFS('月次入力'!$N$7:$N$126,'勘定科目'!$E$6:$E$125,$S37,'勘定科目'!$H$6:$H$125,"○"),0)</f>
        <v/>
      </c>
      <c r="AF37" s="68">
        <f>IF($R37="科目",SUMIFS('月次入力'!$Q$7:$Q$126,'勘定科目'!$E$6:$E$125,$S37,'勘定科目'!$H$6:$H$125,"○")-SUMIFS('月次入力'!$P$7:$P$126,'勘定科目'!$E$6:$E$125,$S37,'勘定科目'!$H$6:$H$125,"○"),0)</f>
        <v/>
      </c>
      <c r="AG37" s="68">
        <f>IF($R37="科目",SUMIFS('月次入力'!$S$7:$S$126,'勘定科目'!$E$6:$E$125,$S37,'勘定科目'!$H$6:$H$125,"○")-SUMIFS('月次入力'!$R$7:$R$126,'勘定科目'!$E$6:$E$125,$S37,'勘定科目'!$H$6:$H$125,"○"),0)</f>
        <v/>
      </c>
      <c r="AH37" s="68">
        <f>IF($R37="科目",SUMIFS('月次入力'!$U$7:$U$126,'勘定科目'!$E$6:$E$125,$S37,'勘定科目'!$H$6:$H$125,"○")-SUMIFS('月次入力'!$T$7:$T$126,'勘定科目'!$E$6:$E$125,$S37,'勘定科目'!$H$6:$H$125,"○"),0)</f>
        <v/>
      </c>
      <c r="AI37" s="68">
        <f>IF($R37="科目",SUMIFS('月次入力'!$W$7:$W$126,'勘定科目'!$E$6:$E$125,$S37,'勘定科目'!$H$6:$H$125,"○")-SUMIFS('月次入力'!$V$7:$V$126,'勘定科目'!$E$6:$E$125,$S37,'勘定科目'!$H$6:$H$125,"○"),0)</f>
        <v/>
      </c>
      <c r="AJ37" s="68">
        <f>IF($R37="科目",SUMIFS('月次入力'!$Y$7:$Y$126,'勘定科目'!$E$6:$E$125,$S37,'勘定科目'!$H$6:$H$125,"○")-SUMIFS('月次入力'!$X$7:$X$126,'勘定科目'!$E$6:$E$125,$S37,'勘定科目'!$H$6:$H$125,"○"),0)</f>
        <v/>
      </c>
      <c r="AK37" s="68">
        <f>IF($R37="科目",SUMIFS('月次入力'!$AA$7:$AA$126,'勘定科目'!$E$6:$E$125,$S37,'勘定科目'!$H$6:$H$125,"○")-SUMIFS('月次入力'!$Z$7:$Z$126,'勘定科目'!$E$6:$E$125,$S37,'勘定科目'!$H$6:$H$125,"○"),0)</f>
        <v/>
      </c>
    </row>
    <row r="38" ht="15" customHeight="1">
      <c r="A38" s="47">
        <f>IF('表示の並び'!AB131="","",REPT("　",'表示の並び'!AD131)&amp;'表示の並び'!AB131)</f>
        <v/>
      </c>
      <c r="B38" s="48">
        <f>IF($R38="合計",SUMPRODUCT(((($U$5:$U$49=$S38)+($V$5:$V$49=$S38)+($W$5:$W$49=$S38)+($X$5:$X$49=$S38)+($Y$5:$Y$49=$S38))&gt;0)*$Z$5:$Z$49)*$T38,IF($R38="科目",Z38*$T38,""))</f>
        <v/>
      </c>
      <c r="C38" s="48">
        <f>IF($R38="合計",SUMPRODUCT(((($U$5:$U$49=$S38)+($V$5:$V$49=$S38)+($W$5:$W$49=$S38)+($X$5:$X$49=$S38)+($Y$5:$Y$49=$S38))&gt;0)*$AA$5:$AA$49)*$T38,IF($R38="科目",AA38*$T38,""))</f>
        <v/>
      </c>
      <c r="D38" s="48">
        <f>IF($R38="合計",SUMPRODUCT(((($U$5:$U$49=$S38)+($V$5:$V$49=$S38)+($W$5:$W$49=$S38)+($X$5:$X$49=$S38)+($Y$5:$Y$49=$S38))&gt;0)*$AB$5:$AB$49)*$T38,IF($R38="科目",AB38*$T38,""))</f>
        <v/>
      </c>
      <c r="E38" s="48">
        <f>IF($R38="合計",SUMPRODUCT(((($U$5:$U$49=$S38)+($V$5:$V$49=$S38)+($W$5:$W$49=$S38)+($X$5:$X$49=$S38)+($Y$5:$Y$49=$S38))&gt;0)*$AC$5:$AC$49)*$T38,IF($R38="科目",AC38*$T38,""))</f>
        <v/>
      </c>
      <c r="F38" s="48">
        <f>IF($R38="合計",SUMPRODUCT(((($U$5:$U$49=$S38)+($V$5:$V$49=$S38)+($W$5:$W$49=$S38)+($X$5:$X$49=$S38)+($Y$5:$Y$49=$S38))&gt;0)*$AD$5:$AD$49)*$T38,IF($R38="科目",AD38*$T38,""))</f>
        <v/>
      </c>
      <c r="G38" s="48">
        <f>IF($R38="合計",SUMPRODUCT(((($U$5:$U$49=$S38)+($V$5:$V$49=$S38)+($W$5:$W$49=$S38)+($X$5:$X$49=$S38)+($Y$5:$Y$49=$S38))&gt;0)*$AE$5:$AE$49)*$T38,IF($R38="科目",AE38*$T38,""))</f>
        <v/>
      </c>
      <c r="H38" s="48">
        <f>IF($R38="合計",SUMPRODUCT(((($U$5:$U$49=$S38)+($V$5:$V$49=$S38)+($W$5:$W$49=$S38)+($X$5:$X$49=$S38)+($Y$5:$Y$49=$S38))&gt;0)*$AF$5:$AF$49)*$T38,IF($R38="科目",AF38*$T38,""))</f>
        <v/>
      </c>
      <c r="I38" s="48">
        <f>IF($R38="合計",SUMPRODUCT(((($U$5:$U$49=$S38)+($V$5:$V$49=$S38)+($W$5:$W$49=$S38)+($X$5:$X$49=$S38)+($Y$5:$Y$49=$S38))&gt;0)*$AG$5:$AG$49)*$T38,IF($R38="科目",AG38*$T38,""))</f>
        <v/>
      </c>
      <c r="J38" s="48">
        <f>IF($R38="合計",SUMPRODUCT(((($U$5:$U$49=$S38)+($V$5:$V$49=$S38)+($W$5:$W$49=$S38)+($X$5:$X$49=$S38)+($Y$5:$Y$49=$S38))&gt;0)*$AH$5:$AH$49)*$T38,IF($R38="科目",AH38*$T38,""))</f>
        <v/>
      </c>
      <c r="K38" s="48">
        <f>IF($R38="合計",SUMPRODUCT(((($U$5:$U$49=$S38)+($V$5:$V$49=$S38)+($W$5:$W$49=$S38)+($X$5:$X$49=$S38)+($Y$5:$Y$49=$S38))&gt;0)*$AI$5:$AI$49)*$T38,IF($R38="科目",AI38*$T38,""))</f>
        <v/>
      </c>
      <c r="L38" s="48">
        <f>IF($R38="合計",SUMPRODUCT(((($U$5:$U$49=$S38)+($V$5:$V$49=$S38)+($W$5:$W$49=$S38)+($X$5:$X$49=$S38)+($Y$5:$Y$49=$S38))&gt;0)*$AJ$5:$AJ$49)*$T38,IF($R38="科目",AJ38*$T38,""))</f>
        <v/>
      </c>
      <c r="M38" s="48">
        <f>IF($R38="合計",SUMPRODUCT(((($U$5:$U$49=$S38)+($V$5:$V$49=$S38)+($W$5:$W$49=$S38)+($X$5:$X$49=$S38)+($Y$5:$Y$49=$S38))&gt;0)*$AK$5:$AK$49)*$T38,IF($R38="科目",AK38*$T38,""))</f>
        <v/>
      </c>
      <c r="N38" s="48">
        <f>IF(OR($R38="科目",$R38="合計"),SUMIF($B$3:$M$3,"&lt;="&amp;'設定'!$C$12,B38:M38),"")</f>
        <v/>
      </c>
      <c r="O38" s="49">
        <f>IF(AND('設定'!$C$12&gt;=2,OR($R38="科目",$R38="合計")),INDEX(B38:M38,'設定'!$C$12)-INDEX(B38:M38,'設定'!$C$12-1),"")</f>
        <v/>
      </c>
      <c r="P38" s="50">
        <f>IF(O38="","",IF(INDEX(B38:M38,'設定'!$C$12-1)&lt;=0,"",O38/INDEX(B38:M38,'設定'!$C$12-1)))</f>
        <v/>
      </c>
      <c r="Q38" s="68" t="n"/>
      <c r="R38" s="68">
        <f>'表示の並び'!AA131</f>
        <v/>
      </c>
      <c r="S38" s="68">
        <f>'表示の並び'!AC131</f>
        <v/>
      </c>
      <c r="T38" s="68">
        <f>'表示の並び'!AE131</f>
        <v/>
      </c>
      <c r="U38" s="68">
        <f>'表示の並び'!AF131</f>
        <v/>
      </c>
      <c r="V38" s="68">
        <f>'表示の並び'!AG131</f>
        <v/>
      </c>
      <c r="W38" s="68">
        <f>'表示の並び'!AH131</f>
        <v/>
      </c>
      <c r="X38" s="68">
        <f>'表示の並び'!AI131</f>
        <v/>
      </c>
      <c r="Y38" s="68">
        <f>'表示の並び'!AJ131</f>
        <v/>
      </c>
      <c r="Z38" s="68">
        <f>IF($R38="科目",SUMIFS('月次入力'!$E$7:$E$126,'勘定科目'!$E$6:$E$125,$S38,'勘定科目'!$H$6:$H$125,"○")-SUMIFS('月次入力'!$D$7:$D$126,'勘定科目'!$E$6:$E$125,$S38,'勘定科目'!$H$6:$H$125,"○"),0)</f>
        <v/>
      </c>
      <c r="AA38" s="68">
        <f>IF($R38="科目",SUMIFS('月次入力'!$G$7:$G$126,'勘定科目'!$E$6:$E$125,$S38,'勘定科目'!$H$6:$H$125,"○")-SUMIFS('月次入力'!$F$7:$F$126,'勘定科目'!$E$6:$E$125,$S38,'勘定科目'!$H$6:$H$125,"○"),0)</f>
        <v/>
      </c>
      <c r="AB38" s="68">
        <f>IF($R38="科目",SUMIFS('月次入力'!$I$7:$I$126,'勘定科目'!$E$6:$E$125,$S38,'勘定科目'!$H$6:$H$125,"○")-SUMIFS('月次入力'!$H$7:$H$126,'勘定科目'!$E$6:$E$125,$S38,'勘定科目'!$H$6:$H$125,"○"),0)</f>
        <v/>
      </c>
      <c r="AC38" s="68">
        <f>IF($R38="科目",SUMIFS('月次入力'!$K$7:$K$126,'勘定科目'!$E$6:$E$125,$S38,'勘定科目'!$H$6:$H$125,"○")-SUMIFS('月次入力'!$J$7:$J$126,'勘定科目'!$E$6:$E$125,$S38,'勘定科目'!$H$6:$H$125,"○"),0)</f>
        <v/>
      </c>
      <c r="AD38" s="68">
        <f>IF($R38="科目",SUMIFS('月次入力'!$M$7:$M$126,'勘定科目'!$E$6:$E$125,$S38,'勘定科目'!$H$6:$H$125,"○")-SUMIFS('月次入力'!$L$7:$L$126,'勘定科目'!$E$6:$E$125,$S38,'勘定科目'!$H$6:$H$125,"○"),0)</f>
        <v/>
      </c>
      <c r="AE38" s="68">
        <f>IF($R38="科目",SUMIFS('月次入力'!$O$7:$O$126,'勘定科目'!$E$6:$E$125,$S38,'勘定科目'!$H$6:$H$125,"○")-SUMIFS('月次入力'!$N$7:$N$126,'勘定科目'!$E$6:$E$125,$S38,'勘定科目'!$H$6:$H$125,"○"),0)</f>
        <v/>
      </c>
      <c r="AF38" s="68">
        <f>IF($R38="科目",SUMIFS('月次入力'!$Q$7:$Q$126,'勘定科目'!$E$6:$E$125,$S38,'勘定科目'!$H$6:$H$125,"○")-SUMIFS('月次入力'!$P$7:$P$126,'勘定科目'!$E$6:$E$125,$S38,'勘定科目'!$H$6:$H$125,"○"),0)</f>
        <v/>
      </c>
      <c r="AG38" s="68">
        <f>IF($R38="科目",SUMIFS('月次入力'!$S$7:$S$126,'勘定科目'!$E$6:$E$125,$S38,'勘定科目'!$H$6:$H$125,"○")-SUMIFS('月次入力'!$R$7:$R$126,'勘定科目'!$E$6:$E$125,$S38,'勘定科目'!$H$6:$H$125,"○"),0)</f>
        <v/>
      </c>
      <c r="AH38" s="68">
        <f>IF($R38="科目",SUMIFS('月次入力'!$U$7:$U$126,'勘定科目'!$E$6:$E$125,$S38,'勘定科目'!$H$6:$H$125,"○")-SUMIFS('月次入力'!$T$7:$T$126,'勘定科目'!$E$6:$E$125,$S38,'勘定科目'!$H$6:$H$125,"○"),0)</f>
        <v/>
      </c>
      <c r="AI38" s="68">
        <f>IF($R38="科目",SUMIFS('月次入力'!$W$7:$W$126,'勘定科目'!$E$6:$E$125,$S38,'勘定科目'!$H$6:$H$125,"○")-SUMIFS('月次入力'!$V$7:$V$126,'勘定科目'!$E$6:$E$125,$S38,'勘定科目'!$H$6:$H$125,"○"),0)</f>
        <v/>
      </c>
      <c r="AJ38" s="68">
        <f>IF($R38="科目",SUMIFS('月次入力'!$Y$7:$Y$126,'勘定科目'!$E$6:$E$125,$S38,'勘定科目'!$H$6:$H$125,"○")-SUMIFS('月次入力'!$X$7:$X$126,'勘定科目'!$E$6:$E$125,$S38,'勘定科目'!$H$6:$H$125,"○"),0)</f>
        <v/>
      </c>
      <c r="AK38" s="68">
        <f>IF($R38="科目",SUMIFS('月次入力'!$AA$7:$AA$126,'勘定科目'!$E$6:$E$125,$S38,'勘定科目'!$H$6:$H$125,"○")-SUMIFS('月次入力'!$Z$7:$Z$126,'勘定科目'!$E$6:$E$125,$S38,'勘定科目'!$H$6:$H$125,"○"),0)</f>
        <v/>
      </c>
    </row>
    <row r="39" ht="15" customHeight="1">
      <c r="A39" s="47">
        <f>IF('表示の並び'!AB132="","",REPT("　",'表示の並び'!AD132)&amp;'表示の並び'!AB132)</f>
        <v/>
      </c>
      <c r="B39" s="48">
        <f>IF($R39="合計",SUMPRODUCT(((($U$5:$U$49=$S39)+($V$5:$V$49=$S39)+($W$5:$W$49=$S39)+($X$5:$X$49=$S39)+($Y$5:$Y$49=$S39))&gt;0)*$Z$5:$Z$49)*$T39,IF($R39="科目",Z39*$T39,""))</f>
        <v/>
      </c>
      <c r="C39" s="48">
        <f>IF($R39="合計",SUMPRODUCT(((($U$5:$U$49=$S39)+($V$5:$V$49=$S39)+($W$5:$W$49=$S39)+($X$5:$X$49=$S39)+($Y$5:$Y$49=$S39))&gt;0)*$AA$5:$AA$49)*$T39,IF($R39="科目",AA39*$T39,""))</f>
        <v/>
      </c>
      <c r="D39" s="48">
        <f>IF($R39="合計",SUMPRODUCT(((($U$5:$U$49=$S39)+($V$5:$V$49=$S39)+($W$5:$W$49=$S39)+($X$5:$X$49=$S39)+($Y$5:$Y$49=$S39))&gt;0)*$AB$5:$AB$49)*$T39,IF($R39="科目",AB39*$T39,""))</f>
        <v/>
      </c>
      <c r="E39" s="48">
        <f>IF($R39="合計",SUMPRODUCT(((($U$5:$U$49=$S39)+($V$5:$V$49=$S39)+($W$5:$W$49=$S39)+($X$5:$X$49=$S39)+($Y$5:$Y$49=$S39))&gt;0)*$AC$5:$AC$49)*$T39,IF($R39="科目",AC39*$T39,""))</f>
        <v/>
      </c>
      <c r="F39" s="48">
        <f>IF($R39="合計",SUMPRODUCT(((($U$5:$U$49=$S39)+($V$5:$V$49=$S39)+($W$5:$W$49=$S39)+($X$5:$X$49=$S39)+($Y$5:$Y$49=$S39))&gt;0)*$AD$5:$AD$49)*$T39,IF($R39="科目",AD39*$T39,""))</f>
        <v/>
      </c>
      <c r="G39" s="48">
        <f>IF($R39="合計",SUMPRODUCT(((($U$5:$U$49=$S39)+($V$5:$V$49=$S39)+($W$5:$W$49=$S39)+($X$5:$X$49=$S39)+($Y$5:$Y$49=$S39))&gt;0)*$AE$5:$AE$49)*$T39,IF($R39="科目",AE39*$T39,""))</f>
        <v/>
      </c>
      <c r="H39" s="48">
        <f>IF($R39="合計",SUMPRODUCT(((($U$5:$U$49=$S39)+($V$5:$V$49=$S39)+($W$5:$W$49=$S39)+($X$5:$X$49=$S39)+($Y$5:$Y$49=$S39))&gt;0)*$AF$5:$AF$49)*$T39,IF($R39="科目",AF39*$T39,""))</f>
        <v/>
      </c>
      <c r="I39" s="48">
        <f>IF($R39="合計",SUMPRODUCT(((($U$5:$U$49=$S39)+($V$5:$V$49=$S39)+($W$5:$W$49=$S39)+($X$5:$X$49=$S39)+($Y$5:$Y$49=$S39))&gt;0)*$AG$5:$AG$49)*$T39,IF($R39="科目",AG39*$T39,""))</f>
        <v/>
      </c>
      <c r="J39" s="48">
        <f>IF($R39="合計",SUMPRODUCT(((($U$5:$U$49=$S39)+($V$5:$V$49=$S39)+($W$5:$W$49=$S39)+($X$5:$X$49=$S39)+($Y$5:$Y$49=$S39))&gt;0)*$AH$5:$AH$49)*$T39,IF($R39="科目",AH39*$T39,""))</f>
        <v/>
      </c>
      <c r="K39" s="48">
        <f>IF($R39="合計",SUMPRODUCT(((($U$5:$U$49=$S39)+($V$5:$V$49=$S39)+($W$5:$W$49=$S39)+($X$5:$X$49=$S39)+($Y$5:$Y$49=$S39))&gt;0)*$AI$5:$AI$49)*$T39,IF($R39="科目",AI39*$T39,""))</f>
        <v/>
      </c>
      <c r="L39" s="48">
        <f>IF($R39="合計",SUMPRODUCT(((($U$5:$U$49=$S39)+($V$5:$V$49=$S39)+($W$5:$W$49=$S39)+($X$5:$X$49=$S39)+($Y$5:$Y$49=$S39))&gt;0)*$AJ$5:$AJ$49)*$T39,IF($R39="科目",AJ39*$T39,""))</f>
        <v/>
      </c>
      <c r="M39" s="48">
        <f>IF($R39="合計",SUMPRODUCT(((($U$5:$U$49=$S39)+($V$5:$V$49=$S39)+($W$5:$W$49=$S39)+($X$5:$X$49=$S39)+($Y$5:$Y$49=$S39))&gt;0)*$AK$5:$AK$49)*$T39,IF($R39="科目",AK39*$T39,""))</f>
        <v/>
      </c>
      <c r="N39" s="48">
        <f>IF(OR($R39="科目",$R39="合計"),SUMIF($B$3:$M$3,"&lt;="&amp;'設定'!$C$12,B39:M39),"")</f>
        <v/>
      </c>
      <c r="O39" s="49">
        <f>IF(AND('設定'!$C$12&gt;=2,OR($R39="科目",$R39="合計")),INDEX(B39:M39,'設定'!$C$12)-INDEX(B39:M39,'設定'!$C$12-1),"")</f>
        <v/>
      </c>
      <c r="P39" s="50">
        <f>IF(O39="","",IF(INDEX(B39:M39,'設定'!$C$12-1)&lt;=0,"",O39/INDEX(B39:M39,'設定'!$C$12-1)))</f>
        <v/>
      </c>
      <c r="Q39" s="68" t="n"/>
      <c r="R39" s="68">
        <f>'表示の並び'!AA132</f>
        <v/>
      </c>
      <c r="S39" s="68">
        <f>'表示の並び'!AC132</f>
        <v/>
      </c>
      <c r="T39" s="68">
        <f>'表示の並び'!AE132</f>
        <v/>
      </c>
      <c r="U39" s="68">
        <f>'表示の並び'!AF132</f>
        <v/>
      </c>
      <c r="V39" s="68">
        <f>'表示の並び'!AG132</f>
        <v/>
      </c>
      <c r="W39" s="68">
        <f>'表示の並び'!AH132</f>
        <v/>
      </c>
      <c r="X39" s="68">
        <f>'表示の並び'!AI132</f>
        <v/>
      </c>
      <c r="Y39" s="68">
        <f>'表示の並び'!AJ132</f>
        <v/>
      </c>
      <c r="Z39" s="68">
        <f>IF($R39="科目",SUMIFS('月次入力'!$E$7:$E$126,'勘定科目'!$E$6:$E$125,$S39,'勘定科目'!$H$6:$H$125,"○")-SUMIFS('月次入力'!$D$7:$D$126,'勘定科目'!$E$6:$E$125,$S39,'勘定科目'!$H$6:$H$125,"○"),0)</f>
        <v/>
      </c>
      <c r="AA39" s="68">
        <f>IF($R39="科目",SUMIFS('月次入力'!$G$7:$G$126,'勘定科目'!$E$6:$E$125,$S39,'勘定科目'!$H$6:$H$125,"○")-SUMIFS('月次入力'!$F$7:$F$126,'勘定科目'!$E$6:$E$125,$S39,'勘定科目'!$H$6:$H$125,"○"),0)</f>
        <v/>
      </c>
      <c r="AB39" s="68">
        <f>IF($R39="科目",SUMIFS('月次入力'!$I$7:$I$126,'勘定科目'!$E$6:$E$125,$S39,'勘定科目'!$H$6:$H$125,"○")-SUMIFS('月次入力'!$H$7:$H$126,'勘定科目'!$E$6:$E$125,$S39,'勘定科目'!$H$6:$H$125,"○"),0)</f>
        <v/>
      </c>
      <c r="AC39" s="68">
        <f>IF($R39="科目",SUMIFS('月次入力'!$K$7:$K$126,'勘定科目'!$E$6:$E$125,$S39,'勘定科目'!$H$6:$H$125,"○")-SUMIFS('月次入力'!$J$7:$J$126,'勘定科目'!$E$6:$E$125,$S39,'勘定科目'!$H$6:$H$125,"○"),0)</f>
        <v/>
      </c>
      <c r="AD39" s="68">
        <f>IF($R39="科目",SUMIFS('月次入力'!$M$7:$M$126,'勘定科目'!$E$6:$E$125,$S39,'勘定科目'!$H$6:$H$125,"○")-SUMIFS('月次入力'!$L$7:$L$126,'勘定科目'!$E$6:$E$125,$S39,'勘定科目'!$H$6:$H$125,"○"),0)</f>
        <v/>
      </c>
      <c r="AE39" s="68">
        <f>IF($R39="科目",SUMIFS('月次入力'!$O$7:$O$126,'勘定科目'!$E$6:$E$125,$S39,'勘定科目'!$H$6:$H$125,"○")-SUMIFS('月次入力'!$N$7:$N$126,'勘定科目'!$E$6:$E$125,$S39,'勘定科目'!$H$6:$H$125,"○"),0)</f>
        <v/>
      </c>
      <c r="AF39" s="68">
        <f>IF($R39="科目",SUMIFS('月次入力'!$Q$7:$Q$126,'勘定科目'!$E$6:$E$125,$S39,'勘定科目'!$H$6:$H$125,"○")-SUMIFS('月次入力'!$P$7:$P$126,'勘定科目'!$E$6:$E$125,$S39,'勘定科目'!$H$6:$H$125,"○"),0)</f>
        <v/>
      </c>
      <c r="AG39" s="68">
        <f>IF($R39="科目",SUMIFS('月次入力'!$S$7:$S$126,'勘定科目'!$E$6:$E$125,$S39,'勘定科目'!$H$6:$H$125,"○")-SUMIFS('月次入力'!$R$7:$R$126,'勘定科目'!$E$6:$E$125,$S39,'勘定科目'!$H$6:$H$125,"○"),0)</f>
        <v/>
      </c>
      <c r="AH39" s="68">
        <f>IF($R39="科目",SUMIFS('月次入力'!$U$7:$U$126,'勘定科目'!$E$6:$E$125,$S39,'勘定科目'!$H$6:$H$125,"○")-SUMIFS('月次入力'!$T$7:$T$126,'勘定科目'!$E$6:$E$125,$S39,'勘定科目'!$H$6:$H$125,"○"),0)</f>
        <v/>
      </c>
      <c r="AI39" s="68">
        <f>IF($R39="科目",SUMIFS('月次入力'!$W$7:$W$126,'勘定科目'!$E$6:$E$125,$S39,'勘定科目'!$H$6:$H$125,"○")-SUMIFS('月次入力'!$V$7:$V$126,'勘定科目'!$E$6:$E$125,$S39,'勘定科目'!$H$6:$H$125,"○"),0)</f>
        <v/>
      </c>
      <c r="AJ39" s="68">
        <f>IF($R39="科目",SUMIFS('月次入力'!$Y$7:$Y$126,'勘定科目'!$E$6:$E$125,$S39,'勘定科目'!$H$6:$H$125,"○")-SUMIFS('月次入力'!$X$7:$X$126,'勘定科目'!$E$6:$E$125,$S39,'勘定科目'!$H$6:$H$125,"○"),0)</f>
        <v/>
      </c>
      <c r="AK39" s="68">
        <f>IF($R39="科目",SUMIFS('月次入力'!$AA$7:$AA$126,'勘定科目'!$E$6:$E$125,$S39,'勘定科目'!$H$6:$H$125,"○")-SUMIFS('月次入力'!$Z$7:$Z$126,'勘定科目'!$E$6:$E$125,$S39,'勘定科目'!$H$6:$H$125,"○"),0)</f>
        <v/>
      </c>
    </row>
    <row r="40" ht="15" customHeight="1">
      <c r="A40" s="47">
        <f>IF('表示の並び'!AB133="","",REPT("　",'表示の並び'!AD133)&amp;'表示の並び'!AB133)</f>
        <v/>
      </c>
      <c r="B40" s="48">
        <f>IF($R40="合計",SUMPRODUCT(((($U$5:$U$49=$S40)+($V$5:$V$49=$S40)+($W$5:$W$49=$S40)+($X$5:$X$49=$S40)+($Y$5:$Y$49=$S40))&gt;0)*$Z$5:$Z$49)*$T40,IF($R40="科目",Z40*$T40,""))</f>
        <v/>
      </c>
      <c r="C40" s="48">
        <f>IF($R40="合計",SUMPRODUCT(((($U$5:$U$49=$S40)+($V$5:$V$49=$S40)+($W$5:$W$49=$S40)+($X$5:$X$49=$S40)+($Y$5:$Y$49=$S40))&gt;0)*$AA$5:$AA$49)*$T40,IF($R40="科目",AA40*$T40,""))</f>
        <v/>
      </c>
      <c r="D40" s="48">
        <f>IF($R40="合計",SUMPRODUCT(((($U$5:$U$49=$S40)+($V$5:$V$49=$S40)+($W$5:$W$49=$S40)+($X$5:$X$49=$S40)+($Y$5:$Y$49=$S40))&gt;0)*$AB$5:$AB$49)*$T40,IF($R40="科目",AB40*$T40,""))</f>
        <v/>
      </c>
      <c r="E40" s="48">
        <f>IF($R40="合計",SUMPRODUCT(((($U$5:$U$49=$S40)+($V$5:$V$49=$S40)+($W$5:$W$49=$S40)+($X$5:$X$49=$S40)+($Y$5:$Y$49=$S40))&gt;0)*$AC$5:$AC$49)*$T40,IF($R40="科目",AC40*$T40,""))</f>
        <v/>
      </c>
      <c r="F40" s="48">
        <f>IF($R40="合計",SUMPRODUCT(((($U$5:$U$49=$S40)+($V$5:$V$49=$S40)+($W$5:$W$49=$S40)+($X$5:$X$49=$S40)+($Y$5:$Y$49=$S40))&gt;0)*$AD$5:$AD$49)*$T40,IF($R40="科目",AD40*$T40,""))</f>
        <v/>
      </c>
      <c r="G40" s="48">
        <f>IF($R40="合計",SUMPRODUCT(((($U$5:$U$49=$S40)+($V$5:$V$49=$S40)+($W$5:$W$49=$S40)+($X$5:$X$49=$S40)+($Y$5:$Y$49=$S40))&gt;0)*$AE$5:$AE$49)*$T40,IF($R40="科目",AE40*$T40,""))</f>
        <v/>
      </c>
      <c r="H40" s="48">
        <f>IF($R40="合計",SUMPRODUCT(((($U$5:$U$49=$S40)+($V$5:$V$49=$S40)+($W$5:$W$49=$S40)+($X$5:$X$49=$S40)+($Y$5:$Y$49=$S40))&gt;0)*$AF$5:$AF$49)*$T40,IF($R40="科目",AF40*$T40,""))</f>
        <v/>
      </c>
      <c r="I40" s="48">
        <f>IF($R40="合計",SUMPRODUCT(((($U$5:$U$49=$S40)+($V$5:$V$49=$S40)+($W$5:$W$49=$S40)+($X$5:$X$49=$S40)+($Y$5:$Y$49=$S40))&gt;0)*$AG$5:$AG$49)*$T40,IF($R40="科目",AG40*$T40,""))</f>
        <v/>
      </c>
      <c r="J40" s="48">
        <f>IF($R40="合計",SUMPRODUCT(((($U$5:$U$49=$S40)+($V$5:$V$49=$S40)+($W$5:$W$49=$S40)+($X$5:$X$49=$S40)+($Y$5:$Y$49=$S40))&gt;0)*$AH$5:$AH$49)*$T40,IF($R40="科目",AH40*$T40,""))</f>
        <v/>
      </c>
      <c r="K40" s="48">
        <f>IF($R40="合計",SUMPRODUCT(((($U$5:$U$49=$S40)+($V$5:$V$49=$S40)+($W$5:$W$49=$S40)+($X$5:$X$49=$S40)+($Y$5:$Y$49=$S40))&gt;0)*$AI$5:$AI$49)*$T40,IF($R40="科目",AI40*$T40,""))</f>
        <v/>
      </c>
      <c r="L40" s="48">
        <f>IF($R40="合計",SUMPRODUCT(((($U$5:$U$49=$S40)+($V$5:$V$49=$S40)+($W$5:$W$49=$S40)+($X$5:$X$49=$S40)+($Y$5:$Y$49=$S40))&gt;0)*$AJ$5:$AJ$49)*$T40,IF($R40="科目",AJ40*$T40,""))</f>
        <v/>
      </c>
      <c r="M40" s="48">
        <f>IF($R40="合計",SUMPRODUCT(((($U$5:$U$49=$S40)+($V$5:$V$49=$S40)+($W$5:$W$49=$S40)+($X$5:$X$49=$S40)+($Y$5:$Y$49=$S40))&gt;0)*$AK$5:$AK$49)*$T40,IF($R40="科目",AK40*$T40,""))</f>
        <v/>
      </c>
      <c r="N40" s="48">
        <f>IF(OR($R40="科目",$R40="合計"),SUMIF($B$3:$M$3,"&lt;="&amp;'設定'!$C$12,B40:M40),"")</f>
        <v/>
      </c>
      <c r="O40" s="49">
        <f>IF(AND('設定'!$C$12&gt;=2,OR($R40="科目",$R40="合計")),INDEX(B40:M40,'設定'!$C$12)-INDEX(B40:M40,'設定'!$C$12-1),"")</f>
        <v/>
      </c>
      <c r="P40" s="50">
        <f>IF(O40="","",IF(INDEX(B40:M40,'設定'!$C$12-1)&lt;=0,"",O40/INDEX(B40:M40,'設定'!$C$12-1)))</f>
        <v/>
      </c>
      <c r="Q40" s="68" t="n"/>
      <c r="R40" s="68">
        <f>'表示の並び'!AA133</f>
        <v/>
      </c>
      <c r="S40" s="68">
        <f>'表示の並び'!AC133</f>
        <v/>
      </c>
      <c r="T40" s="68">
        <f>'表示の並び'!AE133</f>
        <v/>
      </c>
      <c r="U40" s="68">
        <f>'表示の並び'!AF133</f>
        <v/>
      </c>
      <c r="V40" s="68">
        <f>'表示の並び'!AG133</f>
        <v/>
      </c>
      <c r="W40" s="68">
        <f>'表示の並び'!AH133</f>
        <v/>
      </c>
      <c r="X40" s="68">
        <f>'表示の並び'!AI133</f>
        <v/>
      </c>
      <c r="Y40" s="68">
        <f>'表示の並び'!AJ133</f>
        <v/>
      </c>
      <c r="Z40" s="68">
        <f>IF($R40="科目",SUMIFS('月次入力'!$E$7:$E$126,'勘定科目'!$E$6:$E$125,$S40,'勘定科目'!$H$6:$H$125,"○")-SUMIFS('月次入力'!$D$7:$D$126,'勘定科目'!$E$6:$E$125,$S40,'勘定科目'!$H$6:$H$125,"○"),0)</f>
        <v/>
      </c>
      <c r="AA40" s="68">
        <f>IF($R40="科目",SUMIFS('月次入力'!$G$7:$G$126,'勘定科目'!$E$6:$E$125,$S40,'勘定科目'!$H$6:$H$125,"○")-SUMIFS('月次入力'!$F$7:$F$126,'勘定科目'!$E$6:$E$125,$S40,'勘定科目'!$H$6:$H$125,"○"),0)</f>
        <v/>
      </c>
      <c r="AB40" s="68">
        <f>IF($R40="科目",SUMIFS('月次入力'!$I$7:$I$126,'勘定科目'!$E$6:$E$125,$S40,'勘定科目'!$H$6:$H$125,"○")-SUMIFS('月次入力'!$H$7:$H$126,'勘定科目'!$E$6:$E$125,$S40,'勘定科目'!$H$6:$H$125,"○"),0)</f>
        <v/>
      </c>
      <c r="AC40" s="68">
        <f>IF($R40="科目",SUMIFS('月次入力'!$K$7:$K$126,'勘定科目'!$E$6:$E$125,$S40,'勘定科目'!$H$6:$H$125,"○")-SUMIFS('月次入力'!$J$7:$J$126,'勘定科目'!$E$6:$E$125,$S40,'勘定科目'!$H$6:$H$125,"○"),0)</f>
        <v/>
      </c>
      <c r="AD40" s="68">
        <f>IF($R40="科目",SUMIFS('月次入力'!$M$7:$M$126,'勘定科目'!$E$6:$E$125,$S40,'勘定科目'!$H$6:$H$125,"○")-SUMIFS('月次入力'!$L$7:$L$126,'勘定科目'!$E$6:$E$125,$S40,'勘定科目'!$H$6:$H$125,"○"),0)</f>
        <v/>
      </c>
      <c r="AE40" s="68">
        <f>IF($R40="科目",SUMIFS('月次入力'!$O$7:$O$126,'勘定科目'!$E$6:$E$125,$S40,'勘定科目'!$H$6:$H$125,"○")-SUMIFS('月次入力'!$N$7:$N$126,'勘定科目'!$E$6:$E$125,$S40,'勘定科目'!$H$6:$H$125,"○"),0)</f>
        <v/>
      </c>
      <c r="AF40" s="68">
        <f>IF($R40="科目",SUMIFS('月次入力'!$Q$7:$Q$126,'勘定科目'!$E$6:$E$125,$S40,'勘定科目'!$H$6:$H$125,"○")-SUMIFS('月次入力'!$P$7:$P$126,'勘定科目'!$E$6:$E$125,$S40,'勘定科目'!$H$6:$H$125,"○"),0)</f>
        <v/>
      </c>
      <c r="AG40" s="68">
        <f>IF($R40="科目",SUMIFS('月次入力'!$S$7:$S$126,'勘定科目'!$E$6:$E$125,$S40,'勘定科目'!$H$6:$H$125,"○")-SUMIFS('月次入力'!$R$7:$R$126,'勘定科目'!$E$6:$E$125,$S40,'勘定科目'!$H$6:$H$125,"○"),0)</f>
        <v/>
      </c>
      <c r="AH40" s="68">
        <f>IF($R40="科目",SUMIFS('月次入力'!$U$7:$U$126,'勘定科目'!$E$6:$E$125,$S40,'勘定科目'!$H$6:$H$125,"○")-SUMIFS('月次入力'!$T$7:$T$126,'勘定科目'!$E$6:$E$125,$S40,'勘定科目'!$H$6:$H$125,"○"),0)</f>
        <v/>
      </c>
      <c r="AI40" s="68">
        <f>IF($R40="科目",SUMIFS('月次入力'!$W$7:$W$126,'勘定科目'!$E$6:$E$125,$S40,'勘定科目'!$H$6:$H$125,"○")-SUMIFS('月次入力'!$V$7:$V$126,'勘定科目'!$E$6:$E$125,$S40,'勘定科目'!$H$6:$H$125,"○"),0)</f>
        <v/>
      </c>
      <c r="AJ40" s="68">
        <f>IF($R40="科目",SUMIFS('月次入力'!$Y$7:$Y$126,'勘定科目'!$E$6:$E$125,$S40,'勘定科目'!$H$6:$H$125,"○")-SUMIFS('月次入力'!$X$7:$X$126,'勘定科目'!$E$6:$E$125,$S40,'勘定科目'!$H$6:$H$125,"○"),0)</f>
        <v/>
      </c>
      <c r="AK40" s="68">
        <f>IF($R40="科目",SUMIFS('月次入力'!$AA$7:$AA$126,'勘定科目'!$E$6:$E$125,$S40,'勘定科目'!$H$6:$H$125,"○")-SUMIFS('月次入力'!$Z$7:$Z$126,'勘定科目'!$E$6:$E$125,$S40,'勘定科目'!$H$6:$H$125,"○"),0)</f>
        <v/>
      </c>
    </row>
    <row r="41" ht="15" customHeight="1">
      <c r="A41" s="47">
        <f>IF('表示の並び'!AB134="","",REPT("　",'表示の並び'!AD134)&amp;'表示の並び'!AB134)</f>
        <v/>
      </c>
      <c r="B41" s="48">
        <f>IF($R41="合計",SUMPRODUCT(((($U$5:$U$49=$S41)+($V$5:$V$49=$S41)+($W$5:$W$49=$S41)+($X$5:$X$49=$S41)+($Y$5:$Y$49=$S41))&gt;0)*$Z$5:$Z$49)*$T41,IF($R41="科目",Z41*$T41,""))</f>
        <v/>
      </c>
      <c r="C41" s="48">
        <f>IF($R41="合計",SUMPRODUCT(((($U$5:$U$49=$S41)+($V$5:$V$49=$S41)+($W$5:$W$49=$S41)+($X$5:$X$49=$S41)+($Y$5:$Y$49=$S41))&gt;0)*$AA$5:$AA$49)*$T41,IF($R41="科目",AA41*$T41,""))</f>
        <v/>
      </c>
      <c r="D41" s="48">
        <f>IF($R41="合計",SUMPRODUCT(((($U$5:$U$49=$S41)+($V$5:$V$49=$S41)+($W$5:$W$49=$S41)+($X$5:$X$49=$S41)+($Y$5:$Y$49=$S41))&gt;0)*$AB$5:$AB$49)*$T41,IF($R41="科目",AB41*$T41,""))</f>
        <v/>
      </c>
      <c r="E41" s="48">
        <f>IF($R41="合計",SUMPRODUCT(((($U$5:$U$49=$S41)+($V$5:$V$49=$S41)+($W$5:$W$49=$S41)+($X$5:$X$49=$S41)+($Y$5:$Y$49=$S41))&gt;0)*$AC$5:$AC$49)*$T41,IF($R41="科目",AC41*$T41,""))</f>
        <v/>
      </c>
      <c r="F41" s="48">
        <f>IF($R41="合計",SUMPRODUCT(((($U$5:$U$49=$S41)+($V$5:$V$49=$S41)+($W$5:$W$49=$S41)+($X$5:$X$49=$S41)+($Y$5:$Y$49=$S41))&gt;0)*$AD$5:$AD$49)*$T41,IF($R41="科目",AD41*$T41,""))</f>
        <v/>
      </c>
      <c r="G41" s="48">
        <f>IF($R41="合計",SUMPRODUCT(((($U$5:$U$49=$S41)+($V$5:$V$49=$S41)+($W$5:$W$49=$S41)+($X$5:$X$49=$S41)+($Y$5:$Y$49=$S41))&gt;0)*$AE$5:$AE$49)*$T41,IF($R41="科目",AE41*$T41,""))</f>
        <v/>
      </c>
      <c r="H41" s="48">
        <f>IF($R41="合計",SUMPRODUCT(((($U$5:$U$49=$S41)+($V$5:$V$49=$S41)+($W$5:$W$49=$S41)+($X$5:$X$49=$S41)+($Y$5:$Y$49=$S41))&gt;0)*$AF$5:$AF$49)*$T41,IF($R41="科目",AF41*$T41,""))</f>
        <v/>
      </c>
      <c r="I41" s="48">
        <f>IF($R41="合計",SUMPRODUCT(((($U$5:$U$49=$S41)+($V$5:$V$49=$S41)+($W$5:$W$49=$S41)+($X$5:$X$49=$S41)+($Y$5:$Y$49=$S41))&gt;0)*$AG$5:$AG$49)*$T41,IF($R41="科目",AG41*$T41,""))</f>
        <v/>
      </c>
      <c r="J41" s="48">
        <f>IF($R41="合計",SUMPRODUCT(((($U$5:$U$49=$S41)+($V$5:$V$49=$S41)+($W$5:$W$49=$S41)+($X$5:$X$49=$S41)+($Y$5:$Y$49=$S41))&gt;0)*$AH$5:$AH$49)*$T41,IF($R41="科目",AH41*$T41,""))</f>
        <v/>
      </c>
      <c r="K41" s="48">
        <f>IF($R41="合計",SUMPRODUCT(((($U$5:$U$49=$S41)+($V$5:$V$49=$S41)+($W$5:$W$49=$S41)+($X$5:$X$49=$S41)+($Y$5:$Y$49=$S41))&gt;0)*$AI$5:$AI$49)*$T41,IF($R41="科目",AI41*$T41,""))</f>
        <v/>
      </c>
      <c r="L41" s="48">
        <f>IF($R41="合計",SUMPRODUCT(((($U$5:$U$49=$S41)+($V$5:$V$49=$S41)+($W$5:$W$49=$S41)+($X$5:$X$49=$S41)+($Y$5:$Y$49=$S41))&gt;0)*$AJ$5:$AJ$49)*$T41,IF($R41="科目",AJ41*$T41,""))</f>
        <v/>
      </c>
      <c r="M41" s="48">
        <f>IF($R41="合計",SUMPRODUCT(((($U$5:$U$49=$S41)+($V$5:$V$49=$S41)+($W$5:$W$49=$S41)+($X$5:$X$49=$S41)+($Y$5:$Y$49=$S41))&gt;0)*$AK$5:$AK$49)*$T41,IF($R41="科目",AK41*$T41,""))</f>
        <v/>
      </c>
      <c r="N41" s="48">
        <f>IF(OR($R41="科目",$R41="合計"),SUMIF($B$3:$M$3,"&lt;="&amp;'設定'!$C$12,B41:M41),"")</f>
        <v/>
      </c>
      <c r="O41" s="49">
        <f>IF(AND('設定'!$C$12&gt;=2,OR($R41="科目",$R41="合計")),INDEX(B41:M41,'設定'!$C$12)-INDEX(B41:M41,'設定'!$C$12-1),"")</f>
        <v/>
      </c>
      <c r="P41" s="50">
        <f>IF(O41="","",IF(INDEX(B41:M41,'設定'!$C$12-1)&lt;=0,"",O41/INDEX(B41:M41,'設定'!$C$12-1)))</f>
        <v/>
      </c>
      <c r="Q41" s="68" t="n"/>
      <c r="R41" s="68">
        <f>'表示の並び'!AA134</f>
        <v/>
      </c>
      <c r="S41" s="68">
        <f>'表示の並び'!AC134</f>
        <v/>
      </c>
      <c r="T41" s="68">
        <f>'表示の並び'!AE134</f>
        <v/>
      </c>
      <c r="U41" s="68">
        <f>'表示の並び'!AF134</f>
        <v/>
      </c>
      <c r="V41" s="68">
        <f>'表示の並び'!AG134</f>
        <v/>
      </c>
      <c r="W41" s="68">
        <f>'表示の並び'!AH134</f>
        <v/>
      </c>
      <c r="X41" s="68">
        <f>'表示の並び'!AI134</f>
        <v/>
      </c>
      <c r="Y41" s="68">
        <f>'表示の並び'!AJ134</f>
        <v/>
      </c>
      <c r="Z41" s="68">
        <f>IF($R41="科目",SUMIFS('月次入力'!$E$7:$E$126,'勘定科目'!$E$6:$E$125,$S41,'勘定科目'!$H$6:$H$125,"○")-SUMIFS('月次入力'!$D$7:$D$126,'勘定科目'!$E$6:$E$125,$S41,'勘定科目'!$H$6:$H$125,"○"),0)</f>
        <v/>
      </c>
      <c r="AA41" s="68">
        <f>IF($R41="科目",SUMIFS('月次入力'!$G$7:$G$126,'勘定科目'!$E$6:$E$125,$S41,'勘定科目'!$H$6:$H$125,"○")-SUMIFS('月次入力'!$F$7:$F$126,'勘定科目'!$E$6:$E$125,$S41,'勘定科目'!$H$6:$H$125,"○"),0)</f>
        <v/>
      </c>
      <c r="AB41" s="68">
        <f>IF($R41="科目",SUMIFS('月次入力'!$I$7:$I$126,'勘定科目'!$E$6:$E$125,$S41,'勘定科目'!$H$6:$H$125,"○")-SUMIFS('月次入力'!$H$7:$H$126,'勘定科目'!$E$6:$E$125,$S41,'勘定科目'!$H$6:$H$125,"○"),0)</f>
        <v/>
      </c>
      <c r="AC41" s="68">
        <f>IF($R41="科目",SUMIFS('月次入力'!$K$7:$K$126,'勘定科目'!$E$6:$E$125,$S41,'勘定科目'!$H$6:$H$125,"○")-SUMIFS('月次入力'!$J$7:$J$126,'勘定科目'!$E$6:$E$125,$S41,'勘定科目'!$H$6:$H$125,"○"),0)</f>
        <v/>
      </c>
      <c r="AD41" s="68">
        <f>IF($R41="科目",SUMIFS('月次入力'!$M$7:$M$126,'勘定科目'!$E$6:$E$125,$S41,'勘定科目'!$H$6:$H$125,"○")-SUMIFS('月次入力'!$L$7:$L$126,'勘定科目'!$E$6:$E$125,$S41,'勘定科目'!$H$6:$H$125,"○"),0)</f>
        <v/>
      </c>
      <c r="AE41" s="68">
        <f>IF($R41="科目",SUMIFS('月次入力'!$O$7:$O$126,'勘定科目'!$E$6:$E$125,$S41,'勘定科目'!$H$6:$H$125,"○")-SUMIFS('月次入力'!$N$7:$N$126,'勘定科目'!$E$6:$E$125,$S41,'勘定科目'!$H$6:$H$125,"○"),0)</f>
        <v/>
      </c>
      <c r="AF41" s="68">
        <f>IF($R41="科目",SUMIFS('月次入力'!$Q$7:$Q$126,'勘定科目'!$E$6:$E$125,$S41,'勘定科目'!$H$6:$H$125,"○")-SUMIFS('月次入力'!$P$7:$P$126,'勘定科目'!$E$6:$E$125,$S41,'勘定科目'!$H$6:$H$125,"○"),0)</f>
        <v/>
      </c>
      <c r="AG41" s="68">
        <f>IF($R41="科目",SUMIFS('月次入力'!$S$7:$S$126,'勘定科目'!$E$6:$E$125,$S41,'勘定科目'!$H$6:$H$125,"○")-SUMIFS('月次入力'!$R$7:$R$126,'勘定科目'!$E$6:$E$125,$S41,'勘定科目'!$H$6:$H$125,"○"),0)</f>
        <v/>
      </c>
      <c r="AH41" s="68">
        <f>IF($R41="科目",SUMIFS('月次入力'!$U$7:$U$126,'勘定科目'!$E$6:$E$125,$S41,'勘定科目'!$H$6:$H$125,"○")-SUMIFS('月次入力'!$T$7:$T$126,'勘定科目'!$E$6:$E$125,$S41,'勘定科目'!$H$6:$H$125,"○"),0)</f>
        <v/>
      </c>
      <c r="AI41" s="68">
        <f>IF($R41="科目",SUMIFS('月次入力'!$W$7:$W$126,'勘定科目'!$E$6:$E$125,$S41,'勘定科目'!$H$6:$H$125,"○")-SUMIFS('月次入力'!$V$7:$V$126,'勘定科目'!$E$6:$E$125,$S41,'勘定科目'!$H$6:$H$125,"○"),0)</f>
        <v/>
      </c>
      <c r="AJ41" s="68">
        <f>IF($R41="科目",SUMIFS('月次入力'!$Y$7:$Y$126,'勘定科目'!$E$6:$E$125,$S41,'勘定科目'!$H$6:$H$125,"○")-SUMIFS('月次入力'!$X$7:$X$126,'勘定科目'!$E$6:$E$125,$S41,'勘定科目'!$H$6:$H$125,"○"),0)</f>
        <v/>
      </c>
      <c r="AK41" s="68">
        <f>IF($R41="科目",SUMIFS('月次入力'!$AA$7:$AA$126,'勘定科目'!$E$6:$E$125,$S41,'勘定科目'!$H$6:$H$125,"○")-SUMIFS('月次入力'!$Z$7:$Z$126,'勘定科目'!$E$6:$E$125,$S41,'勘定科目'!$H$6:$H$125,"○"),0)</f>
        <v/>
      </c>
    </row>
    <row r="42" ht="15" customHeight="1">
      <c r="A42" s="47">
        <f>IF('表示の並び'!AB135="","",REPT("　",'表示の並び'!AD135)&amp;'表示の並び'!AB135)</f>
        <v/>
      </c>
      <c r="B42" s="48">
        <f>IF($R42="合計",SUMPRODUCT(((($U$5:$U$49=$S42)+($V$5:$V$49=$S42)+($W$5:$W$49=$S42)+($X$5:$X$49=$S42)+($Y$5:$Y$49=$S42))&gt;0)*$Z$5:$Z$49)*$T42,IF($R42="科目",Z42*$T42,""))</f>
        <v/>
      </c>
      <c r="C42" s="48">
        <f>IF($R42="合計",SUMPRODUCT(((($U$5:$U$49=$S42)+($V$5:$V$49=$S42)+($W$5:$W$49=$S42)+($X$5:$X$49=$S42)+($Y$5:$Y$49=$S42))&gt;0)*$AA$5:$AA$49)*$T42,IF($R42="科目",AA42*$T42,""))</f>
        <v/>
      </c>
      <c r="D42" s="48">
        <f>IF($R42="合計",SUMPRODUCT(((($U$5:$U$49=$S42)+($V$5:$V$49=$S42)+($W$5:$W$49=$S42)+($X$5:$X$49=$S42)+($Y$5:$Y$49=$S42))&gt;0)*$AB$5:$AB$49)*$T42,IF($R42="科目",AB42*$T42,""))</f>
        <v/>
      </c>
      <c r="E42" s="48">
        <f>IF($R42="合計",SUMPRODUCT(((($U$5:$U$49=$S42)+($V$5:$V$49=$S42)+($W$5:$W$49=$S42)+($X$5:$X$49=$S42)+($Y$5:$Y$49=$S42))&gt;0)*$AC$5:$AC$49)*$T42,IF($R42="科目",AC42*$T42,""))</f>
        <v/>
      </c>
      <c r="F42" s="48">
        <f>IF($R42="合計",SUMPRODUCT(((($U$5:$U$49=$S42)+($V$5:$V$49=$S42)+($W$5:$W$49=$S42)+($X$5:$X$49=$S42)+($Y$5:$Y$49=$S42))&gt;0)*$AD$5:$AD$49)*$T42,IF($R42="科目",AD42*$T42,""))</f>
        <v/>
      </c>
      <c r="G42" s="48">
        <f>IF($R42="合計",SUMPRODUCT(((($U$5:$U$49=$S42)+($V$5:$V$49=$S42)+($W$5:$W$49=$S42)+($X$5:$X$49=$S42)+($Y$5:$Y$49=$S42))&gt;0)*$AE$5:$AE$49)*$T42,IF($R42="科目",AE42*$T42,""))</f>
        <v/>
      </c>
      <c r="H42" s="48">
        <f>IF($R42="合計",SUMPRODUCT(((($U$5:$U$49=$S42)+($V$5:$V$49=$S42)+($W$5:$W$49=$S42)+($X$5:$X$49=$S42)+($Y$5:$Y$49=$S42))&gt;0)*$AF$5:$AF$49)*$T42,IF($R42="科目",AF42*$T42,""))</f>
        <v/>
      </c>
      <c r="I42" s="48">
        <f>IF($R42="合計",SUMPRODUCT(((($U$5:$U$49=$S42)+($V$5:$V$49=$S42)+($W$5:$W$49=$S42)+($X$5:$X$49=$S42)+($Y$5:$Y$49=$S42))&gt;0)*$AG$5:$AG$49)*$T42,IF($R42="科目",AG42*$T42,""))</f>
        <v/>
      </c>
      <c r="J42" s="48">
        <f>IF($R42="合計",SUMPRODUCT(((($U$5:$U$49=$S42)+($V$5:$V$49=$S42)+($W$5:$W$49=$S42)+($X$5:$X$49=$S42)+($Y$5:$Y$49=$S42))&gt;0)*$AH$5:$AH$49)*$T42,IF($R42="科目",AH42*$T42,""))</f>
        <v/>
      </c>
      <c r="K42" s="48">
        <f>IF($R42="合計",SUMPRODUCT(((($U$5:$U$49=$S42)+($V$5:$V$49=$S42)+($W$5:$W$49=$S42)+($X$5:$X$49=$S42)+($Y$5:$Y$49=$S42))&gt;0)*$AI$5:$AI$49)*$T42,IF($R42="科目",AI42*$T42,""))</f>
        <v/>
      </c>
      <c r="L42" s="48">
        <f>IF($R42="合計",SUMPRODUCT(((($U$5:$U$49=$S42)+($V$5:$V$49=$S42)+($W$5:$W$49=$S42)+($X$5:$X$49=$S42)+($Y$5:$Y$49=$S42))&gt;0)*$AJ$5:$AJ$49)*$T42,IF($R42="科目",AJ42*$T42,""))</f>
        <v/>
      </c>
      <c r="M42" s="48">
        <f>IF($R42="合計",SUMPRODUCT(((($U$5:$U$49=$S42)+($V$5:$V$49=$S42)+($W$5:$W$49=$S42)+($X$5:$X$49=$S42)+($Y$5:$Y$49=$S42))&gt;0)*$AK$5:$AK$49)*$T42,IF($R42="科目",AK42*$T42,""))</f>
        <v/>
      </c>
      <c r="N42" s="48">
        <f>IF(OR($R42="科目",$R42="合計"),SUMIF($B$3:$M$3,"&lt;="&amp;'設定'!$C$12,B42:M42),"")</f>
        <v/>
      </c>
      <c r="O42" s="49">
        <f>IF(AND('設定'!$C$12&gt;=2,OR($R42="科目",$R42="合計")),INDEX(B42:M42,'設定'!$C$12)-INDEX(B42:M42,'設定'!$C$12-1),"")</f>
        <v/>
      </c>
      <c r="P42" s="50">
        <f>IF(O42="","",IF(INDEX(B42:M42,'設定'!$C$12-1)&lt;=0,"",O42/INDEX(B42:M42,'設定'!$C$12-1)))</f>
        <v/>
      </c>
      <c r="Q42" s="68" t="n"/>
      <c r="R42" s="68">
        <f>'表示の並び'!AA135</f>
        <v/>
      </c>
      <c r="S42" s="68">
        <f>'表示の並び'!AC135</f>
        <v/>
      </c>
      <c r="T42" s="68">
        <f>'表示の並び'!AE135</f>
        <v/>
      </c>
      <c r="U42" s="68">
        <f>'表示の並び'!AF135</f>
        <v/>
      </c>
      <c r="V42" s="68">
        <f>'表示の並び'!AG135</f>
        <v/>
      </c>
      <c r="W42" s="68">
        <f>'表示の並び'!AH135</f>
        <v/>
      </c>
      <c r="X42" s="68">
        <f>'表示の並び'!AI135</f>
        <v/>
      </c>
      <c r="Y42" s="68">
        <f>'表示の並び'!AJ135</f>
        <v/>
      </c>
      <c r="Z42" s="68">
        <f>IF($R42="科目",SUMIFS('月次入力'!$E$7:$E$126,'勘定科目'!$E$6:$E$125,$S42,'勘定科目'!$H$6:$H$125,"○")-SUMIFS('月次入力'!$D$7:$D$126,'勘定科目'!$E$6:$E$125,$S42,'勘定科目'!$H$6:$H$125,"○"),0)</f>
        <v/>
      </c>
      <c r="AA42" s="68">
        <f>IF($R42="科目",SUMIFS('月次入力'!$G$7:$G$126,'勘定科目'!$E$6:$E$125,$S42,'勘定科目'!$H$6:$H$125,"○")-SUMIFS('月次入力'!$F$7:$F$126,'勘定科目'!$E$6:$E$125,$S42,'勘定科目'!$H$6:$H$125,"○"),0)</f>
        <v/>
      </c>
      <c r="AB42" s="68">
        <f>IF($R42="科目",SUMIFS('月次入力'!$I$7:$I$126,'勘定科目'!$E$6:$E$125,$S42,'勘定科目'!$H$6:$H$125,"○")-SUMIFS('月次入力'!$H$7:$H$126,'勘定科目'!$E$6:$E$125,$S42,'勘定科目'!$H$6:$H$125,"○"),0)</f>
        <v/>
      </c>
      <c r="AC42" s="68">
        <f>IF($R42="科目",SUMIFS('月次入力'!$K$7:$K$126,'勘定科目'!$E$6:$E$125,$S42,'勘定科目'!$H$6:$H$125,"○")-SUMIFS('月次入力'!$J$7:$J$126,'勘定科目'!$E$6:$E$125,$S42,'勘定科目'!$H$6:$H$125,"○"),0)</f>
        <v/>
      </c>
      <c r="AD42" s="68">
        <f>IF($R42="科目",SUMIFS('月次入力'!$M$7:$M$126,'勘定科目'!$E$6:$E$125,$S42,'勘定科目'!$H$6:$H$125,"○")-SUMIFS('月次入力'!$L$7:$L$126,'勘定科目'!$E$6:$E$125,$S42,'勘定科目'!$H$6:$H$125,"○"),0)</f>
        <v/>
      </c>
      <c r="AE42" s="68">
        <f>IF($R42="科目",SUMIFS('月次入力'!$O$7:$O$126,'勘定科目'!$E$6:$E$125,$S42,'勘定科目'!$H$6:$H$125,"○")-SUMIFS('月次入力'!$N$7:$N$126,'勘定科目'!$E$6:$E$125,$S42,'勘定科目'!$H$6:$H$125,"○"),0)</f>
        <v/>
      </c>
      <c r="AF42" s="68">
        <f>IF($R42="科目",SUMIFS('月次入力'!$Q$7:$Q$126,'勘定科目'!$E$6:$E$125,$S42,'勘定科目'!$H$6:$H$125,"○")-SUMIFS('月次入力'!$P$7:$P$126,'勘定科目'!$E$6:$E$125,$S42,'勘定科目'!$H$6:$H$125,"○"),0)</f>
        <v/>
      </c>
      <c r="AG42" s="68">
        <f>IF($R42="科目",SUMIFS('月次入力'!$S$7:$S$126,'勘定科目'!$E$6:$E$125,$S42,'勘定科目'!$H$6:$H$125,"○")-SUMIFS('月次入力'!$R$7:$R$126,'勘定科目'!$E$6:$E$125,$S42,'勘定科目'!$H$6:$H$125,"○"),0)</f>
        <v/>
      </c>
      <c r="AH42" s="68">
        <f>IF($R42="科目",SUMIFS('月次入力'!$U$7:$U$126,'勘定科目'!$E$6:$E$125,$S42,'勘定科目'!$H$6:$H$125,"○")-SUMIFS('月次入力'!$T$7:$T$126,'勘定科目'!$E$6:$E$125,$S42,'勘定科目'!$H$6:$H$125,"○"),0)</f>
        <v/>
      </c>
      <c r="AI42" s="68">
        <f>IF($R42="科目",SUMIFS('月次入力'!$W$7:$W$126,'勘定科目'!$E$6:$E$125,$S42,'勘定科目'!$H$6:$H$125,"○")-SUMIFS('月次入力'!$V$7:$V$126,'勘定科目'!$E$6:$E$125,$S42,'勘定科目'!$H$6:$H$125,"○"),0)</f>
        <v/>
      </c>
      <c r="AJ42" s="68">
        <f>IF($R42="科目",SUMIFS('月次入力'!$Y$7:$Y$126,'勘定科目'!$E$6:$E$125,$S42,'勘定科目'!$H$6:$H$125,"○")-SUMIFS('月次入力'!$X$7:$X$126,'勘定科目'!$E$6:$E$125,$S42,'勘定科目'!$H$6:$H$125,"○"),0)</f>
        <v/>
      </c>
      <c r="AK42" s="68">
        <f>IF($R42="科目",SUMIFS('月次入力'!$AA$7:$AA$126,'勘定科目'!$E$6:$E$125,$S42,'勘定科目'!$H$6:$H$125,"○")-SUMIFS('月次入力'!$Z$7:$Z$126,'勘定科目'!$E$6:$E$125,$S42,'勘定科目'!$H$6:$H$125,"○"),0)</f>
        <v/>
      </c>
    </row>
    <row r="43" ht="15" customHeight="1">
      <c r="A43" s="47">
        <f>IF('表示の並び'!AB136="","",REPT("　",'表示の並び'!AD136)&amp;'表示の並び'!AB136)</f>
        <v/>
      </c>
      <c r="B43" s="48">
        <f>IF($R43="合計",SUMPRODUCT(((($U$5:$U$49=$S43)+($V$5:$V$49=$S43)+($W$5:$W$49=$S43)+($X$5:$X$49=$S43)+($Y$5:$Y$49=$S43))&gt;0)*$Z$5:$Z$49)*$T43,IF($R43="科目",Z43*$T43,""))</f>
        <v/>
      </c>
      <c r="C43" s="48">
        <f>IF($R43="合計",SUMPRODUCT(((($U$5:$U$49=$S43)+($V$5:$V$49=$S43)+($W$5:$W$49=$S43)+($X$5:$X$49=$S43)+($Y$5:$Y$49=$S43))&gt;0)*$AA$5:$AA$49)*$T43,IF($R43="科目",AA43*$T43,""))</f>
        <v/>
      </c>
      <c r="D43" s="48">
        <f>IF($R43="合計",SUMPRODUCT(((($U$5:$U$49=$S43)+($V$5:$V$49=$S43)+($W$5:$W$49=$S43)+($X$5:$X$49=$S43)+($Y$5:$Y$49=$S43))&gt;0)*$AB$5:$AB$49)*$T43,IF($R43="科目",AB43*$T43,""))</f>
        <v/>
      </c>
      <c r="E43" s="48">
        <f>IF($R43="合計",SUMPRODUCT(((($U$5:$U$49=$S43)+($V$5:$V$49=$S43)+($W$5:$W$49=$S43)+($X$5:$X$49=$S43)+($Y$5:$Y$49=$S43))&gt;0)*$AC$5:$AC$49)*$T43,IF($R43="科目",AC43*$T43,""))</f>
        <v/>
      </c>
      <c r="F43" s="48">
        <f>IF($R43="合計",SUMPRODUCT(((($U$5:$U$49=$S43)+($V$5:$V$49=$S43)+($W$5:$W$49=$S43)+($X$5:$X$49=$S43)+($Y$5:$Y$49=$S43))&gt;0)*$AD$5:$AD$49)*$T43,IF($R43="科目",AD43*$T43,""))</f>
        <v/>
      </c>
      <c r="G43" s="48">
        <f>IF($R43="合計",SUMPRODUCT(((($U$5:$U$49=$S43)+($V$5:$V$49=$S43)+($W$5:$W$49=$S43)+($X$5:$X$49=$S43)+($Y$5:$Y$49=$S43))&gt;0)*$AE$5:$AE$49)*$T43,IF($R43="科目",AE43*$T43,""))</f>
        <v/>
      </c>
      <c r="H43" s="48">
        <f>IF($R43="合計",SUMPRODUCT(((($U$5:$U$49=$S43)+($V$5:$V$49=$S43)+($W$5:$W$49=$S43)+($X$5:$X$49=$S43)+($Y$5:$Y$49=$S43))&gt;0)*$AF$5:$AF$49)*$T43,IF($R43="科目",AF43*$T43,""))</f>
        <v/>
      </c>
      <c r="I43" s="48">
        <f>IF($R43="合計",SUMPRODUCT(((($U$5:$U$49=$S43)+($V$5:$V$49=$S43)+($W$5:$W$49=$S43)+($X$5:$X$49=$S43)+($Y$5:$Y$49=$S43))&gt;0)*$AG$5:$AG$49)*$T43,IF($R43="科目",AG43*$T43,""))</f>
        <v/>
      </c>
      <c r="J43" s="48">
        <f>IF($R43="合計",SUMPRODUCT(((($U$5:$U$49=$S43)+($V$5:$V$49=$S43)+($W$5:$W$49=$S43)+($X$5:$X$49=$S43)+($Y$5:$Y$49=$S43))&gt;0)*$AH$5:$AH$49)*$T43,IF($R43="科目",AH43*$T43,""))</f>
        <v/>
      </c>
      <c r="K43" s="48">
        <f>IF($R43="合計",SUMPRODUCT(((($U$5:$U$49=$S43)+($V$5:$V$49=$S43)+($W$5:$W$49=$S43)+($X$5:$X$49=$S43)+($Y$5:$Y$49=$S43))&gt;0)*$AI$5:$AI$49)*$T43,IF($R43="科目",AI43*$T43,""))</f>
        <v/>
      </c>
      <c r="L43" s="48">
        <f>IF($R43="合計",SUMPRODUCT(((($U$5:$U$49=$S43)+($V$5:$V$49=$S43)+($W$5:$W$49=$S43)+($X$5:$X$49=$S43)+($Y$5:$Y$49=$S43))&gt;0)*$AJ$5:$AJ$49)*$T43,IF($R43="科目",AJ43*$T43,""))</f>
        <v/>
      </c>
      <c r="M43" s="48">
        <f>IF($R43="合計",SUMPRODUCT(((($U$5:$U$49=$S43)+($V$5:$V$49=$S43)+($W$5:$W$49=$S43)+($X$5:$X$49=$S43)+($Y$5:$Y$49=$S43))&gt;0)*$AK$5:$AK$49)*$T43,IF($R43="科目",AK43*$T43,""))</f>
        <v/>
      </c>
      <c r="N43" s="48">
        <f>IF(OR($R43="科目",$R43="合計"),SUMIF($B$3:$M$3,"&lt;="&amp;'設定'!$C$12,B43:M43),"")</f>
        <v/>
      </c>
      <c r="O43" s="49">
        <f>IF(AND('設定'!$C$12&gt;=2,OR($R43="科目",$R43="合計")),INDEX(B43:M43,'設定'!$C$12)-INDEX(B43:M43,'設定'!$C$12-1),"")</f>
        <v/>
      </c>
      <c r="P43" s="50">
        <f>IF(O43="","",IF(INDEX(B43:M43,'設定'!$C$12-1)&lt;=0,"",O43/INDEX(B43:M43,'設定'!$C$12-1)))</f>
        <v/>
      </c>
      <c r="Q43" s="68" t="n"/>
      <c r="R43" s="68">
        <f>'表示の並び'!AA136</f>
        <v/>
      </c>
      <c r="S43" s="68">
        <f>'表示の並び'!AC136</f>
        <v/>
      </c>
      <c r="T43" s="68">
        <f>'表示の並び'!AE136</f>
        <v/>
      </c>
      <c r="U43" s="68">
        <f>'表示の並び'!AF136</f>
        <v/>
      </c>
      <c r="V43" s="68">
        <f>'表示の並び'!AG136</f>
        <v/>
      </c>
      <c r="W43" s="68">
        <f>'表示の並び'!AH136</f>
        <v/>
      </c>
      <c r="X43" s="68">
        <f>'表示の並び'!AI136</f>
        <v/>
      </c>
      <c r="Y43" s="68">
        <f>'表示の並び'!AJ136</f>
        <v/>
      </c>
      <c r="Z43" s="68">
        <f>IF($R43="科目",SUMIFS('月次入力'!$E$7:$E$126,'勘定科目'!$E$6:$E$125,$S43,'勘定科目'!$H$6:$H$125,"○")-SUMIFS('月次入力'!$D$7:$D$126,'勘定科目'!$E$6:$E$125,$S43,'勘定科目'!$H$6:$H$125,"○"),0)</f>
        <v/>
      </c>
      <c r="AA43" s="68">
        <f>IF($R43="科目",SUMIFS('月次入力'!$G$7:$G$126,'勘定科目'!$E$6:$E$125,$S43,'勘定科目'!$H$6:$H$125,"○")-SUMIFS('月次入力'!$F$7:$F$126,'勘定科目'!$E$6:$E$125,$S43,'勘定科目'!$H$6:$H$125,"○"),0)</f>
        <v/>
      </c>
      <c r="AB43" s="68">
        <f>IF($R43="科目",SUMIFS('月次入力'!$I$7:$I$126,'勘定科目'!$E$6:$E$125,$S43,'勘定科目'!$H$6:$H$125,"○")-SUMIFS('月次入力'!$H$7:$H$126,'勘定科目'!$E$6:$E$125,$S43,'勘定科目'!$H$6:$H$125,"○"),0)</f>
        <v/>
      </c>
      <c r="AC43" s="68">
        <f>IF($R43="科目",SUMIFS('月次入力'!$K$7:$K$126,'勘定科目'!$E$6:$E$125,$S43,'勘定科目'!$H$6:$H$125,"○")-SUMIFS('月次入力'!$J$7:$J$126,'勘定科目'!$E$6:$E$125,$S43,'勘定科目'!$H$6:$H$125,"○"),0)</f>
        <v/>
      </c>
      <c r="AD43" s="68">
        <f>IF($R43="科目",SUMIFS('月次入力'!$M$7:$M$126,'勘定科目'!$E$6:$E$125,$S43,'勘定科目'!$H$6:$H$125,"○")-SUMIFS('月次入力'!$L$7:$L$126,'勘定科目'!$E$6:$E$125,$S43,'勘定科目'!$H$6:$H$125,"○"),0)</f>
        <v/>
      </c>
      <c r="AE43" s="68">
        <f>IF($R43="科目",SUMIFS('月次入力'!$O$7:$O$126,'勘定科目'!$E$6:$E$125,$S43,'勘定科目'!$H$6:$H$125,"○")-SUMIFS('月次入力'!$N$7:$N$126,'勘定科目'!$E$6:$E$125,$S43,'勘定科目'!$H$6:$H$125,"○"),0)</f>
        <v/>
      </c>
      <c r="AF43" s="68">
        <f>IF($R43="科目",SUMIFS('月次入力'!$Q$7:$Q$126,'勘定科目'!$E$6:$E$125,$S43,'勘定科目'!$H$6:$H$125,"○")-SUMIFS('月次入力'!$P$7:$P$126,'勘定科目'!$E$6:$E$125,$S43,'勘定科目'!$H$6:$H$125,"○"),0)</f>
        <v/>
      </c>
      <c r="AG43" s="68">
        <f>IF($R43="科目",SUMIFS('月次入力'!$S$7:$S$126,'勘定科目'!$E$6:$E$125,$S43,'勘定科目'!$H$6:$H$125,"○")-SUMIFS('月次入力'!$R$7:$R$126,'勘定科目'!$E$6:$E$125,$S43,'勘定科目'!$H$6:$H$125,"○"),0)</f>
        <v/>
      </c>
      <c r="AH43" s="68">
        <f>IF($R43="科目",SUMIFS('月次入力'!$U$7:$U$126,'勘定科目'!$E$6:$E$125,$S43,'勘定科目'!$H$6:$H$125,"○")-SUMIFS('月次入力'!$T$7:$T$126,'勘定科目'!$E$6:$E$125,$S43,'勘定科目'!$H$6:$H$125,"○"),0)</f>
        <v/>
      </c>
      <c r="AI43" s="68">
        <f>IF($R43="科目",SUMIFS('月次入力'!$W$7:$W$126,'勘定科目'!$E$6:$E$125,$S43,'勘定科目'!$H$6:$H$125,"○")-SUMIFS('月次入力'!$V$7:$V$126,'勘定科目'!$E$6:$E$125,$S43,'勘定科目'!$H$6:$H$125,"○"),0)</f>
        <v/>
      </c>
      <c r="AJ43" s="68">
        <f>IF($R43="科目",SUMIFS('月次入力'!$Y$7:$Y$126,'勘定科目'!$E$6:$E$125,$S43,'勘定科目'!$H$6:$H$125,"○")-SUMIFS('月次入力'!$X$7:$X$126,'勘定科目'!$E$6:$E$125,$S43,'勘定科目'!$H$6:$H$125,"○"),0)</f>
        <v/>
      </c>
      <c r="AK43" s="68">
        <f>IF($R43="科目",SUMIFS('月次入力'!$AA$7:$AA$126,'勘定科目'!$E$6:$E$125,$S43,'勘定科目'!$H$6:$H$125,"○")-SUMIFS('月次入力'!$Z$7:$Z$126,'勘定科目'!$E$6:$E$125,$S43,'勘定科目'!$H$6:$H$125,"○"),0)</f>
        <v/>
      </c>
    </row>
    <row r="44" ht="15" customHeight="1">
      <c r="A44" s="47">
        <f>IF('表示の並び'!AB137="","",REPT("　",'表示の並び'!AD137)&amp;'表示の並び'!AB137)</f>
        <v/>
      </c>
      <c r="B44" s="48">
        <f>IF($R44="合計",SUMPRODUCT(((($U$5:$U$49=$S44)+($V$5:$V$49=$S44)+($W$5:$W$49=$S44)+($X$5:$X$49=$S44)+($Y$5:$Y$49=$S44))&gt;0)*$Z$5:$Z$49)*$T44,IF($R44="科目",Z44*$T44,""))</f>
        <v/>
      </c>
      <c r="C44" s="48">
        <f>IF($R44="合計",SUMPRODUCT(((($U$5:$U$49=$S44)+($V$5:$V$49=$S44)+($W$5:$W$49=$S44)+($X$5:$X$49=$S44)+($Y$5:$Y$49=$S44))&gt;0)*$AA$5:$AA$49)*$T44,IF($R44="科目",AA44*$T44,""))</f>
        <v/>
      </c>
      <c r="D44" s="48">
        <f>IF($R44="合計",SUMPRODUCT(((($U$5:$U$49=$S44)+($V$5:$V$49=$S44)+($W$5:$W$49=$S44)+($X$5:$X$49=$S44)+($Y$5:$Y$49=$S44))&gt;0)*$AB$5:$AB$49)*$T44,IF($R44="科目",AB44*$T44,""))</f>
        <v/>
      </c>
      <c r="E44" s="48">
        <f>IF($R44="合計",SUMPRODUCT(((($U$5:$U$49=$S44)+($V$5:$V$49=$S44)+($W$5:$W$49=$S44)+($X$5:$X$49=$S44)+($Y$5:$Y$49=$S44))&gt;0)*$AC$5:$AC$49)*$T44,IF($R44="科目",AC44*$T44,""))</f>
        <v/>
      </c>
      <c r="F44" s="48">
        <f>IF($R44="合計",SUMPRODUCT(((($U$5:$U$49=$S44)+($V$5:$V$49=$S44)+($W$5:$W$49=$S44)+($X$5:$X$49=$S44)+($Y$5:$Y$49=$S44))&gt;0)*$AD$5:$AD$49)*$T44,IF($R44="科目",AD44*$T44,""))</f>
        <v/>
      </c>
      <c r="G44" s="48">
        <f>IF($R44="合計",SUMPRODUCT(((($U$5:$U$49=$S44)+($V$5:$V$49=$S44)+($W$5:$W$49=$S44)+($X$5:$X$49=$S44)+($Y$5:$Y$49=$S44))&gt;0)*$AE$5:$AE$49)*$T44,IF($R44="科目",AE44*$T44,""))</f>
        <v/>
      </c>
      <c r="H44" s="48">
        <f>IF($R44="合計",SUMPRODUCT(((($U$5:$U$49=$S44)+($V$5:$V$49=$S44)+($W$5:$W$49=$S44)+($X$5:$X$49=$S44)+($Y$5:$Y$49=$S44))&gt;0)*$AF$5:$AF$49)*$T44,IF($R44="科目",AF44*$T44,""))</f>
        <v/>
      </c>
      <c r="I44" s="48">
        <f>IF($R44="合計",SUMPRODUCT(((($U$5:$U$49=$S44)+($V$5:$V$49=$S44)+($W$5:$W$49=$S44)+($X$5:$X$49=$S44)+($Y$5:$Y$49=$S44))&gt;0)*$AG$5:$AG$49)*$T44,IF($R44="科目",AG44*$T44,""))</f>
        <v/>
      </c>
      <c r="J44" s="48">
        <f>IF($R44="合計",SUMPRODUCT(((($U$5:$U$49=$S44)+($V$5:$V$49=$S44)+($W$5:$W$49=$S44)+($X$5:$X$49=$S44)+($Y$5:$Y$49=$S44))&gt;0)*$AH$5:$AH$49)*$T44,IF($R44="科目",AH44*$T44,""))</f>
        <v/>
      </c>
      <c r="K44" s="48">
        <f>IF($R44="合計",SUMPRODUCT(((($U$5:$U$49=$S44)+($V$5:$V$49=$S44)+($W$5:$W$49=$S44)+($X$5:$X$49=$S44)+($Y$5:$Y$49=$S44))&gt;0)*$AI$5:$AI$49)*$T44,IF($R44="科目",AI44*$T44,""))</f>
        <v/>
      </c>
      <c r="L44" s="48">
        <f>IF($R44="合計",SUMPRODUCT(((($U$5:$U$49=$S44)+($V$5:$V$49=$S44)+($W$5:$W$49=$S44)+($X$5:$X$49=$S44)+($Y$5:$Y$49=$S44))&gt;0)*$AJ$5:$AJ$49)*$T44,IF($R44="科目",AJ44*$T44,""))</f>
        <v/>
      </c>
      <c r="M44" s="48">
        <f>IF($R44="合計",SUMPRODUCT(((($U$5:$U$49=$S44)+($V$5:$V$49=$S44)+($W$5:$W$49=$S44)+($X$5:$X$49=$S44)+($Y$5:$Y$49=$S44))&gt;0)*$AK$5:$AK$49)*$T44,IF($R44="科目",AK44*$T44,""))</f>
        <v/>
      </c>
      <c r="N44" s="48">
        <f>IF(OR($R44="科目",$R44="合計"),SUMIF($B$3:$M$3,"&lt;="&amp;'設定'!$C$12,B44:M44),"")</f>
        <v/>
      </c>
      <c r="O44" s="49">
        <f>IF(AND('設定'!$C$12&gt;=2,OR($R44="科目",$R44="合計")),INDEX(B44:M44,'設定'!$C$12)-INDEX(B44:M44,'設定'!$C$12-1),"")</f>
        <v/>
      </c>
      <c r="P44" s="50">
        <f>IF(O44="","",IF(INDEX(B44:M44,'設定'!$C$12-1)&lt;=0,"",O44/INDEX(B44:M44,'設定'!$C$12-1)))</f>
        <v/>
      </c>
      <c r="Q44" s="68" t="n"/>
      <c r="R44" s="68">
        <f>'表示の並び'!AA137</f>
        <v/>
      </c>
      <c r="S44" s="68">
        <f>'表示の並び'!AC137</f>
        <v/>
      </c>
      <c r="T44" s="68">
        <f>'表示の並び'!AE137</f>
        <v/>
      </c>
      <c r="U44" s="68">
        <f>'表示の並び'!AF137</f>
        <v/>
      </c>
      <c r="V44" s="68">
        <f>'表示の並び'!AG137</f>
        <v/>
      </c>
      <c r="W44" s="68">
        <f>'表示の並び'!AH137</f>
        <v/>
      </c>
      <c r="X44" s="68">
        <f>'表示の並び'!AI137</f>
        <v/>
      </c>
      <c r="Y44" s="68">
        <f>'表示の並び'!AJ137</f>
        <v/>
      </c>
      <c r="Z44" s="68">
        <f>IF($R44="科目",SUMIFS('月次入力'!$E$7:$E$126,'勘定科目'!$E$6:$E$125,$S44,'勘定科目'!$H$6:$H$125,"○")-SUMIFS('月次入力'!$D$7:$D$126,'勘定科目'!$E$6:$E$125,$S44,'勘定科目'!$H$6:$H$125,"○"),0)</f>
        <v/>
      </c>
      <c r="AA44" s="68">
        <f>IF($R44="科目",SUMIFS('月次入力'!$G$7:$G$126,'勘定科目'!$E$6:$E$125,$S44,'勘定科目'!$H$6:$H$125,"○")-SUMIFS('月次入力'!$F$7:$F$126,'勘定科目'!$E$6:$E$125,$S44,'勘定科目'!$H$6:$H$125,"○"),0)</f>
        <v/>
      </c>
      <c r="AB44" s="68">
        <f>IF($R44="科目",SUMIFS('月次入力'!$I$7:$I$126,'勘定科目'!$E$6:$E$125,$S44,'勘定科目'!$H$6:$H$125,"○")-SUMIFS('月次入力'!$H$7:$H$126,'勘定科目'!$E$6:$E$125,$S44,'勘定科目'!$H$6:$H$125,"○"),0)</f>
        <v/>
      </c>
      <c r="AC44" s="68">
        <f>IF($R44="科目",SUMIFS('月次入力'!$K$7:$K$126,'勘定科目'!$E$6:$E$125,$S44,'勘定科目'!$H$6:$H$125,"○")-SUMIFS('月次入力'!$J$7:$J$126,'勘定科目'!$E$6:$E$125,$S44,'勘定科目'!$H$6:$H$125,"○"),0)</f>
        <v/>
      </c>
      <c r="AD44" s="68">
        <f>IF($R44="科目",SUMIFS('月次入力'!$M$7:$M$126,'勘定科目'!$E$6:$E$125,$S44,'勘定科目'!$H$6:$H$125,"○")-SUMIFS('月次入力'!$L$7:$L$126,'勘定科目'!$E$6:$E$125,$S44,'勘定科目'!$H$6:$H$125,"○"),0)</f>
        <v/>
      </c>
      <c r="AE44" s="68">
        <f>IF($R44="科目",SUMIFS('月次入力'!$O$7:$O$126,'勘定科目'!$E$6:$E$125,$S44,'勘定科目'!$H$6:$H$125,"○")-SUMIFS('月次入力'!$N$7:$N$126,'勘定科目'!$E$6:$E$125,$S44,'勘定科目'!$H$6:$H$125,"○"),0)</f>
        <v/>
      </c>
      <c r="AF44" s="68">
        <f>IF($R44="科目",SUMIFS('月次入力'!$Q$7:$Q$126,'勘定科目'!$E$6:$E$125,$S44,'勘定科目'!$H$6:$H$125,"○")-SUMIFS('月次入力'!$P$7:$P$126,'勘定科目'!$E$6:$E$125,$S44,'勘定科目'!$H$6:$H$125,"○"),0)</f>
        <v/>
      </c>
      <c r="AG44" s="68">
        <f>IF($R44="科目",SUMIFS('月次入力'!$S$7:$S$126,'勘定科目'!$E$6:$E$125,$S44,'勘定科目'!$H$6:$H$125,"○")-SUMIFS('月次入力'!$R$7:$R$126,'勘定科目'!$E$6:$E$125,$S44,'勘定科目'!$H$6:$H$125,"○"),0)</f>
        <v/>
      </c>
      <c r="AH44" s="68">
        <f>IF($R44="科目",SUMIFS('月次入力'!$U$7:$U$126,'勘定科目'!$E$6:$E$125,$S44,'勘定科目'!$H$6:$H$125,"○")-SUMIFS('月次入力'!$T$7:$T$126,'勘定科目'!$E$6:$E$125,$S44,'勘定科目'!$H$6:$H$125,"○"),0)</f>
        <v/>
      </c>
      <c r="AI44" s="68">
        <f>IF($R44="科目",SUMIFS('月次入力'!$W$7:$W$126,'勘定科目'!$E$6:$E$125,$S44,'勘定科目'!$H$6:$H$125,"○")-SUMIFS('月次入力'!$V$7:$V$126,'勘定科目'!$E$6:$E$125,$S44,'勘定科目'!$H$6:$H$125,"○"),0)</f>
        <v/>
      </c>
      <c r="AJ44" s="68">
        <f>IF($R44="科目",SUMIFS('月次入力'!$Y$7:$Y$126,'勘定科目'!$E$6:$E$125,$S44,'勘定科目'!$H$6:$H$125,"○")-SUMIFS('月次入力'!$X$7:$X$126,'勘定科目'!$E$6:$E$125,$S44,'勘定科目'!$H$6:$H$125,"○"),0)</f>
        <v/>
      </c>
      <c r="AK44" s="68">
        <f>IF($R44="科目",SUMIFS('月次入力'!$AA$7:$AA$126,'勘定科目'!$E$6:$E$125,$S44,'勘定科目'!$H$6:$H$125,"○")-SUMIFS('月次入力'!$Z$7:$Z$126,'勘定科目'!$E$6:$E$125,$S44,'勘定科目'!$H$6:$H$125,"○"),0)</f>
        <v/>
      </c>
    </row>
    <row r="45" ht="15" customHeight="1">
      <c r="A45" s="47">
        <f>IF('表示の並び'!AB138="","",REPT("　",'表示の並び'!AD138)&amp;'表示の並び'!AB138)</f>
        <v/>
      </c>
      <c r="B45" s="48">
        <f>IF($R45="合計",SUMPRODUCT(((($U$5:$U$49=$S45)+($V$5:$V$49=$S45)+($W$5:$W$49=$S45)+($X$5:$X$49=$S45)+($Y$5:$Y$49=$S45))&gt;0)*$Z$5:$Z$49)*$T45,IF($R45="科目",Z45*$T45,""))</f>
        <v/>
      </c>
      <c r="C45" s="48">
        <f>IF($R45="合計",SUMPRODUCT(((($U$5:$U$49=$S45)+($V$5:$V$49=$S45)+($W$5:$W$49=$S45)+($X$5:$X$49=$S45)+($Y$5:$Y$49=$S45))&gt;0)*$AA$5:$AA$49)*$T45,IF($R45="科目",AA45*$T45,""))</f>
        <v/>
      </c>
      <c r="D45" s="48">
        <f>IF($R45="合計",SUMPRODUCT(((($U$5:$U$49=$S45)+($V$5:$V$49=$S45)+($W$5:$W$49=$S45)+($X$5:$X$49=$S45)+($Y$5:$Y$49=$S45))&gt;0)*$AB$5:$AB$49)*$T45,IF($R45="科目",AB45*$T45,""))</f>
        <v/>
      </c>
      <c r="E45" s="48">
        <f>IF($R45="合計",SUMPRODUCT(((($U$5:$U$49=$S45)+($V$5:$V$49=$S45)+($W$5:$W$49=$S45)+($X$5:$X$49=$S45)+($Y$5:$Y$49=$S45))&gt;0)*$AC$5:$AC$49)*$T45,IF($R45="科目",AC45*$T45,""))</f>
        <v/>
      </c>
      <c r="F45" s="48">
        <f>IF($R45="合計",SUMPRODUCT(((($U$5:$U$49=$S45)+($V$5:$V$49=$S45)+($W$5:$W$49=$S45)+($X$5:$X$49=$S45)+($Y$5:$Y$49=$S45))&gt;0)*$AD$5:$AD$49)*$T45,IF($R45="科目",AD45*$T45,""))</f>
        <v/>
      </c>
      <c r="G45" s="48">
        <f>IF($R45="合計",SUMPRODUCT(((($U$5:$U$49=$S45)+($V$5:$V$49=$S45)+($W$5:$W$49=$S45)+($X$5:$X$49=$S45)+($Y$5:$Y$49=$S45))&gt;0)*$AE$5:$AE$49)*$T45,IF($R45="科目",AE45*$T45,""))</f>
        <v/>
      </c>
      <c r="H45" s="48">
        <f>IF($R45="合計",SUMPRODUCT(((($U$5:$U$49=$S45)+($V$5:$V$49=$S45)+($W$5:$W$49=$S45)+($X$5:$X$49=$S45)+($Y$5:$Y$49=$S45))&gt;0)*$AF$5:$AF$49)*$T45,IF($R45="科目",AF45*$T45,""))</f>
        <v/>
      </c>
      <c r="I45" s="48">
        <f>IF($R45="合計",SUMPRODUCT(((($U$5:$U$49=$S45)+($V$5:$V$49=$S45)+($W$5:$W$49=$S45)+($X$5:$X$49=$S45)+($Y$5:$Y$49=$S45))&gt;0)*$AG$5:$AG$49)*$T45,IF($R45="科目",AG45*$T45,""))</f>
        <v/>
      </c>
      <c r="J45" s="48">
        <f>IF($R45="合計",SUMPRODUCT(((($U$5:$U$49=$S45)+($V$5:$V$49=$S45)+($W$5:$W$49=$S45)+($X$5:$X$49=$S45)+($Y$5:$Y$49=$S45))&gt;0)*$AH$5:$AH$49)*$T45,IF($R45="科目",AH45*$T45,""))</f>
        <v/>
      </c>
      <c r="K45" s="48">
        <f>IF($R45="合計",SUMPRODUCT(((($U$5:$U$49=$S45)+($V$5:$V$49=$S45)+($W$5:$W$49=$S45)+($X$5:$X$49=$S45)+($Y$5:$Y$49=$S45))&gt;0)*$AI$5:$AI$49)*$T45,IF($R45="科目",AI45*$T45,""))</f>
        <v/>
      </c>
      <c r="L45" s="48">
        <f>IF($R45="合計",SUMPRODUCT(((($U$5:$U$49=$S45)+($V$5:$V$49=$S45)+($W$5:$W$49=$S45)+($X$5:$X$49=$S45)+($Y$5:$Y$49=$S45))&gt;0)*$AJ$5:$AJ$49)*$T45,IF($R45="科目",AJ45*$T45,""))</f>
        <v/>
      </c>
      <c r="M45" s="48">
        <f>IF($R45="合計",SUMPRODUCT(((($U$5:$U$49=$S45)+($V$5:$V$49=$S45)+($W$5:$W$49=$S45)+($X$5:$X$49=$S45)+($Y$5:$Y$49=$S45))&gt;0)*$AK$5:$AK$49)*$T45,IF($R45="科目",AK45*$T45,""))</f>
        <v/>
      </c>
      <c r="N45" s="48">
        <f>IF(OR($R45="科目",$R45="合計"),SUMIF($B$3:$M$3,"&lt;="&amp;'設定'!$C$12,B45:M45),"")</f>
        <v/>
      </c>
      <c r="O45" s="49">
        <f>IF(AND('設定'!$C$12&gt;=2,OR($R45="科目",$R45="合計")),INDEX(B45:M45,'設定'!$C$12)-INDEX(B45:M45,'設定'!$C$12-1),"")</f>
        <v/>
      </c>
      <c r="P45" s="50">
        <f>IF(O45="","",IF(INDEX(B45:M45,'設定'!$C$12-1)&lt;=0,"",O45/INDEX(B45:M45,'設定'!$C$12-1)))</f>
        <v/>
      </c>
      <c r="Q45" s="68" t="n"/>
      <c r="R45" s="68">
        <f>'表示の並び'!AA138</f>
        <v/>
      </c>
      <c r="S45" s="68">
        <f>'表示の並び'!AC138</f>
        <v/>
      </c>
      <c r="T45" s="68">
        <f>'表示の並び'!AE138</f>
        <v/>
      </c>
      <c r="U45" s="68">
        <f>'表示の並び'!AF138</f>
        <v/>
      </c>
      <c r="V45" s="68">
        <f>'表示の並び'!AG138</f>
        <v/>
      </c>
      <c r="W45" s="68">
        <f>'表示の並び'!AH138</f>
        <v/>
      </c>
      <c r="X45" s="68">
        <f>'表示の並び'!AI138</f>
        <v/>
      </c>
      <c r="Y45" s="68">
        <f>'表示の並び'!AJ138</f>
        <v/>
      </c>
      <c r="Z45" s="68">
        <f>IF($R45="科目",SUMIFS('月次入力'!$E$7:$E$126,'勘定科目'!$E$6:$E$125,$S45,'勘定科目'!$H$6:$H$125,"○")-SUMIFS('月次入力'!$D$7:$D$126,'勘定科目'!$E$6:$E$125,$S45,'勘定科目'!$H$6:$H$125,"○"),0)</f>
        <v/>
      </c>
      <c r="AA45" s="68">
        <f>IF($R45="科目",SUMIFS('月次入力'!$G$7:$G$126,'勘定科目'!$E$6:$E$125,$S45,'勘定科目'!$H$6:$H$125,"○")-SUMIFS('月次入力'!$F$7:$F$126,'勘定科目'!$E$6:$E$125,$S45,'勘定科目'!$H$6:$H$125,"○"),0)</f>
        <v/>
      </c>
      <c r="AB45" s="68">
        <f>IF($R45="科目",SUMIFS('月次入力'!$I$7:$I$126,'勘定科目'!$E$6:$E$125,$S45,'勘定科目'!$H$6:$H$125,"○")-SUMIFS('月次入力'!$H$7:$H$126,'勘定科目'!$E$6:$E$125,$S45,'勘定科目'!$H$6:$H$125,"○"),0)</f>
        <v/>
      </c>
      <c r="AC45" s="68">
        <f>IF($R45="科目",SUMIFS('月次入力'!$K$7:$K$126,'勘定科目'!$E$6:$E$125,$S45,'勘定科目'!$H$6:$H$125,"○")-SUMIFS('月次入力'!$J$7:$J$126,'勘定科目'!$E$6:$E$125,$S45,'勘定科目'!$H$6:$H$125,"○"),0)</f>
        <v/>
      </c>
      <c r="AD45" s="68">
        <f>IF($R45="科目",SUMIFS('月次入力'!$M$7:$M$126,'勘定科目'!$E$6:$E$125,$S45,'勘定科目'!$H$6:$H$125,"○")-SUMIFS('月次入力'!$L$7:$L$126,'勘定科目'!$E$6:$E$125,$S45,'勘定科目'!$H$6:$H$125,"○"),0)</f>
        <v/>
      </c>
      <c r="AE45" s="68">
        <f>IF($R45="科目",SUMIFS('月次入力'!$O$7:$O$126,'勘定科目'!$E$6:$E$125,$S45,'勘定科目'!$H$6:$H$125,"○")-SUMIFS('月次入力'!$N$7:$N$126,'勘定科目'!$E$6:$E$125,$S45,'勘定科目'!$H$6:$H$125,"○"),0)</f>
        <v/>
      </c>
      <c r="AF45" s="68">
        <f>IF($R45="科目",SUMIFS('月次入力'!$Q$7:$Q$126,'勘定科目'!$E$6:$E$125,$S45,'勘定科目'!$H$6:$H$125,"○")-SUMIFS('月次入力'!$P$7:$P$126,'勘定科目'!$E$6:$E$125,$S45,'勘定科目'!$H$6:$H$125,"○"),0)</f>
        <v/>
      </c>
      <c r="AG45" s="68">
        <f>IF($R45="科目",SUMIFS('月次入力'!$S$7:$S$126,'勘定科目'!$E$6:$E$125,$S45,'勘定科目'!$H$6:$H$125,"○")-SUMIFS('月次入力'!$R$7:$R$126,'勘定科目'!$E$6:$E$125,$S45,'勘定科目'!$H$6:$H$125,"○"),0)</f>
        <v/>
      </c>
      <c r="AH45" s="68">
        <f>IF($R45="科目",SUMIFS('月次入力'!$U$7:$U$126,'勘定科目'!$E$6:$E$125,$S45,'勘定科目'!$H$6:$H$125,"○")-SUMIFS('月次入力'!$T$7:$T$126,'勘定科目'!$E$6:$E$125,$S45,'勘定科目'!$H$6:$H$125,"○"),0)</f>
        <v/>
      </c>
      <c r="AI45" s="68">
        <f>IF($R45="科目",SUMIFS('月次入力'!$W$7:$W$126,'勘定科目'!$E$6:$E$125,$S45,'勘定科目'!$H$6:$H$125,"○")-SUMIFS('月次入力'!$V$7:$V$126,'勘定科目'!$E$6:$E$125,$S45,'勘定科目'!$H$6:$H$125,"○"),0)</f>
        <v/>
      </c>
      <c r="AJ45" s="68">
        <f>IF($R45="科目",SUMIFS('月次入力'!$Y$7:$Y$126,'勘定科目'!$E$6:$E$125,$S45,'勘定科目'!$H$6:$H$125,"○")-SUMIFS('月次入力'!$X$7:$X$126,'勘定科目'!$E$6:$E$125,$S45,'勘定科目'!$H$6:$H$125,"○"),0)</f>
        <v/>
      </c>
      <c r="AK45" s="68">
        <f>IF($R45="科目",SUMIFS('月次入力'!$AA$7:$AA$126,'勘定科目'!$E$6:$E$125,$S45,'勘定科目'!$H$6:$H$125,"○")-SUMIFS('月次入力'!$Z$7:$Z$126,'勘定科目'!$E$6:$E$125,$S45,'勘定科目'!$H$6:$H$125,"○"),0)</f>
        <v/>
      </c>
    </row>
    <row r="46" ht="15" customHeight="1">
      <c r="A46" s="47">
        <f>IF('表示の並び'!AB139="","",REPT("　",'表示の並び'!AD139)&amp;'表示の並び'!AB139)</f>
        <v/>
      </c>
      <c r="B46" s="48">
        <f>IF($R46="合計",SUMPRODUCT(((($U$5:$U$49=$S46)+($V$5:$V$49=$S46)+($W$5:$W$49=$S46)+($X$5:$X$49=$S46)+($Y$5:$Y$49=$S46))&gt;0)*$Z$5:$Z$49)*$T46,IF($R46="科目",Z46*$T46,""))</f>
        <v/>
      </c>
      <c r="C46" s="48">
        <f>IF($R46="合計",SUMPRODUCT(((($U$5:$U$49=$S46)+($V$5:$V$49=$S46)+($W$5:$W$49=$S46)+($X$5:$X$49=$S46)+($Y$5:$Y$49=$S46))&gt;0)*$AA$5:$AA$49)*$T46,IF($R46="科目",AA46*$T46,""))</f>
        <v/>
      </c>
      <c r="D46" s="48">
        <f>IF($R46="合計",SUMPRODUCT(((($U$5:$U$49=$S46)+($V$5:$V$49=$S46)+($W$5:$W$49=$S46)+($X$5:$X$49=$S46)+($Y$5:$Y$49=$S46))&gt;0)*$AB$5:$AB$49)*$T46,IF($R46="科目",AB46*$T46,""))</f>
        <v/>
      </c>
      <c r="E46" s="48">
        <f>IF($R46="合計",SUMPRODUCT(((($U$5:$U$49=$S46)+($V$5:$V$49=$S46)+($W$5:$W$49=$S46)+($X$5:$X$49=$S46)+($Y$5:$Y$49=$S46))&gt;0)*$AC$5:$AC$49)*$T46,IF($R46="科目",AC46*$T46,""))</f>
        <v/>
      </c>
      <c r="F46" s="48">
        <f>IF($R46="合計",SUMPRODUCT(((($U$5:$U$49=$S46)+($V$5:$V$49=$S46)+($W$5:$W$49=$S46)+($X$5:$X$49=$S46)+($Y$5:$Y$49=$S46))&gt;0)*$AD$5:$AD$49)*$T46,IF($R46="科目",AD46*$T46,""))</f>
        <v/>
      </c>
      <c r="G46" s="48">
        <f>IF($R46="合計",SUMPRODUCT(((($U$5:$U$49=$S46)+($V$5:$V$49=$S46)+($W$5:$W$49=$S46)+($X$5:$X$49=$S46)+($Y$5:$Y$49=$S46))&gt;0)*$AE$5:$AE$49)*$T46,IF($R46="科目",AE46*$T46,""))</f>
        <v/>
      </c>
      <c r="H46" s="48">
        <f>IF($R46="合計",SUMPRODUCT(((($U$5:$U$49=$S46)+($V$5:$V$49=$S46)+($W$5:$W$49=$S46)+($X$5:$X$49=$S46)+($Y$5:$Y$49=$S46))&gt;0)*$AF$5:$AF$49)*$T46,IF($R46="科目",AF46*$T46,""))</f>
        <v/>
      </c>
      <c r="I46" s="48">
        <f>IF($R46="合計",SUMPRODUCT(((($U$5:$U$49=$S46)+($V$5:$V$49=$S46)+($W$5:$W$49=$S46)+($X$5:$X$49=$S46)+($Y$5:$Y$49=$S46))&gt;0)*$AG$5:$AG$49)*$T46,IF($R46="科目",AG46*$T46,""))</f>
        <v/>
      </c>
      <c r="J46" s="48">
        <f>IF($R46="合計",SUMPRODUCT(((($U$5:$U$49=$S46)+($V$5:$V$49=$S46)+($W$5:$W$49=$S46)+($X$5:$X$49=$S46)+($Y$5:$Y$49=$S46))&gt;0)*$AH$5:$AH$49)*$T46,IF($R46="科目",AH46*$T46,""))</f>
        <v/>
      </c>
      <c r="K46" s="48">
        <f>IF($R46="合計",SUMPRODUCT(((($U$5:$U$49=$S46)+($V$5:$V$49=$S46)+($W$5:$W$49=$S46)+($X$5:$X$49=$S46)+($Y$5:$Y$49=$S46))&gt;0)*$AI$5:$AI$49)*$T46,IF($R46="科目",AI46*$T46,""))</f>
        <v/>
      </c>
      <c r="L46" s="48">
        <f>IF($R46="合計",SUMPRODUCT(((($U$5:$U$49=$S46)+($V$5:$V$49=$S46)+($W$5:$W$49=$S46)+($X$5:$X$49=$S46)+($Y$5:$Y$49=$S46))&gt;0)*$AJ$5:$AJ$49)*$T46,IF($R46="科目",AJ46*$T46,""))</f>
        <v/>
      </c>
      <c r="M46" s="48">
        <f>IF($R46="合計",SUMPRODUCT(((($U$5:$U$49=$S46)+($V$5:$V$49=$S46)+($W$5:$W$49=$S46)+($X$5:$X$49=$S46)+($Y$5:$Y$49=$S46))&gt;0)*$AK$5:$AK$49)*$T46,IF($R46="科目",AK46*$T46,""))</f>
        <v/>
      </c>
      <c r="N46" s="48">
        <f>IF(OR($R46="科目",$R46="合計"),SUMIF($B$3:$M$3,"&lt;="&amp;'設定'!$C$12,B46:M46),"")</f>
        <v/>
      </c>
      <c r="O46" s="49">
        <f>IF(AND('設定'!$C$12&gt;=2,OR($R46="科目",$R46="合計")),INDEX(B46:M46,'設定'!$C$12)-INDEX(B46:M46,'設定'!$C$12-1),"")</f>
        <v/>
      </c>
      <c r="P46" s="50">
        <f>IF(O46="","",IF(INDEX(B46:M46,'設定'!$C$12-1)&lt;=0,"",O46/INDEX(B46:M46,'設定'!$C$12-1)))</f>
        <v/>
      </c>
      <c r="Q46" s="68" t="n"/>
      <c r="R46" s="68">
        <f>'表示の並び'!AA139</f>
        <v/>
      </c>
      <c r="S46" s="68">
        <f>'表示の並び'!AC139</f>
        <v/>
      </c>
      <c r="T46" s="68">
        <f>'表示の並び'!AE139</f>
        <v/>
      </c>
      <c r="U46" s="68">
        <f>'表示の並び'!AF139</f>
        <v/>
      </c>
      <c r="V46" s="68">
        <f>'表示の並び'!AG139</f>
        <v/>
      </c>
      <c r="W46" s="68">
        <f>'表示の並び'!AH139</f>
        <v/>
      </c>
      <c r="X46" s="68">
        <f>'表示の並び'!AI139</f>
        <v/>
      </c>
      <c r="Y46" s="68">
        <f>'表示の並び'!AJ139</f>
        <v/>
      </c>
      <c r="Z46" s="68">
        <f>IF($R46="科目",SUMIFS('月次入力'!$E$7:$E$126,'勘定科目'!$E$6:$E$125,$S46,'勘定科目'!$H$6:$H$125,"○")-SUMIFS('月次入力'!$D$7:$D$126,'勘定科目'!$E$6:$E$125,$S46,'勘定科目'!$H$6:$H$125,"○"),0)</f>
        <v/>
      </c>
      <c r="AA46" s="68">
        <f>IF($R46="科目",SUMIFS('月次入力'!$G$7:$G$126,'勘定科目'!$E$6:$E$125,$S46,'勘定科目'!$H$6:$H$125,"○")-SUMIFS('月次入力'!$F$7:$F$126,'勘定科目'!$E$6:$E$125,$S46,'勘定科目'!$H$6:$H$125,"○"),0)</f>
        <v/>
      </c>
      <c r="AB46" s="68">
        <f>IF($R46="科目",SUMIFS('月次入力'!$I$7:$I$126,'勘定科目'!$E$6:$E$125,$S46,'勘定科目'!$H$6:$H$125,"○")-SUMIFS('月次入力'!$H$7:$H$126,'勘定科目'!$E$6:$E$125,$S46,'勘定科目'!$H$6:$H$125,"○"),0)</f>
        <v/>
      </c>
      <c r="AC46" s="68">
        <f>IF($R46="科目",SUMIFS('月次入力'!$K$7:$K$126,'勘定科目'!$E$6:$E$125,$S46,'勘定科目'!$H$6:$H$125,"○")-SUMIFS('月次入力'!$J$7:$J$126,'勘定科目'!$E$6:$E$125,$S46,'勘定科目'!$H$6:$H$125,"○"),0)</f>
        <v/>
      </c>
      <c r="AD46" s="68">
        <f>IF($R46="科目",SUMIFS('月次入力'!$M$7:$M$126,'勘定科目'!$E$6:$E$125,$S46,'勘定科目'!$H$6:$H$125,"○")-SUMIFS('月次入力'!$L$7:$L$126,'勘定科目'!$E$6:$E$125,$S46,'勘定科目'!$H$6:$H$125,"○"),0)</f>
        <v/>
      </c>
      <c r="AE46" s="68">
        <f>IF($R46="科目",SUMIFS('月次入力'!$O$7:$O$126,'勘定科目'!$E$6:$E$125,$S46,'勘定科目'!$H$6:$H$125,"○")-SUMIFS('月次入力'!$N$7:$N$126,'勘定科目'!$E$6:$E$125,$S46,'勘定科目'!$H$6:$H$125,"○"),0)</f>
        <v/>
      </c>
      <c r="AF46" s="68">
        <f>IF($R46="科目",SUMIFS('月次入力'!$Q$7:$Q$126,'勘定科目'!$E$6:$E$125,$S46,'勘定科目'!$H$6:$H$125,"○")-SUMIFS('月次入力'!$P$7:$P$126,'勘定科目'!$E$6:$E$125,$S46,'勘定科目'!$H$6:$H$125,"○"),0)</f>
        <v/>
      </c>
      <c r="AG46" s="68">
        <f>IF($R46="科目",SUMIFS('月次入力'!$S$7:$S$126,'勘定科目'!$E$6:$E$125,$S46,'勘定科目'!$H$6:$H$125,"○")-SUMIFS('月次入力'!$R$7:$R$126,'勘定科目'!$E$6:$E$125,$S46,'勘定科目'!$H$6:$H$125,"○"),0)</f>
        <v/>
      </c>
      <c r="AH46" s="68">
        <f>IF($R46="科目",SUMIFS('月次入力'!$U$7:$U$126,'勘定科目'!$E$6:$E$125,$S46,'勘定科目'!$H$6:$H$125,"○")-SUMIFS('月次入力'!$T$7:$T$126,'勘定科目'!$E$6:$E$125,$S46,'勘定科目'!$H$6:$H$125,"○"),0)</f>
        <v/>
      </c>
      <c r="AI46" s="68">
        <f>IF($R46="科目",SUMIFS('月次入力'!$W$7:$W$126,'勘定科目'!$E$6:$E$125,$S46,'勘定科目'!$H$6:$H$125,"○")-SUMIFS('月次入力'!$V$7:$V$126,'勘定科目'!$E$6:$E$125,$S46,'勘定科目'!$H$6:$H$125,"○"),0)</f>
        <v/>
      </c>
      <c r="AJ46" s="68">
        <f>IF($R46="科目",SUMIFS('月次入力'!$Y$7:$Y$126,'勘定科目'!$E$6:$E$125,$S46,'勘定科目'!$H$6:$H$125,"○")-SUMIFS('月次入力'!$X$7:$X$126,'勘定科目'!$E$6:$E$125,$S46,'勘定科目'!$H$6:$H$125,"○"),0)</f>
        <v/>
      </c>
      <c r="AK46" s="68">
        <f>IF($R46="科目",SUMIFS('月次入力'!$AA$7:$AA$126,'勘定科目'!$E$6:$E$125,$S46,'勘定科目'!$H$6:$H$125,"○")-SUMIFS('月次入力'!$Z$7:$Z$126,'勘定科目'!$E$6:$E$125,$S46,'勘定科目'!$H$6:$H$125,"○"),0)</f>
        <v/>
      </c>
    </row>
    <row r="47" ht="15" customHeight="1">
      <c r="A47" s="47">
        <f>IF('表示の並び'!AB140="","",REPT("　",'表示の並び'!AD140)&amp;'表示の並び'!AB140)</f>
        <v/>
      </c>
      <c r="B47" s="48">
        <f>IF($R47="合計",SUMPRODUCT(((($U$5:$U$49=$S47)+($V$5:$V$49=$S47)+($W$5:$W$49=$S47)+($X$5:$X$49=$S47)+($Y$5:$Y$49=$S47))&gt;0)*$Z$5:$Z$49)*$T47,IF($R47="科目",Z47*$T47,""))</f>
        <v/>
      </c>
      <c r="C47" s="48">
        <f>IF($R47="合計",SUMPRODUCT(((($U$5:$U$49=$S47)+($V$5:$V$49=$S47)+($W$5:$W$49=$S47)+($X$5:$X$49=$S47)+($Y$5:$Y$49=$S47))&gt;0)*$AA$5:$AA$49)*$T47,IF($R47="科目",AA47*$T47,""))</f>
        <v/>
      </c>
      <c r="D47" s="48">
        <f>IF($R47="合計",SUMPRODUCT(((($U$5:$U$49=$S47)+($V$5:$V$49=$S47)+($W$5:$W$49=$S47)+($X$5:$X$49=$S47)+($Y$5:$Y$49=$S47))&gt;0)*$AB$5:$AB$49)*$T47,IF($R47="科目",AB47*$T47,""))</f>
        <v/>
      </c>
      <c r="E47" s="48">
        <f>IF($R47="合計",SUMPRODUCT(((($U$5:$U$49=$S47)+($V$5:$V$49=$S47)+($W$5:$W$49=$S47)+($X$5:$X$49=$S47)+($Y$5:$Y$49=$S47))&gt;0)*$AC$5:$AC$49)*$T47,IF($R47="科目",AC47*$T47,""))</f>
        <v/>
      </c>
      <c r="F47" s="48">
        <f>IF($R47="合計",SUMPRODUCT(((($U$5:$U$49=$S47)+($V$5:$V$49=$S47)+($W$5:$W$49=$S47)+($X$5:$X$49=$S47)+($Y$5:$Y$49=$S47))&gt;0)*$AD$5:$AD$49)*$T47,IF($R47="科目",AD47*$T47,""))</f>
        <v/>
      </c>
      <c r="G47" s="48">
        <f>IF($R47="合計",SUMPRODUCT(((($U$5:$U$49=$S47)+($V$5:$V$49=$S47)+($W$5:$W$49=$S47)+($X$5:$X$49=$S47)+($Y$5:$Y$49=$S47))&gt;0)*$AE$5:$AE$49)*$T47,IF($R47="科目",AE47*$T47,""))</f>
        <v/>
      </c>
      <c r="H47" s="48">
        <f>IF($R47="合計",SUMPRODUCT(((($U$5:$U$49=$S47)+($V$5:$V$49=$S47)+($W$5:$W$49=$S47)+($X$5:$X$49=$S47)+($Y$5:$Y$49=$S47))&gt;0)*$AF$5:$AF$49)*$T47,IF($R47="科目",AF47*$T47,""))</f>
        <v/>
      </c>
      <c r="I47" s="48">
        <f>IF($R47="合計",SUMPRODUCT(((($U$5:$U$49=$S47)+($V$5:$V$49=$S47)+($W$5:$W$49=$S47)+($X$5:$X$49=$S47)+($Y$5:$Y$49=$S47))&gt;0)*$AG$5:$AG$49)*$T47,IF($R47="科目",AG47*$T47,""))</f>
        <v/>
      </c>
      <c r="J47" s="48">
        <f>IF($R47="合計",SUMPRODUCT(((($U$5:$U$49=$S47)+($V$5:$V$49=$S47)+($W$5:$W$49=$S47)+($X$5:$X$49=$S47)+($Y$5:$Y$49=$S47))&gt;0)*$AH$5:$AH$49)*$T47,IF($R47="科目",AH47*$T47,""))</f>
        <v/>
      </c>
      <c r="K47" s="48">
        <f>IF($R47="合計",SUMPRODUCT(((($U$5:$U$49=$S47)+($V$5:$V$49=$S47)+($W$5:$W$49=$S47)+($X$5:$X$49=$S47)+($Y$5:$Y$49=$S47))&gt;0)*$AI$5:$AI$49)*$T47,IF($R47="科目",AI47*$T47,""))</f>
        <v/>
      </c>
      <c r="L47" s="48">
        <f>IF($R47="合計",SUMPRODUCT(((($U$5:$U$49=$S47)+($V$5:$V$49=$S47)+($W$5:$W$49=$S47)+($X$5:$X$49=$S47)+($Y$5:$Y$49=$S47))&gt;0)*$AJ$5:$AJ$49)*$T47,IF($R47="科目",AJ47*$T47,""))</f>
        <v/>
      </c>
      <c r="M47" s="48">
        <f>IF($R47="合計",SUMPRODUCT(((($U$5:$U$49=$S47)+($V$5:$V$49=$S47)+($W$5:$W$49=$S47)+($X$5:$X$49=$S47)+($Y$5:$Y$49=$S47))&gt;0)*$AK$5:$AK$49)*$T47,IF($R47="科目",AK47*$T47,""))</f>
        <v/>
      </c>
      <c r="N47" s="48">
        <f>IF(OR($R47="科目",$R47="合計"),SUMIF($B$3:$M$3,"&lt;="&amp;'設定'!$C$12,B47:M47),"")</f>
        <v/>
      </c>
      <c r="O47" s="49">
        <f>IF(AND('設定'!$C$12&gt;=2,OR($R47="科目",$R47="合計")),INDEX(B47:M47,'設定'!$C$12)-INDEX(B47:M47,'設定'!$C$12-1),"")</f>
        <v/>
      </c>
      <c r="P47" s="50">
        <f>IF(O47="","",IF(INDEX(B47:M47,'設定'!$C$12-1)&lt;=0,"",O47/INDEX(B47:M47,'設定'!$C$12-1)))</f>
        <v/>
      </c>
      <c r="Q47" s="68" t="n"/>
      <c r="R47" s="68">
        <f>'表示の並び'!AA140</f>
        <v/>
      </c>
      <c r="S47" s="68">
        <f>'表示の並び'!AC140</f>
        <v/>
      </c>
      <c r="T47" s="68">
        <f>'表示の並び'!AE140</f>
        <v/>
      </c>
      <c r="U47" s="68">
        <f>'表示の並び'!AF140</f>
        <v/>
      </c>
      <c r="V47" s="68">
        <f>'表示の並び'!AG140</f>
        <v/>
      </c>
      <c r="W47" s="68">
        <f>'表示の並び'!AH140</f>
        <v/>
      </c>
      <c r="X47" s="68">
        <f>'表示の並び'!AI140</f>
        <v/>
      </c>
      <c r="Y47" s="68">
        <f>'表示の並び'!AJ140</f>
        <v/>
      </c>
      <c r="Z47" s="68">
        <f>IF($R47="科目",SUMIFS('月次入力'!$E$7:$E$126,'勘定科目'!$E$6:$E$125,$S47,'勘定科目'!$H$6:$H$125,"○")-SUMIFS('月次入力'!$D$7:$D$126,'勘定科目'!$E$6:$E$125,$S47,'勘定科目'!$H$6:$H$125,"○"),0)</f>
        <v/>
      </c>
      <c r="AA47" s="68">
        <f>IF($R47="科目",SUMIFS('月次入力'!$G$7:$G$126,'勘定科目'!$E$6:$E$125,$S47,'勘定科目'!$H$6:$H$125,"○")-SUMIFS('月次入力'!$F$7:$F$126,'勘定科目'!$E$6:$E$125,$S47,'勘定科目'!$H$6:$H$125,"○"),0)</f>
        <v/>
      </c>
      <c r="AB47" s="68">
        <f>IF($R47="科目",SUMIFS('月次入力'!$I$7:$I$126,'勘定科目'!$E$6:$E$125,$S47,'勘定科目'!$H$6:$H$125,"○")-SUMIFS('月次入力'!$H$7:$H$126,'勘定科目'!$E$6:$E$125,$S47,'勘定科目'!$H$6:$H$125,"○"),0)</f>
        <v/>
      </c>
      <c r="AC47" s="68">
        <f>IF($R47="科目",SUMIFS('月次入力'!$K$7:$K$126,'勘定科目'!$E$6:$E$125,$S47,'勘定科目'!$H$6:$H$125,"○")-SUMIFS('月次入力'!$J$7:$J$126,'勘定科目'!$E$6:$E$125,$S47,'勘定科目'!$H$6:$H$125,"○"),0)</f>
        <v/>
      </c>
      <c r="AD47" s="68">
        <f>IF($R47="科目",SUMIFS('月次入力'!$M$7:$M$126,'勘定科目'!$E$6:$E$125,$S47,'勘定科目'!$H$6:$H$125,"○")-SUMIFS('月次入力'!$L$7:$L$126,'勘定科目'!$E$6:$E$125,$S47,'勘定科目'!$H$6:$H$125,"○"),0)</f>
        <v/>
      </c>
      <c r="AE47" s="68">
        <f>IF($R47="科目",SUMIFS('月次入力'!$O$7:$O$126,'勘定科目'!$E$6:$E$125,$S47,'勘定科目'!$H$6:$H$125,"○")-SUMIFS('月次入力'!$N$7:$N$126,'勘定科目'!$E$6:$E$125,$S47,'勘定科目'!$H$6:$H$125,"○"),0)</f>
        <v/>
      </c>
      <c r="AF47" s="68">
        <f>IF($R47="科目",SUMIFS('月次入力'!$Q$7:$Q$126,'勘定科目'!$E$6:$E$125,$S47,'勘定科目'!$H$6:$H$125,"○")-SUMIFS('月次入力'!$P$7:$P$126,'勘定科目'!$E$6:$E$125,$S47,'勘定科目'!$H$6:$H$125,"○"),0)</f>
        <v/>
      </c>
      <c r="AG47" s="68">
        <f>IF($R47="科目",SUMIFS('月次入力'!$S$7:$S$126,'勘定科目'!$E$6:$E$125,$S47,'勘定科目'!$H$6:$H$125,"○")-SUMIFS('月次入力'!$R$7:$R$126,'勘定科目'!$E$6:$E$125,$S47,'勘定科目'!$H$6:$H$125,"○"),0)</f>
        <v/>
      </c>
      <c r="AH47" s="68">
        <f>IF($R47="科目",SUMIFS('月次入力'!$U$7:$U$126,'勘定科目'!$E$6:$E$125,$S47,'勘定科目'!$H$6:$H$125,"○")-SUMIFS('月次入力'!$T$7:$T$126,'勘定科目'!$E$6:$E$125,$S47,'勘定科目'!$H$6:$H$125,"○"),0)</f>
        <v/>
      </c>
      <c r="AI47" s="68">
        <f>IF($R47="科目",SUMIFS('月次入力'!$W$7:$W$126,'勘定科目'!$E$6:$E$125,$S47,'勘定科目'!$H$6:$H$125,"○")-SUMIFS('月次入力'!$V$7:$V$126,'勘定科目'!$E$6:$E$125,$S47,'勘定科目'!$H$6:$H$125,"○"),0)</f>
        <v/>
      </c>
      <c r="AJ47" s="68">
        <f>IF($R47="科目",SUMIFS('月次入力'!$Y$7:$Y$126,'勘定科目'!$E$6:$E$125,$S47,'勘定科目'!$H$6:$H$125,"○")-SUMIFS('月次入力'!$X$7:$X$126,'勘定科目'!$E$6:$E$125,$S47,'勘定科目'!$H$6:$H$125,"○"),0)</f>
        <v/>
      </c>
      <c r="AK47" s="68">
        <f>IF($R47="科目",SUMIFS('月次入力'!$AA$7:$AA$126,'勘定科目'!$E$6:$E$125,$S47,'勘定科目'!$H$6:$H$125,"○")-SUMIFS('月次入力'!$Z$7:$Z$126,'勘定科目'!$E$6:$E$125,$S47,'勘定科目'!$H$6:$H$125,"○"),0)</f>
        <v/>
      </c>
    </row>
    <row r="48" ht="15" customHeight="1">
      <c r="A48" s="47">
        <f>IF('表示の並び'!AB141="","",REPT("　",'表示の並び'!AD141)&amp;'表示の並び'!AB141)</f>
        <v/>
      </c>
      <c r="B48" s="48">
        <f>IF($R48="合計",SUMPRODUCT(((($U$5:$U$49=$S48)+($V$5:$V$49=$S48)+($W$5:$W$49=$S48)+($X$5:$X$49=$S48)+($Y$5:$Y$49=$S48))&gt;0)*$Z$5:$Z$49)*$T48,IF($R48="科目",Z48*$T48,""))</f>
        <v/>
      </c>
      <c r="C48" s="48">
        <f>IF($R48="合計",SUMPRODUCT(((($U$5:$U$49=$S48)+($V$5:$V$49=$S48)+($W$5:$W$49=$S48)+($X$5:$X$49=$S48)+($Y$5:$Y$49=$S48))&gt;0)*$AA$5:$AA$49)*$T48,IF($R48="科目",AA48*$T48,""))</f>
        <v/>
      </c>
      <c r="D48" s="48">
        <f>IF($R48="合計",SUMPRODUCT(((($U$5:$U$49=$S48)+($V$5:$V$49=$S48)+($W$5:$W$49=$S48)+($X$5:$X$49=$S48)+($Y$5:$Y$49=$S48))&gt;0)*$AB$5:$AB$49)*$T48,IF($R48="科目",AB48*$T48,""))</f>
        <v/>
      </c>
      <c r="E48" s="48">
        <f>IF($R48="合計",SUMPRODUCT(((($U$5:$U$49=$S48)+($V$5:$V$49=$S48)+($W$5:$W$49=$S48)+($X$5:$X$49=$S48)+($Y$5:$Y$49=$S48))&gt;0)*$AC$5:$AC$49)*$T48,IF($R48="科目",AC48*$T48,""))</f>
        <v/>
      </c>
      <c r="F48" s="48">
        <f>IF($R48="合計",SUMPRODUCT(((($U$5:$U$49=$S48)+($V$5:$V$49=$S48)+($W$5:$W$49=$S48)+($X$5:$X$49=$S48)+($Y$5:$Y$49=$S48))&gt;0)*$AD$5:$AD$49)*$T48,IF($R48="科目",AD48*$T48,""))</f>
        <v/>
      </c>
      <c r="G48" s="48">
        <f>IF($R48="合計",SUMPRODUCT(((($U$5:$U$49=$S48)+($V$5:$V$49=$S48)+($W$5:$W$49=$S48)+($X$5:$X$49=$S48)+($Y$5:$Y$49=$S48))&gt;0)*$AE$5:$AE$49)*$T48,IF($R48="科目",AE48*$T48,""))</f>
        <v/>
      </c>
      <c r="H48" s="48">
        <f>IF($R48="合計",SUMPRODUCT(((($U$5:$U$49=$S48)+($V$5:$V$49=$S48)+($W$5:$W$49=$S48)+($X$5:$X$49=$S48)+($Y$5:$Y$49=$S48))&gt;0)*$AF$5:$AF$49)*$T48,IF($R48="科目",AF48*$T48,""))</f>
        <v/>
      </c>
      <c r="I48" s="48">
        <f>IF($R48="合計",SUMPRODUCT(((($U$5:$U$49=$S48)+($V$5:$V$49=$S48)+($W$5:$W$49=$S48)+($X$5:$X$49=$S48)+($Y$5:$Y$49=$S48))&gt;0)*$AG$5:$AG$49)*$T48,IF($R48="科目",AG48*$T48,""))</f>
        <v/>
      </c>
      <c r="J48" s="48">
        <f>IF($R48="合計",SUMPRODUCT(((($U$5:$U$49=$S48)+($V$5:$V$49=$S48)+($W$5:$W$49=$S48)+($X$5:$X$49=$S48)+($Y$5:$Y$49=$S48))&gt;0)*$AH$5:$AH$49)*$T48,IF($R48="科目",AH48*$T48,""))</f>
        <v/>
      </c>
      <c r="K48" s="48">
        <f>IF($R48="合計",SUMPRODUCT(((($U$5:$U$49=$S48)+($V$5:$V$49=$S48)+($W$5:$W$49=$S48)+($X$5:$X$49=$S48)+($Y$5:$Y$49=$S48))&gt;0)*$AI$5:$AI$49)*$T48,IF($R48="科目",AI48*$T48,""))</f>
        <v/>
      </c>
      <c r="L48" s="48">
        <f>IF($R48="合計",SUMPRODUCT(((($U$5:$U$49=$S48)+($V$5:$V$49=$S48)+($W$5:$W$49=$S48)+($X$5:$X$49=$S48)+($Y$5:$Y$49=$S48))&gt;0)*$AJ$5:$AJ$49)*$T48,IF($R48="科目",AJ48*$T48,""))</f>
        <v/>
      </c>
      <c r="M48" s="48">
        <f>IF($R48="合計",SUMPRODUCT(((($U$5:$U$49=$S48)+($V$5:$V$49=$S48)+($W$5:$W$49=$S48)+($X$5:$X$49=$S48)+($Y$5:$Y$49=$S48))&gt;0)*$AK$5:$AK$49)*$T48,IF($R48="科目",AK48*$T48,""))</f>
        <v/>
      </c>
      <c r="N48" s="48">
        <f>IF(OR($R48="科目",$R48="合計"),SUMIF($B$3:$M$3,"&lt;="&amp;'設定'!$C$12,B48:M48),"")</f>
        <v/>
      </c>
      <c r="O48" s="49">
        <f>IF(AND('設定'!$C$12&gt;=2,OR($R48="科目",$R48="合計")),INDEX(B48:M48,'設定'!$C$12)-INDEX(B48:M48,'設定'!$C$12-1),"")</f>
        <v/>
      </c>
      <c r="P48" s="50">
        <f>IF(O48="","",IF(INDEX(B48:M48,'設定'!$C$12-1)&lt;=0,"",O48/INDEX(B48:M48,'設定'!$C$12-1)))</f>
        <v/>
      </c>
      <c r="Q48" s="68" t="n"/>
      <c r="R48" s="68">
        <f>'表示の並び'!AA141</f>
        <v/>
      </c>
      <c r="S48" s="68">
        <f>'表示の並び'!AC141</f>
        <v/>
      </c>
      <c r="T48" s="68">
        <f>'表示の並び'!AE141</f>
        <v/>
      </c>
      <c r="U48" s="68">
        <f>'表示の並び'!AF141</f>
        <v/>
      </c>
      <c r="V48" s="68">
        <f>'表示の並び'!AG141</f>
        <v/>
      </c>
      <c r="W48" s="68">
        <f>'表示の並び'!AH141</f>
        <v/>
      </c>
      <c r="X48" s="68">
        <f>'表示の並び'!AI141</f>
        <v/>
      </c>
      <c r="Y48" s="68">
        <f>'表示の並び'!AJ141</f>
        <v/>
      </c>
      <c r="Z48" s="68">
        <f>IF($R48="科目",SUMIFS('月次入力'!$E$7:$E$126,'勘定科目'!$E$6:$E$125,$S48,'勘定科目'!$H$6:$H$125,"○")-SUMIFS('月次入力'!$D$7:$D$126,'勘定科目'!$E$6:$E$125,$S48,'勘定科目'!$H$6:$H$125,"○"),0)</f>
        <v/>
      </c>
      <c r="AA48" s="68">
        <f>IF($R48="科目",SUMIFS('月次入力'!$G$7:$G$126,'勘定科目'!$E$6:$E$125,$S48,'勘定科目'!$H$6:$H$125,"○")-SUMIFS('月次入力'!$F$7:$F$126,'勘定科目'!$E$6:$E$125,$S48,'勘定科目'!$H$6:$H$125,"○"),0)</f>
        <v/>
      </c>
      <c r="AB48" s="68">
        <f>IF($R48="科目",SUMIFS('月次入力'!$I$7:$I$126,'勘定科目'!$E$6:$E$125,$S48,'勘定科目'!$H$6:$H$125,"○")-SUMIFS('月次入力'!$H$7:$H$126,'勘定科目'!$E$6:$E$125,$S48,'勘定科目'!$H$6:$H$125,"○"),0)</f>
        <v/>
      </c>
      <c r="AC48" s="68">
        <f>IF($R48="科目",SUMIFS('月次入力'!$K$7:$K$126,'勘定科目'!$E$6:$E$125,$S48,'勘定科目'!$H$6:$H$125,"○")-SUMIFS('月次入力'!$J$7:$J$126,'勘定科目'!$E$6:$E$125,$S48,'勘定科目'!$H$6:$H$125,"○"),0)</f>
        <v/>
      </c>
      <c r="AD48" s="68">
        <f>IF($R48="科目",SUMIFS('月次入力'!$M$7:$M$126,'勘定科目'!$E$6:$E$125,$S48,'勘定科目'!$H$6:$H$125,"○")-SUMIFS('月次入力'!$L$7:$L$126,'勘定科目'!$E$6:$E$125,$S48,'勘定科目'!$H$6:$H$125,"○"),0)</f>
        <v/>
      </c>
      <c r="AE48" s="68">
        <f>IF($R48="科目",SUMIFS('月次入力'!$O$7:$O$126,'勘定科目'!$E$6:$E$125,$S48,'勘定科目'!$H$6:$H$125,"○")-SUMIFS('月次入力'!$N$7:$N$126,'勘定科目'!$E$6:$E$125,$S48,'勘定科目'!$H$6:$H$125,"○"),0)</f>
        <v/>
      </c>
      <c r="AF48" s="68">
        <f>IF($R48="科目",SUMIFS('月次入力'!$Q$7:$Q$126,'勘定科目'!$E$6:$E$125,$S48,'勘定科目'!$H$6:$H$125,"○")-SUMIFS('月次入力'!$P$7:$P$126,'勘定科目'!$E$6:$E$125,$S48,'勘定科目'!$H$6:$H$125,"○"),0)</f>
        <v/>
      </c>
      <c r="AG48" s="68">
        <f>IF($R48="科目",SUMIFS('月次入力'!$S$7:$S$126,'勘定科目'!$E$6:$E$125,$S48,'勘定科目'!$H$6:$H$125,"○")-SUMIFS('月次入力'!$R$7:$R$126,'勘定科目'!$E$6:$E$125,$S48,'勘定科目'!$H$6:$H$125,"○"),0)</f>
        <v/>
      </c>
      <c r="AH48" s="68">
        <f>IF($R48="科目",SUMIFS('月次入力'!$U$7:$U$126,'勘定科目'!$E$6:$E$125,$S48,'勘定科目'!$H$6:$H$125,"○")-SUMIFS('月次入力'!$T$7:$T$126,'勘定科目'!$E$6:$E$125,$S48,'勘定科目'!$H$6:$H$125,"○"),0)</f>
        <v/>
      </c>
      <c r="AI48" s="68">
        <f>IF($R48="科目",SUMIFS('月次入力'!$W$7:$W$126,'勘定科目'!$E$6:$E$125,$S48,'勘定科目'!$H$6:$H$125,"○")-SUMIFS('月次入力'!$V$7:$V$126,'勘定科目'!$E$6:$E$125,$S48,'勘定科目'!$H$6:$H$125,"○"),0)</f>
        <v/>
      </c>
      <c r="AJ48" s="68">
        <f>IF($R48="科目",SUMIFS('月次入力'!$Y$7:$Y$126,'勘定科目'!$E$6:$E$125,$S48,'勘定科目'!$H$6:$H$125,"○")-SUMIFS('月次入力'!$X$7:$X$126,'勘定科目'!$E$6:$E$125,$S48,'勘定科目'!$H$6:$H$125,"○"),0)</f>
        <v/>
      </c>
      <c r="AK48" s="68">
        <f>IF($R48="科目",SUMIFS('月次入力'!$AA$7:$AA$126,'勘定科目'!$E$6:$E$125,$S48,'勘定科目'!$H$6:$H$125,"○")-SUMIFS('月次入力'!$Z$7:$Z$126,'勘定科目'!$E$6:$E$125,$S48,'勘定科目'!$H$6:$H$125,"○"),0)</f>
        <v/>
      </c>
    </row>
    <row r="49" ht="15" customHeight="1">
      <c r="A49" s="47">
        <f>IF('表示の並び'!AB142="","",REPT("　",'表示の並び'!AD142)&amp;'表示の並び'!AB142)</f>
        <v/>
      </c>
      <c r="B49" s="48">
        <f>IF($R49="合計",SUMPRODUCT(((($U$5:$U$49=$S49)+($V$5:$V$49=$S49)+($W$5:$W$49=$S49)+($X$5:$X$49=$S49)+($Y$5:$Y$49=$S49))&gt;0)*$Z$5:$Z$49)*$T49,IF($R49="科目",Z49*$T49,""))</f>
        <v/>
      </c>
      <c r="C49" s="48">
        <f>IF($R49="合計",SUMPRODUCT(((($U$5:$U$49=$S49)+($V$5:$V$49=$S49)+($W$5:$W$49=$S49)+($X$5:$X$49=$S49)+($Y$5:$Y$49=$S49))&gt;0)*$AA$5:$AA$49)*$T49,IF($R49="科目",AA49*$T49,""))</f>
        <v/>
      </c>
      <c r="D49" s="48">
        <f>IF($R49="合計",SUMPRODUCT(((($U$5:$U$49=$S49)+($V$5:$V$49=$S49)+($W$5:$W$49=$S49)+($X$5:$X$49=$S49)+($Y$5:$Y$49=$S49))&gt;0)*$AB$5:$AB$49)*$T49,IF($R49="科目",AB49*$T49,""))</f>
        <v/>
      </c>
      <c r="E49" s="48">
        <f>IF($R49="合計",SUMPRODUCT(((($U$5:$U$49=$S49)+($V$5:$V$49=$S49)+($W$5:$W$49=$S49)+($X$5:$X$49=$S49)+($Y$5:$Y$49=$S49))&gt;0)*$AC$5:$AC$49)*$T49,IF($R49="科目",AC49*$T49,""))</f>
        <v/>
      </c>
      <c r="F49" s="48">
        <f>IF($R49="合計",SUMPRODUCT(((($U$5:$U$49=$S49)+($V$5:$V$49=$S49)+($W$5:$W$49=$S49)+($X$5:$X$49=$S49)+($Y$5:$Y$49=$S49))&gt;0)*$AD$5:$AD$49)*$T49,IF($R49="科目",AD49*$T49,""))</f>
        <v/>
      </c>
      <c r="G49" s="48">
        <f>IF($R49="合計",SUMPRODUCT(((($U$5:$U$49=$S49)+($V$5:$V$49=$S49)+($W$5:$W$49=$S49)+($X$5:$X$49=$S49)+($Y$5:$Y$49=$S49))&gt;0)*$AE$5:$AE$49)*$T49,IF($R49="科目",AE49*$T49,""))</f>
        <v/>
      </c>
      <c r="H49" s="48">
        <f>IF($R49="合計",SUMPRODUCT(((($U$5:$U$49=$S49)+($V$5:$V$49=$S49)+($W$5:$W$49=$S49)+($X$5:$X$49=$S49)+($Y$5:$Y$49=$S49))&gt;0)*$AF$5:$AF$49)*$T49,IF($R49="科目",AF49*$T49,""))</f>
        <v/>
      </c>
      <c r="I49" s="48">
        <f>IF($R49="合計",SUMPRODUCT(((($U$5:$U$49=$S49)+($V$5:$V$49=$S49)+($W$5:$W$49=$S49)+($X$5:$X$49=$S49)+($Y$5:$Y$49=$S49))&gt;0)*$AG$5:$AG$49)*$T49,IF($R49="科目",AG49*$T49,""))</f>
        <v/>
      </c>
      <c r="J49" s="48">
        <f>IF($R49="合計",SUMPRODUCT(((($U$5:$U$49=$S49)+($V$5:$V$49=$S49)+($W$5:$W$49=$S49)+($X$5:$X$49=$S49)+($Y$5:$Y$49=$S49))&gt;0)*$AH$5:$AH$49)*$T49,IF($R49="科目",AH49*$T49,""))</f>
        <v/>
      </c>
      <c r="K49" s="48">
        <f>IF($R49="合計",SUMPRODUCT(((($U$5:$U$49=$S49)+($V$5:$V$49=$S49)+($W$5:$W$49=$S49)+($X$5:$X$49=$S49)+($Y$5:$Y$49=$S49))&gt;0)*$AI$5:$AI$49)*$T49,IF($R49="科目",AI49*$T49,""))</f>
        <v/>
      </c>
      <c r="L49" s="48">
        <f>IF($R49="合計",SUMPRODUCT(((($U$5:$U$49=$S49)+($V$5:$V$49=$S49)+($W$5:$W$49=$S49)+($X$5:$X$49=$S49)+($Y$5:$Y$49=$S49))&gt;0)*$AJ$5:$AJ$49)*$T49,IF($R49="科目",AJ49*$T49,""))</f>
        <v/>
      </c>
      <c r="M49" s="48">
        <f>IF($R49="合計",SUMPRODUCT(((($U$5:$U$49=$S49)+($V$5:$V$49=$S49)+($W$5:$W$49=$S49)+($X$5:$X$49=$S49)+($Y$5:$Y$49=$S49))&gt;0)*$AK$5:$AK$49)*$T49,IF($R49="科目",AK49*$T49,""))</f>
        <v/>
      </c>
      <c r="N49" s="48">
        <f>IF(OR($R49="科目",$R49="合計"),SUMIF($B$3:$M$3,"&lt;="&amp;'設定'!$C$12,B49:M49),"")</f>
        <v/>
      </c>
      <c r="O49" s="49">
        <f>IF(AND('設定'!$C$12&gt;=2,OR($R49="科目",$R49="合計")),INDEX(B49:M49,'設定'!$C$12)-INDEX(B49:M49,'設定'!$C$12-1),"")</f>
        <v/>
      </c>
      <c r="P49" s="50">
        <f>IF(O49="","",IF(INDEX(B49:M49,'設定'!$C$12-1)&lt;=0,"",O49/INDEX(B49:M49,'設定'!$C$12-1)))</f>
        <v/>
      </c>
      <c r="Q49" s="68" t="n"/>
      <c r="R49" s="68">
        <f>'表示の並び'!AA142</f>
        <v/>
      </c>
      <c r="S49" s="68">
        <f>'表示の並び'!AC142</f>
        <v/>
      </c>
      <c r="T49" s="68">
        <f>'表示の並び'!AE142</f>
        <v/>
      </c>
      <c r="U49" s="68">
        <f>'表示の並び'!AF142</f>
        <v/>
      </c>
      <c r="V49" s="68">
        <f>'表示の並び'!AG142</f>
        <v/>
      </c>
      <c r="W49" s="68">
        <f>'表示の並び'!AH142</f>
        <v/>
      </c>
      <c r="X49" s="68">
        <f>'表示の並び'!AI142</f>
        <v/>
      </c>
      <c r="Y49" s="68">
        <f>'表示の並び'!AJ142</f>
        <v/>
      </c>
      <c r="Z49" s="68">
        <f>IF($R49="科目",SUMIFS('月次入力'!$E$7:$E$126,'勘定科目'!$E$6:$E$125,$S49,'勘定科目'!$H$6:$H$125,"○")-SUMIFS('月次入力'!$D$7:$D$126,'勘定科目'!$E$6:$E$125,$S49,'勘定科目'!$H$6:$H$125,"○"),0)</f>
        <v/>
      </c>
      <c r="AA49" s="68">
        <f>IF($R49="科目",SUMIFS('月次入力'!$G$7:$G$126,'勘定科目'!$E$6:$E$125,$S49,'勘定科目'!$H$6:$H$125,"○")-SUMIFS('月次入力'!$F$7:$F$126,'勘定科目'!$E$6:$E$125,$S49,'勘定科目'!$H$6:$H$125,"○"),0)</f>
        <v/>
      </c>
      <c r="AB49" s="68">
        <f>IF($R49="科目",SUMIFS('月次入力'!$I$7:$I$126,'勘定科目'!$E$6:$E$125,$S49,'勘定科目'!$H$6:$H$125,"○")-SUMIFS('月次入力'!$H$7:$H$126,'勘定科目'!$E$6:$E$125,$S49,'勘定科目'!$H$6:$H$125,"○"),0)</f>
        <v/>
      </c>
      <c r="AC49" s="68">
        <f>IF($R49="科目",SUMIFS('月次入力'!$K$7:$K$126,'勘定科目'!$E$6:$E$125,$S49,'勘定科目'!$H$6:$H$125,"○")-SUMIFS('月次入力'!$J$7:$J$126,'勘定科目'!$E$6:$E$125,$S49,'勘定科目'!$H$6:$H$125,"○"),0)</f>
        <v/>
      </c>
      <c r="AD49" s="68">
        <f>IF($R49="科目",SUMIFS('月次入力'!$M$7:$M$126,'勘定科目'!$E$6:$E$125,$S49,'勘定科目'!$H$6:$H$125,"○")-SUMIFS('月次入力'!$L$7:$L$126,'勘定科目'!$E$6:$E$125,$S49,'勘定科目'!$H$6:$H$125,"○"),0)</f>
        <v/>
      </c>
      <c r="AE49" s="68">
        <f>IF($R49="科目",SUMIFS('月次入力'!$O$7:$O$126,'勘定科目'!$E$6:$E$125,$S49,'勘定科目'!$H$6:$H$125,"○")-SUMIFS('月次入力'!$N$7:$N$126,'勘定科目'!$E$6:$E$125,$S49,'勘定科目'!$H$6:$H$125,"○"),0)</f>
        <v/>
      </c>
      <c r="AF49" s="68">
        <f>IF($R49="科目",SUMIFS('月次入力'!$Q$7:$Q$126,'勘定科目'!$E$6:$E$125,$S49,'勘定科目'!$H$6:$H$125,"○")-SUMIFS('月次入力'!$P$7:$P$126,'勘定科目'!$E$6:$E$125,$S49,'勘定科目'!$H$6:$H$125,"○"),0)</f>
        <v/>
      </c>
      <c r="AG49" s="68">
        <f>IF($R49="科目",SUMIFS('月次入力'!$S$7:$S$126,'勘定科目'!$E$6:$E$125,$S49,'勘定科目'!$H$6:$H$125,"○")-SUMIFS('月次入力'!$R$7:$R$126,'勘定科目'!$E$6:$E$125,$S49,'勘定科目'!$H$6:$H$125,"○"),0)</f>
        <v/>
      </c>
      <c r="AH49" s="68">
        <f>IF($R49="科目",SUMIFS('月次入力'!$U$7:$U$126,'勘定科目'!$E$6:$E$125,$S49,'勘定科目'!$H$6:$H$125,"○")-SUMIFS('月次入力'!$T$7:$T$126,'勘定科目'!$E$6:$E$125,$S49,'勘定科目'!$H$6:$H$125,"○"),0)</f>
        <v/>
      </c>
      <c r="AI49" s="68">
        <f>IF($R49="科目",SUMIFS('月次入力'!$W$7:$W$126,'勘定科目'!$E$6:$E$125,$S49,'勘定科目'!$H$6:$H$125,"○")-SUMIFS('月次入力'!$V$7:$V$126,'勘定科目'!$E$6:$E$125,$S49,'勘定科目'!$H$6:$H$125,"○"),0)</f>
        <v/>
      </c>
      <c r="AJ49" s="68">
        <f>IF($R49="科目",SUMIFS('月次入力'!$Y$7:$Y$126,'勘定科目'!$E$6:$E$125,$S49,'勘定科目'!$H$6:$H$125,"○")-SUMIFS('月次入力'!$X$7:$X$126,'勘定科目'!$E$6:$E$125,$S49,'勘定科目'!$H$6:$H$125,"○"),0)</f>
        <v/>
      </c>
      <c r="AK49" s="68">
        <f>IF($R49="科目",SUMIFS('月次入力'!$AA$7:$AA$126,'勘定科目'!$E$6:$E$125,$S49,'勘定科目'!$H$6:$H$125,"○")-SUMIFS('月次入力'!$Z$7:$Z$126,'勘定科目'!$E$6:$E$125,$S49,'勘定科目'!$H$6:$H$125,"○"),0)</f>
        <v/>
      </c>
    </row>
    <row r="50">
      <c r="A50" s="68" t="n"/>
      <c r="B50" s="68" t="n"/>
      <c r="C50" s="68" t="n"/>
      <c r="D50" s="68" t="n"/>
      <c r="E50" s="68" t="n"/>
      <c r="F50" s="68" t="n"/>
      <c r="G50" s="68" t="n"/>
      <c r="H50" s="68" t="n"/>
      <c r="I50" s="68" t="n"/>
      <c r="J50" s="68" t="n"/>
      <c r="K50" s="68" t="n"/>
      <c r="L50" s="68" t="n"/>
      <c r="M50" s="68" t="n"/>
      <c r="N50" s="68" t="n"/>
      <c r="O50" s="68" t="n"/>
      <c r="P50" s="68" t="n"/>
      <c r="Q50" s="68" t="n"/>
      <c r="R50" s="68" t="n"/>
      <c r="S50" s="68" t="n"/>
      <c r="T50" s="68" t="n"/>
      <c r="U50" s="68" t="n"/>
      <c r="V50" s="68" t="n"/>
      <c r="W50" s="68" t="n"/>
      <c r="X50" s="68" t="n"/>
      <c r="Y50" s="68" t="n"/>
      <c r="Z50" s="68" t="n"/>
      <c r="AA50" s="68" t="n"/>
      <c r="AB50" s="68" t="n"/>
      <c r="AC50" s="68" t="n"/>
      <c r="AD50" s="68" t="n"/>
      <c r="AE50" s="68" t="n"/>
      <c r="AF50" s="68" t="n"/>
      <c r="AG50" s="68" t="n"/>
      <c r="AH50" s="68" t="n"/>
      <c r="AI50" s="68" t="n"/>
      <c r="AJ50" s="68" t="n"/>
      <c r="AK50" s="68" t="n"/>
    </row>
    <row r="51" ht="20" customHeight="1">
      <c r="A51" s="20" t="inlineStr">
        <is>
          <t>勘定科目ごと（収益・費用の科目。費用は借方−貸方、収益は貸方−借方）</t>
        </is>
      </c>
      <c r="B51" s="73" t="n"/>
      <c r="C51" s="73" t="n"/>
      <c r="D51" s="73" t="n"/>
      <c r="E51" s="73" t="n"/>
      <c r="F51" s="73" t="n"/>
      <c r="G51" s="73" t="n"/>
      <c r="H51" s="73" t="n"/>
      <c r="I51" s="73" t="n"/>
      <c r="J51" s="73" t="n"/>
      <c r="K51" s="73" t="n"/>
      <c r="L51" s="73" t="n"/>
      <c r="M51" s="73" t="n"/>
      <c r="N51" s="73" t="n"/>
      <c r="O51" s="73" t="n"/>
      <c r="P51" s="74" t="n"/>
      <c r="Q51" s="68" t="n"/>
      <c r="R51" s="68" t="n"/>
      <c r="S51" s="68" t="n"/>
      <c r="T51" s="68" t="n"/>
      <c r="U51" s="68" t="n"/>
      <c r="V51" s="68" t="n"/>
      <c r="W51" s="68" t="n"/>
      <c r="X51" s="68" t="n"/>
      <c r="Y51" s="68" t="n"/>
      <c r="Z51" s="68" t="n"/>
      <c r="AA51" s="68" t="n"/>
      <c r="AB51" s="68" t="n"/>
      <c r="AC51" s="68" t="n"/>
      <c r="AD51" s="68" t="n"/>
      <c r="AE51" s="68" t="n"/>
      <c r="AF51" s="68" t="n"/>
      <c r="AG51" s="68" t="n"/>
      <c r="AH51" s="68" t="n"/>
      <c r="AI51" s="68" t="n"/>
      <c r="AJ51" s="68" t="n"/>
      <c r="AK51" s="68" t="n"/>
    </row>
    <row r="52" ht="15" customHeight="1">
      <c r="A52" s="47">
        <f>IF($R52="","",INDEX('勘定科目'!$B$6:$B$125,$R52)&amp;"（"&amp;INDEX('勘定科目'!$E$6:$E$125,$R52)&amp;"）")</f>
        <v/>
      </c>
      <c r="B52" s="48">
        <f>IF($R52="","",(INDEX('月次入力'!$D$7:$D$126,$R52)-INDEX('月次入力'!$E$7:$E$126,$R52))*IF(INDEX('勘定科目'!$C$6:$C$125,$R52)="収益",-1,1))</f>
        <v/>
      </c>
      <c r="C52" s="48">
        <f>IF($R52="","",(INDEX('月次入力'!$F$7:$F$126,$R52)-INDEX('月次入力'!$G$7:$G$126,$R52))*IF(INDEX('勘定科目'!$C$6:$C$125,$R52)="収益",-1,1))</f>
        <v/>
      </c>
      <c r="D52" s="48">
        <f>IF($R52="","",(INDEX('月次入力'!$H$7:$H$126,$R52)-INDEX('月次入力'!$I$7:$I$126,$R52))*IF(INDEX('勘定科目'!$C$6:$C$125,$R52)="収益",-1,1))</f>
        <v/>
      </c>
      <c r="E52" s="48">
        <f>IF($R52="","",(INDEX('月次入力'!$J$7:$J$126,$R52)-INDEX('月次入力'!$K$7:$K$126,$R52))*IF(INDEX('勘定科目'!$C$6:$C$125,$R52)="収益",-1,1))</f>
        <v/>
      </c>
      <c r="F52" s="48">
        <f>IF($R52="","",(INDEX('月次入力'!$L$7:$L$126,$R52)-INDEX('月次入力'!$M$7:$M$126,$R52))*IF(INDEX('勘定科目'!$C$6:$C$125,$R52)="収益",-1,1))</f>
        <v/>
      </c>
      <c r="G52" s="48">
        <f>IF($R52="","",(INDEX('月次入力'!$N$7:$N$126,$R52)-INDEX('月次入力'!$O$7:$O$126,$R52))*IF(INDEX('勘定科目'!$C$6:$C$125,$R52)="収益",-1,1))</f>
        <v/>
      </c>
      <c r="H52" s="48">
        <f>IF($R52="","",(INDEX('月次入力'!$P$7:$P$126,$R52)-INDEX('月次入力'!$Q$7:$Q$126,$R52))*IF(INDEX('勘定科目'!$C$6:$C$125,$R52)="収益",-1,1))</f>
        <v/>
      </c>
      <c r="I52" s="48">
        <f>IF($R52="","",(INDEX('月次入力'!$R$7:$R$126,$R52)-INDEX('月次入力'!$S$7:$S$126,$R52))*IF(INDEX('勘定科目'!$C$6:$C$125,$R52)="収益",-1,1))</f>
        <v/>
      </c>
      <c r="J52" s="48">
        <f>IF($R52="","",(INDEX('月次入力'!$T$7:$T$126,$R52)-INDEX('月次入力'!$U$7:$U$126,$R52))*IF(INDEX('勘定科目'!$C$6:$C$125,$R52)="収益",-1,1))</f>
        <v/>
      </c>
      <c r="K52" s="48">
        <f>IF($R52="","",(INDEX('月次入力'!$V$7:$V$126,$R52)-INDEX('月次入力'!$W$7:$W$126,$R52))*IF(INDEX('勘定科目'!$C$6:$C$125,$R52)="収益",-1,1))</f>
        <v/>
      </c>
      <c r="L52" s="48">
        <f>IF($R52="","",(INDEX('月次入力'!$X$7:$X$126,$R52)-INDEX('月次入力'!$Y$7:$Y$126,$R52))*IF(INDEX('勘定科目'!$C$6:$C$125,$R52)="収益",-1,1))</f>
        <v/>
      </c>
      <c r="M52" s="48">
        <f>IF($R52="","",(INDEX('月次入力'!$Z$7:$Z$126,$R52)-INDEX('月次入力'!$AA$7:$AA$126,$R52))*IF(INDEX('勘定科目'!$C$6:$C$125,$R52)="収益",-1,1))</f>
        <v/>
      </c>
      <c r="N52" s="48">
        <f>IF($R52="","",SUMIF($B$3:$M$3,"&lt;="&amp;'設定'!$C$12,B52:M52))</f>
        <v/>
      </c>
      <c r="O52" s="49">
        <f>IF(OR($R52="",'設定'!$C$12&lt;2),"",INDEX(B52:M52,'設定'!$C$12)-INDEX(B52:M52,'設定'!$C$12-1))</f>
        <v/>
      </c>
      <c r="P52" s="50">
        <f>IF(O52="","",IF(INDEX(B52:M52,'設定'!$C$12-1)&lt;=0,"",O52/INDEX(B52:M52,'設定'!$C$12-1)))</f>
        <v/>
      </c>
      <c r="Q52" s="68" t="n"/>
      <c r="R52" s="68">
        <f>IFERROR(MATCH(1,'勘定科目'!$I$6:$I$125,0),"")</f>
        <v/>
      </c>
      <c r="S52" s="68" t="n"/>
      <c r="T52" s="68" t="n"/>
      <c r="U52" s="68" t="n"/>
      <c r="V52" s="68" t="n"/>
      <c r="W52" s="68" t="n"/>
      <c r="X52" s="68" t="n"/>
      <c r="Y52" s="68" t="n"/>
      <c r="Z52" s="68" t="n"/>
      <c r="AA52" s="68" t="n"/>
      <c r="AB52" s="68" t="n"/>
      <c r="AC52" s="68" t="n"/>
      <c r="AD52" s="68" t="n"/>
      <c r="AE52" s="68" t="n"/>
      <c r="AF52" s="68" t="n"/>
      <c r="AG52" s="68" t="n"/>
      <c r="AH52" s="68" t="n"/>
      <c r="AI52" s="68" t="n"/>
      <c r="AJ52" s="68" t="n"/>
      <c r="AK52" s="68" t="n"/>
    </row>
    <row r="53" ht="15" customHeight="1">
      <c r="A53" s="47">
        <f>IF($R53="","",INDEX('勘定科目'!$B$6:$B$125,$R53)&amp;"（"&amp;INDEX('勘定科目'!$E$6:$E$125,$R53)&amp;"）")</f>
        <v/>
      </c>
      <c r="B53" s="48">
        <f>IF($R53="","",(INDEX('月次入力'!$D$7:$D$126,$R53)-INDEX('月次入力'!$E$7:$E$126,$R53))*IF(INDEX('勘定科目'!$C$6:$C$125,$R53)="収益",-1,1))</f>
        <v/>
      </c>
      <c r="C53" s="48">
        <f>IF($R53="","",(INDEX('月次入力'!$F$7:$F$126,$R53)-INDEX('月次入力'!$G$7:$G$126,$R53))*IF(INDEX('勘定科目'!$C$6:$C$125,$R53)="収益",-1,1))</f>
        <v/>
      </c>
      <c r="D53" s="48">
        <f>IF($R53="","",(INDEX('月次入力'!$H$7:$H$126,$R53)-INDEX('月次入力'!$I$7:$I$126,$R53))*IF(INDEX('勘定科目'!$C$6:$C$125,$R53)="収益",-1,1))</f>
        <v/>
      </c>
      <c r="E53" s="48">
        <f>IF($R53="","",(INDEX('月次入力'!$J$7:$J$126,$R53)-INDEX('月次入力'!$K$7:$K$126,$R53))*IF(INDEX('勘定科目'!$C$6:$C$125,$R53)="収益",-1,1))</f>
        <v/>
      </c>
      <c r="F53" s="48">
        <f>IF($R53="","",(INDEX('月次入力'!$L$7:$L$126,$R53)-INDEX('月次入力'!$M$7:$M$126,$R53))*IF(INDEX('勘定科目'!$C$6:$C$125,$R53)="収益",-1,1))</f>
        <v/>
      </c>
      <c r="G53" s="48">
        <f>IF($R53="","",(INDEX('月次入力'!$N$7:$N$126,$R53)-INDEX('月次入力'!$O$7:$O$126,$R53))*IF(INDEX('勘定科目'!$C$6:$C$125,$R53)="収益",-1,1))</f>
        <v/>
      </c>
      <c r="H53" s="48">
        <f>IF($R53="","",(INDEX('月次入力'!$P$7:$P$126,$R53)-INDEX('月次入力'!$Q$7:$Q$126,$R53))*IF(INDEX('勘定科目'!$C$6:$C$125,$R53)="収益",-1,1))</f>
        <v/>
      </c>
      <c r="I53" s="48">
        <f>IF($R53="","",(INDEX('月次入力'!$R$7:$R$126,$R53)-INDEX('月次入力'!$S$7:$S$126,$R53))*IF(INDEX('勘定科目'!$C$6:$C$125,$R53)="収益",-1,1))</f>
        <v/>
      </c>
      <c r="J53" s="48">
        <f>IF($R53="","",(INDEX('月次入力'!$T$7:$T$126,$R53)-INDEX('月次入力'!$U$7:$U$126,$R53))*IF(INDEX('勘定科目'!$C$6:$C$125,$R53)="収益",-1,1))</f>
        <v/>
      </c>
      <c r="K53" s="48">
        <f>IF($R53="","",(INDEX('月次入力'!$V$7:$V$126,$R53)-INDEX('月次入力'!$W$7:$W$126,$R53))*IF(INDEX('勘定科目'!$C$6:$C$125,$R53)="収益",-1,1))</f>
        <v/>
      </c>
      <c r="L53" s="48">
        <f>IF($R53="","",(INDEX('月次入力'!$X$7:$X$126,$R53)-INDEX('月次入力'!$Y$7:$Y$126,$R53))*IF(INDEX('勘定科目'!$C$6:$C$125,$R53)="収益",-1,1))</f>
        <v/>
      </c>
      <c r="M53" s="48">
        <f>IF($R53="","",(INDEX('月次入力'!$Z$7:$Z$126,$R53)-INDEX('月次入力'!$AA$7:$AA$126,$R53))*IF(INDEX('勘定科目'!$C$6:$C$125,$R53)="収益",-1,1))</f>
        <v/>
      </c>
      <c r="N53" s="48">
        <f>IF($R53="","",SUMIF($B$3:$M$3,"&lt;="&amp;'設定'!$C$12,B53:M53))</f>
        <v/>
      </c>
      <c r="O53" s="49">
        <f>IF(OR($R53="",'設定'!$C$12&lt;2),"",INDEX(B53:M53,'設定'!$C$12)-INDEX(B53:M53,'設定'!$C$12-1))</f>
        <v/>
      </c>
      <c r="P53" s="50">
        <f>IF(O53="","",IF(INDEX(B53:M53,'設定'!$C$12-1)&lt;=0,"",O53/INDEX(B53:M53,'設定'!$C$12-1)))</f>
        <v/>
      </c>
      <c r="Q53" s="68" t="n"/>
      <c r="R53" s="68">
        <f>IFERROR(MATCH(2,'勘定科目'!$I$6:$I$125,0),"")</f>
        <v/>
      </c>
      <c r="S53" s="68" t="n"/>
      <c r="T53" s="68" t="n"/>
      <c r="U53" s="68" t="n"/>
      <c r="V53" s="68" t="n"/>
      <c r="W53" s="68" t="n"/>
      <c r="X53" s="68" t="n"/>
      <c r="Y53" s="68" t="n"/>
      <c r="Z53" s="68" t="n"/>
      <c r="AA53" s="68" t="n"/>
      <c r="AB53" s="68" t="n"/>
      <c r="AC53" s="68" t="n"/>
      <c r="AD53" s="68" t="n"/>
      <c r="AE53" s="68" t="n"/>
      <c r="AF53" s="68" t="n"/>
      <c r="AG53" s="68" t="n"/>
      <c r="AH53" s="68" t="n"/>
      <c r="AI53" s="68" t="n"/>
      <c r="AJ53" s="68" t="n"/>
      <c r="AK53" s="68" t="n"/>
    </row>
    <row r="54" ht="15" customHeight="1">
      <c r="A54" s="47">
        <f>IF($R54="","",INDEX('勘定科目'!$B$6:$B$125,$R54)&amp;"（"&amp;INDEX('勘定科目'!$E$6:$E$125,$R54)&amp;"）")</f>
        <v/>
      </c>
      <c r="B54" s="48">
        <f>IF($R54="","",(INDEX('月次入力'!$D$7:$D$126,$R54)-INDEX('月次入力'!$E$7:$E$126,$R54))*IF(INDEX('勘定科目'!$C$6:$C$125,$R54)="収益",-1,1))</f>
        <v/>
      </c>
      <c r="C54" s="48">
        <f>IF($R54="","",(INDEX('月次入力'!$F$7:$F$126,$R54)-INDEX('月次入力'!$G$7:$G$126,$R54))*IF(INDEX('勘定科目'!$C$6:$C$125,$R54)="収益",-1,1))</f>
        <v/>
      </c>
      <c r="D54" s="48">
        <f>IF($R54="","",(INDEX('月次入力'!$H$7:$H$126,$R54)-INDEX('月次入力'!$I$7:$I$126,$R54))*IF(INDEX('勘定科目'!$C$6:$C$125,$R54)="収益",-1,1))</f>
        <v/>
      </c>
      <c r="E54" s="48">
        <f>IF($R54="","",(INDEX('月次入力'!$J$7:$J$126,$R54)-INDEX('月次入力'!$K$7:$K$126,$R54))*IF(INDEX('勘定科目'!$C$6:$C$125,$R54)="収益",-1,1))</f>
        <v/>
      </c>
      <c r="F54" s="48">
        <f>IF($R54="","",(INDEX('月次入力'!$L$7:$L$126,$R54)-INDEX('月次入力'!$M$7:$M$126,$R54))*IF(INDEX('勘定科目'!$C$6:$C$125,$R54)="収益",-1,1))</f>
        <v/>
      </c>
      <c r="G54" s="48">
        <f>IF($R54="","",(INDEX('月次入力'!$N$7:$N$126,$R54)-INDEX('月次入力'!$O$7:$O$126,$R54))*IF(INDEX('勘定科目'!$C$6:$C$125,$R54)="収益",-1,1))</f>
        <v/>
      </c>
      <c r="H54" s="48">
        <f>IF($R54="","",(INDEX('月次入力'!$P$7:$P$126,$R54)-INDEX('月次入力'!$Q$7:$Q$126,$R54))*IF(INDEX('勘定科目'!$C$6:$C$125,$R54)="収益",-1,1))</f>
        <v/>
      </c>
      <c r="I54" s="48">
        <f>IF($R54="","",(INDEX('月次入力'!$R$7:$R$126,$R54)-INDEX('月次入力'!$S$7:$S$126,$R54))*IF(INDEX('勘定科目'!$C$6:$C$125,$R54)="収益",-1,1))</f>
        <v/>
      </c>
      <c r="J54" s="48">
        <f>IF($R54="","",(INDEX('月次入力'!$T$7:$T$126,$R54)-INDEX('月次入力'!$U$7:$U$126,$R54))*IF(INDEX('勘定科目'!$C$6:$C$125,$R54)="収益",-1,1))</f>
        <v/>
      </c>
      <c r="K54" s="48">
        <f>IF($R54="","",(INDEX('月次入力'!$V$7:$V$126,$R54)-INDEX('月次入力'!$W$7:$W$126,$R54))*IF(INDEX('勘定科目'!$C$6:$C$125,$R54)="収益",-1,1))</f>
        <v/>
      </c>
      <c r="L54" s="48">
        <f>IF($R54="","",(INDEX('月次入力'!$X$7:$X$126,$R54)-INDEX('月次入力'!$Y$7:$Y$126,$R54))*IF(INDEX('勘定科目'!$C$6:$C$125,$R54)="収益",-1,1))</f>
        <v/>
      </c>
      <c r="M54" s="48">
        <f>IF($R54="","",(INDEX('月次入力'!$Z$7:$Z$126,$R54)-INDEX('月次入力'!$AA$7:$AA$126,$R54))*IF(INDEX('勘定科目'!$C$6:$C$125,$R54)="収益",-1,1))</f>
        <v/>
      </c>
      <c r="N54" s="48">
        <f>IF($R54="","",SUMIF($B$3:$M$3,"&lt;="&amp;'設定'!$C$12,B54:M54))</f>
        <v/>
      </c>
      <c r="O54" s="49">
        <f>IF(OR($R54="",'設定'!$C$12&lt;2),"",INDEX(B54:M54,'設定'!$C$12)-INDEX(B54:M54,'設定'!$C$12-1))</f>
        <v/>
      </c>
      <c r="P54" s="50">
        <f>IF(O54="","",IF(INDEX(B54:M54,'設定'!$C$12-1)&lt;=0,"",O54/INDEX(B54:M54,'設定'!$C$12-1)))</f>
        <v/>
      </c>
      <c r="Q54" s="68" t="n"/>
      <c r="R54" s="68">
        <f>IFERROR(MATCH(3,'勘定科目'!$I$6:$I$125,0),"")</f>
        <v/>
      </c>
      <c r="S54" s="68" t="n"/>
      <c r="T54" s="68" t="n"/>
      <c r="U54" s="68" t="n"/>
      <c r="V54" s="68" t="n"/>
      <c r="W54" s="68" t="n"/>
      <c r="X54" s="68" t="n"/>
      <c r="Y54" s="68" t="n"/>
      <c r="Z54" s="68" t="n"/>
      <c r="AA54" s="68" t="n"/>
      <c r="AB54" s="68" t="n"/>
      <c r="AC54" s="68" t="n"/>
      <c r="AD54" s="68" t="n"/>
      <c r="AE54" s="68" t="n"/>
      <c r="AF54" s="68" t="n"/>
      <c r="AG54" s="68" t="n"/>
      <c r="AH54" s="68" t="n"/>
      <c r="AI54" s="68" t="n"/>
      <c r="AJ54" s="68" t="n"/>
      <c r="AK54" s="68" t="n"/>
    </row>
    <row r="55" ht="15" customHeight="1">
      <c r="A55" s="47">
        <f>IF($R55="","",INDEX('勘定科目'!$B$6:$B$125,$R55)&amp;"（"&amp;INDEX('勘定科目'!$E$6:$E$125,$R55)&amp;"）")</f>
        <v/>
      </c>
      <c r="B55" s="48">
        <f>IF($R55="","",(INDEX('月次入力'!$D$7:$D$126,$R55)-INDEX('月次入力'!$E$7:$E$126,$R55))*IF(INDEX('勘定科目'!$C$6:$C$125,$R55)="収益",-1,1))</f>
        <v/>
      </c>
      <c r="C55" s="48">
        <f>IF($R55="","",(INDEX('月次入力'!$F$7:$F$126,$R55)-INDEX('月次入力'!$G$7:$G$126,$R55))*IF(INDEX('勘定科目'!$C$6:$C$125,$R55)="収益",-1,1))</f>
        <v/>
      </c>
      <c r="D55" s="48">
        <f>IF($R55="","",(INDEX('月次入力'!$H$7:$H$126,$R55)-INDEX('月次入力'!$I$7:$I$126,$R55))*IF(INDEX('勘定科目'!$C$6:$C$125,$R55)="収益",-1,1))</f>
        <v/>
      </c>
      <c r="E55" s="48">
        <f>IF($R55="","",(INDEX('月次入力'!$J$7:$J$126,$R55)-INDEX('月次入力'!$K$7:$K$126,$R55))*IF(INDEX('勘定科目'!$C$6:$C$125,$R55)="収益",-1,1))</f>
        <v/>
      </c>
      <c r="F55" s="48">
        <f>IF($R55="","",(INDEX('月次入力'!$L$7:$L$126,$R55)-INDEX('月次入力'!$M$7:$M$126,$R55))*IF(INDEX('勘定科目'!$C$6:$C$125,$R55)="収益",-1,1))</f>
        <v/>
      </c>
      <c r="G55" s="48">
        <f>IF($R55="","",(INDEX('月次入力'!$N$7:$N$126,$R55)-INDEX('月次入力'!$O$7:$O$126,$R55))*IF(INDEX('勘定科目'!$C$6:$C$125,$R55)="収益",-1,1))</f>
        <v/>
      </c>
      <c r="H55" s="48">
        <f>IF($R55="","",(INDEX('月次入力'!$P$7:$P$126,$R55)-INDEX('月次入力'!$Q$7:$Q$126,$R55))*IF(INDEX('勘定科目'!$C$6:$C$125,$R55)="収益",-1,1))</f>
        <v/>
      </c>
      <c r="I55" s="48">
        <f>IF($R55="","",(INDEX('月次入力'!$R$7:$R$126,$R55)-INDEX('月次入力'!$S$7:$S$126,$R55))*IF(INDEX('勘定科目'!$C$6:$C$125,$R55)="収益",-1,1))</f>
        <v/>
      </c>
      <c r="J55" s="48">
        <f>IF($R55="","",(INDEX('月次入力'!$T$7:$T$126,$R55)-INDEX('月次入力'!$U$7:$U$126,$R55))*IF(INDEX('勘定科目'!$C$6:$C$125,$R55)="収益",-1,1))</f>
        <v/>
      </c>
      <c r="K55" s="48">
        <f>IF($R55="","",(INDEX('月次入力'!$V$7:$V$126,$R55)-INDEX('月次入力'!$W$7:$W$126,$R55))*IF(INDEX('勘定科目'!$C$6:$C$125,$R55)="収益",-1,1))</f>
        <v/>
      </c>
      <c r="L55" s="48">
        <f>IF($R55="","",(INDEX('月次入力'!$X$7:$X$126,$R55)-INDEX('月次入力'!$Y$7:$Y$126,$R55))*IF(INDEX('勘定科目'!$C$6:$C$125,$R55)="収益",-1,1))</f>
        <v/>
      </c>
      <c r="M55" s="48">
        <f>IF($R55="","",(INDEX('月次入力'!$Z$7:$Z$126,$R55)-INDEX('月次入力'!$AA$7:$AA$126,$R55))*IF(INDEX('勘定科目'!$C$6:$C$125,$R55)="収益",-1,1))</f>
        <v/>
      </c>
      <c r="N55" s="48">
        <f>IF($R55="","",SUMIF($B$3:$M$3,"&lt;="&amp;'設定'!$C$12,B55:M55))</f>
        <v/>
      </c>
      <c r="O55" s="49">
        <f>IF(OR($R55="",'設定'!$C$12&lt;2),"",INDEX(B55:M55,'設定'!$C$12)-INDEX(B55:M55,'設定'!$C$12-1))</f>
        <v/>
      </c>
      <c r="P55" s="50">
        <f>IF(O55="","",IF(INDEX(B55:M55,'設定'!$C$12-1)&lt;=0,"",O55/INDEX(B55:M55,'設定'!$C$12-1)))</f>
        <v/>
      </c>
      <c r="Q55" s="68" t="n"/>
      <c r="R55" s="68">
        <f>IFERROR(MATCH(4,'勘定科目'!$I$6:$I$125,0),"")</f>
        <v/>
      </c>
      <c r="S55" s="68" t="n"/>
      <c r="T55" s="68" t="n"/>
      <c r="U55" s="68" t="n"/>
      <c r="V55" s="68" t="n"/>
      <c r="W55" s="68" t="n"/>
      <c r="X55" s="68" t="n"/>
      <c r="Y55" s="68" t="n"/>
      <c r="Z55" s="68" t="n"/>
      <c r="AA55" s="68" t="n"/>
      <c r="AB55" s="68" t="n"/>
      <c r="AC55" s="68" t="n"/>
      <c r="AD55" s="68" t="n"/>
      <c r="AE55" s="68" t="n"/>
      <c r="AF55" s="68" t="n"/>
      <c r="AG55" s="68" t="n"/>
      <c r="AH55" s="68" t="n"/>
      <c r="AI55" s="68" t="n"/>
      <c r="AJ55" s="68" t="n"/>
      <c r="AK55" s="68" t="n"/>
    </row>
    <row r="56" ht="15" customHeight="1">
      <c r="A56" s="47">
        <f>IF($R56="","",INDEX('勘定科目'!$B$6:$B$125,$R56)&amp;"（"&amp;INDEX('勘定科目'!$E$6:$E$125,$R56)&amp;"）")</f>
        <v/>
      </c>
      <c r="B56" s="48">
        <f>IF($R56="","",(INDEX('月次入力'!$D$7:$D$126,$R56)-INDEX('月次入力'!$E$7:$E$126,$R56))*IF(INDEX('勘定科目'!$C$6:$C$125,$R56)="収益",-1,1))</f>
        <v/>
      </c>
      <c r="C56" s="48">
        <f>IF($R56="","",(INDEX('月次入力'!$F$7:$F$126,$R56)-INDEX('月次入力'!$G$7:$G$126,$R56))*IF(INDEX('勘定科目'!$C$6:$C$125,$R56)="収益",-1,1))</f>
        <v/>
      </c>
      <c r="D56" s="48">
        <f>IF($R56="","",(INDEX('月次入力'!$H$7:$H$126,$R56)-INDEX('月次入力'!$I$7:$I$126,$R56))*IF(INDEX('勘定科目'!$C$6:$C$125,$R56)="収益",-1,1))</f>
        <v/>
      </c>
      <c r="E56" s="48">
        <f>IF($R56="","",(INDEX('月次入力'!$J$7:$J$126,$R56)-INDEX('月次入力'!$K$7:$K$126,$R56))*IF(INDEX('勘定科目'!$C$6:$C$125,$R56)="収益",-1,1))</f>
        <v/>
      </c>
      <c r="F56" s="48">
        <f>IF($R56="","",(INDEX('月次入力'!$L$7:$L$126,$R56)-INDEX('月次入力'!$M$7:$M$126,$R56))*IF(INDEX('勘定科目'!$C$6:$C$125,$R56)="収益",-1,1))</f>
        <v/>
      </c>
      <c r="G56" s="48">
        <f>IF($R56="","",(INDEX('月次入力'!$N$7:$N$126,$R56)-INDEX('月次入力'!$O$7:$O$126,$R56))*IF(INDEX('勘定科目'!$C$6:$C$125,$R56)="収益",-1,1))</f>
        <v/>
      </c>
      <c r="H56" s="48">
        <f>IF($R56="","",(INDEX('月次入力'!$P$7:$P$126,$R56)-INDEX('月次入力'!$Q$7:$Q$126,$R56))*IF(INDEX('勘定科目'!$C$6:$C$125,$R56)="収益",-1,1))</f>
        <v/>
      </c>
      <c r="I56" s="48">
        <f>IF($R56="","",(INDEX('月次入力'!$R$7:$R$126,$R56)-INDEX('月次入力'!$S$7:$S$126,$R56))*IF(INDEX('勘定科目'!$C$6:$C$125,$R56)="収益",-1,1))</f>
        <v/>
      </c>
      <c r="J56" s="48">
        <f>IF($R56="","",(INDEX('月次入力'!$T$7:$T$126,$R56)-INDEX('月次入力'!$U$7:$U$126,$R56))*IF(INDEX('勘定科目'!$C$6:$C$125,$R56)="収益",-1,1))</f>
        <v/>
      </c>
      <c r="K56" s="48">
        <f>IF($R56="","",(INDEX('月次入力'!$V$7:$V$126,$R56)-INDEX('月次入力'!$W$7:$W$126,$R56))*IF(INDEX('勘定科目'!$C$6:$C$125,$R56)="収益",-1,1))</f>
        <v/>
      </c>
      <c r="L56" s="48">
        <f>IF($R56="","",(INDEX('月次入力'!$X$7:$X$126,$R56)-INDEX('月次入力'!$Y$7:$Y$126,$R56))*IF(INDEX('勘定科目'!$C$6:$C$125,$R56)="収益",-1,1))</f>
        <v/>
      </c>
      <c r="M56" s="48">
        <f>IF($R56="","",(INDEX('月次入力'!$Z$7:$Z$126,$R56)-INDEX('月次入力'!$AA$7:$AA$126,$R56))*IF(INDEX('勘定科目'!$C$6:$C$125,$R56)="収益",-1,1))</f>
        <v/>
      </c>
      <c r="N56" s="48">
        <f>IF($R56="","",SUMIF($B$3:$M$3,"&lt;="&amp;'設定'!$C$12,B56:M56))</f>
        <v/>
      </c>
      <c r="O56" s="49">
        <f>IF(OR($R56="",'設定'!$C$12&lt;2),"",INDEX(B56:M56,'設定'!$C$12)-INDEX(B56:M56,'設定'!$C$12-1))</f>
        <v/>
      </c>
      <c r="P56" s="50">
        <f>IF(O56="","",IF(INDEX(B56:M56,'設定'!$C$12-1)&lt;=0,"",O56/INDEX(B56:M56,'設定'!$C$12-1)))</f>
        <v/>
      </c>
      <c r="Q56" s="68" t="n"/>
      <c r="R56" s="68">
        <f>IFERROR(MATCH(5,'勘定科目'!$I$6:$I$125,0),"")</f>
        <v/>
      </c>
      <c r="S56" s="68" t="n"/>
      <c r="T56" s="68" t="n"/>
      <c r="U56" s="68" t="n"/>
      <c r="V56" s="68" t="n"/>
      <c r="W56" s="68" t="n"/>
      <c r="X56" s="68" t="n"/>
      <c r="Y56" s="68" t="n"/>
      <c r="Z56" s="68" t="n"/>
      <c r="AA56" s="68" t="n"/>
      <c r="AB56" s="68" t="n"/>
      <c r="AC56" s="68" t="n"/>
      <c r="AD56" s="68" t="n"/>
      <c r="AE56" s="68" t="n"/>
      <c r="AF56" s="68" t="n"/>
      <c r="AG56" s="68" t="n"/>
      <c r="AH56" s="68" t="n"/>
      <c r="AI56" s="68" t="n"/>
      <c r="AJ56" s="68" t="n"/>
      <c r="AK56" s="68" t="n"/>
    </row>
    <row r="57" ht="15" customHeight="1">
      <c r="A57" s="47">
        <f>IF($R57="","",INDEX('勘定科目'!$B$6:$B$125,$R57)&amp;"（"&amp;INDEX('勘定科目'!$E$6:$E$125,$R57)&amp;"）")</f>
        <v/>
      </c>
      <c r="B57" s="48">
        <f>IF($R57="","",(INDEX('月次入力'!$D$7:$D$126,$R57)-INDEX('月次入力'!$E$7:$E$126,$R57))*IF(INDEX('勘定科目'!$C$6:$C$125,$R57)="収益",-1,1))</f>
        <v/>
      </c>
      <c r="C57" s="48">
        <f>IF($R57="","",(INDEX('月次入力'!$F$7:$F$126,$R57)-INDEX('月次入力'!$G$7:$G$126,$R57))*IF(INDEX('勘定科目'!$C$6:$C$125,$R57)="収益",-1,1))</f>
        <v/>
      </c>
      <c r="D57" s="48">
        <f>IF($R57="","",(INDEX('月次入力'!$H$7:$H$126,$R57)-INDEX('月次入力'!$I$7:$I$126,$R57))*IF(INDEX('勘定科目'!$C$6:$C$125,$R57)="収益",-1,1))</f>
        <v/>
      </c>
      <c r="E57" s="48">
        <f>IF($R57="","",(INDEX('月次入力'!$J$7:$J$126,$R57)-INDEX('月次入力'!$K$7:$K$126,$R57))*IF(INDEX('勘定科目'!$C$6:$C$125,$R57)="収益",-1,1))</f>
        <v/>
      </c>
      <c r="F57" s="48">
        <f>IF($R57="","",(INDEX('月次入力'!$L$7:$L$126,$R57)-INDEX('月次入力'!$M$7:$M$126,$R57))*IF(INDEX('勘定科目'!$C$6:$C$125,$R57)="収益",-1,1))</f>
        <v/>
      </c>
      <c r="G57" s="48">
        <f>IF($R57="","",(INDEX('月次入力'!$N$7:$N$126,$R57)-INDEX('月次入力'!$O$7:$O$126,$R57))*IF(INDEX('勘定科目'!$C$6:$C$125,$R57)="収益",-1,1))</f>
        <v/>
      </c>
      <c r="H57" s="48">
        <f>IF($R57="","",(INDEX('月次入力'!$P$7:$P$126,$R57)-INDEX('月次入力'!$Q$7:$Q$126,$R57))*IF(INDEX('勘定科目'!$C$6:$C$125,$R57)="収益",-1,1))</f>
        <v/>
      </c>
      <c r="I57" s="48">
        <f>IF($R57="","",(INDEX('月次入力'!$R$7:$R$126,$R57)-INDEX('月次入力'!$S$7:$S$126,$R57))*IF(INDEX('勘定科目'!$C$6:$C$125,$R57)="収益",-1,1))</f>
        <v/>
      </c>
      <c r="J57" s="48">
        <f>IF($R57="","",(INDEX('月次入力'!$T$7:$T$126,$R57)-INDEX('月次入力'!$U$7:$U$126,$R57))*IF(INDEX('勘定科目'!$C$6:$C$125,$R57)="収益",-1,1))</f>
        <v/>
      </c>
      <c r="K57" s="48">
        <f>IF($R57="","",(INDEX('月次入力'!$V$7:$V$126,$R57)-INDEX('月次入力'!$W$7:$W$126,$R57))*IF(INDEX('勘定科目'!$C$6:$C$125,$R57)="収益",-1,1))</f>
        <v/>
      </c>
      <c r="L57" s="48">
        <f>IF($R57="","",(INDEX('月次入力'!$X$7:$X$126,$R57)-INDEX('月次入力'!$Y$7:$Y$126,$R57))*IF(INDEX('勘定科目'!$C$6:$C$125,$R57)="収益",-1,1))</f>
        <v/>
      </c>
      <c r="M57" s="48">
        <f>IF($R57="","",(INDEX('月次入力'!$Z$7:$Z$126,$R57)-INDEX('月次入力'!$AA$7:$AA$126,$R57))*IF(INDEX('勘定科目'!$C$6:$C$125,$R57)="収益",-1,1))</f>
        <v/>
      </c>
      <c r="N57" s="48">
        <f>IF($R57="","",SUMIF($B$3:$M$3,"&lt;="&amp;'設定'!$C$12,B57:M57))</f>
        <v/>
      </c>
      <c r="O57" s="49">
        <f>IF(OR($R57="",'設定'!$C$12&lt;2),"",INDEX(B57:M57,'設定'!$C$12)-INDEX(B57:M57,'設定'!$C$12-1))</f>
        <v/>
      </c>
      <c r="P57" s="50">
        <f>IF(O57="","",IF(INDEX(B57:M57,'設定'!$C$12-1)&lt;=0,"",O57/INDEX(B57:M57,'設定'!$C$12-1)))</f>
        <v/>
      </c>
      <c r="Q57" s="68" t="n"/>
      <c r="R57" s="68">
        <f>IFERROR(MATCH(6,'勘定科目'!$I$6:$I$125,0),"")</f>
        <v/>
      </c>
      <c r="S57" s="68" t="n"/>
      <c r="T57" s="68" t="n"/>
      <c r="U57" s="68" t="n"/>
      <c r="V57" s="68" t="n"/>
      <c r="W57" s="68" t="n"/>
      <c r="X57" s="68" t="n"/>
      <c r="Y57" s="68" t="n"/>
      <c r="Z57" s="68" t="n"/>
      <c r="AA57" s="68" t="n"/>
      <c r="AB57" s="68" t="n"/>
      <c r="AC57" s="68" t="n"/>
      <c r="AD57" s="68" t="n"/>
      <c r="AE57" s="68" t="n"/>
      <c r="AF57" s="68" t="n"/>
      <c r="AG57" s="68" t="n"/>
      <c r="AH57" s="68" t="n"/>
      <c r="AI57" s="68" t="n"/>
      <c r="AJ57" s="68" t="n"/>
      <c r="AK57" s="68" t="n"/>
    </row>
    <row r="58" ht="15" customHeight="1">
      <c r="A58" s="47">
        <f>IF($R58="","",INDEX('勘定科目'!$B$6:$B$125,$R58)&amp;"（"&amp;INDEX('勘定科目'!$E$6:$E$125,$R58)&amp;"）")</f>
        <v/>
      </c>
      <c r="B58" s="48">
        <f>IF($R58="","",(INDEX('月次入力'!$D$7:$D$126,$R58)-INDEX('月次入力'!$E$7:$E$126,$R58))*IF(INDEX('勘定科目'!$C$6:$C$125,$R58)="収益",-1,1))</f>
        <v/>
      </c>
      <c r="C58" s="48">
        <f>IF($R58="","",(INDEX('月次入力'!$F$7:$F$126,$R58)-INDEX('月次入力'!$G$7:$G$126,$R58))*IF(INDEX('勘定科目'!$C$6:$C$125,$R58)="収益",-1,1))</f>
        <v/>
      </c>
      <c r="D58" s="48">
        <f>IF($R58="","",(INDEX('月次入力'!$H$7:$H$126,$R58)-INDEX('月次入力'!$I$7:$I$126,$R58))*IF(INDEX('勘定科目'!$C$6:$C$125,$R58)="収益",-1,1))</f>
        <v/>
      </c>
      <c r="E58" s="48">
        <f>IF($R58="","",(INDEX('月次入力'!$J$7:$J$126,$R58)-INDEX('月次入力'!$K$7:$K$126,$R58))*IF(INDEX('勘定科目'!$C$6:$C$125,$R58)="収益",-1,1))</f>
        <v/>
      </c>
      <c r="F58" s="48">
        <f>IF($R58="","",(INDEX('月次入力'!$L$7:$L$126,$R58)-INDEX('月次入力'!$M$7:$M$126,$R58))*IF(INDEX('勘定科目'!$C$6:$C$125,$R58)="収益",-1,1))</f>
        <v/>
      </c>
      <c r="G58" s="48">
        <f>IF($R58="","",(INDEX('月次入力'!$N$7:$N$126,$R58)-INDEX('月次入力'!$O$7:$O$126,$R58))*IF(INDEX('勘定科目'!$C$6:$C$125,$R58)="収益",-1,1))</f>
        <v/>
      </c>
      <c r="H58" s="48">
        <f>IF($R58="","",(INDEX('月次入力'!$P$7:$P$126,$R58)-INDEX('月次入力'!$Q$7:$Q$126,$R58))*IF(INDEX('勘定科目'!$C$6:$C$125,$R58)="収益",-1,1))</f>
        <v/>
      </c>
      <c r="I58" s="48">
        <f>IF($R58="","",(INDEX('月次入力'!$R$7:$R$126,$R58)-INDEX('月次入力'!$S$7:$S$126,$R58))*IF(INDEX('勘定科目'!$C$6:$C$125,$R58)="収益",-1,1))</f>
        <v/>
      </c>
      <c r="J58" s="48">
        <f>IF($R58="","",(INDEX('月次入力'!$T$7:$T$126,$R58)-INDEX('月次入力'!$U$7:$U$126,$R58))*IF(INDEX('勘定科目'!$C$6:$C$125,$R58)="収益",-1,1))</f>
        <v/>
      </c>
      <c r="K58" s="48">
        <f>IF($R58="","",(INDEX('月次入力'!$V$7:$V$126,$R58)-INDEX('月次入力'!$W$7:$W$126,$R58))*IF(INDEX('勘定科目'!$C$6:$C$125,$R58)="収益",-1,1))</f>
        <v/>
      </c>
      <c r="L58" s="48">
        <f>IF($R58="","",(INDEX('月次入力'!$X$7:$X$126,$R58)-INDEX('月次入力'!$Y$7:$Y$126,$R58))*IF(INDEX('勘定科目'!$C$6:$C$125,$R58)="収益",-1,1))</f>
        <v/>
      </c>
      <c r="M58" s="48">
        <f>IF($R58="","",(INDEX('月次入力'!$Z$7:$Z$126,$R58)-INDEX('月次入力'!$AA$7:$AA$126,$R58))*IF(INDEX('勘定科目'!$C$6:$C$125,$R58)="収益",-1,1))</f>
        <v/>
      </c>
      <c r="N58" s="48">
        <f>IF($R58="","",SUMIF($B$3:$M$3,"&lt;="&amp;'設定'!$C$12,B58:M58))</f>
        <v/>
      </c>
      <c r="O58" s="49">
        <f>IF(OR($R58="",'設定'!$C$12&lt;2),"",INDEX(B58:M58,'設定'!$C$12)-INDEX(B58:M58,'設定'!$C$12-1))</f>
        <v/>
      </c>
      <c r="P58" s="50">
        <f>IF(O58="","",IF(INDEX(B58:M58,'設定'!$C$12-1)&lt;=0,"",O58/INDEX(B58:M58,'設定'!$C$12-1)))</f>
        <v/>
      </c>
      <c r="Q58" s="68" t="n"/>
      <c r="R58" s="68">
        <f>IFERROR(MATCH(7,'勘定科目'!$I$6:$I$125,0),"")</f>
        <v/>
      </c>
      <c r="S58" s="68" t="n"/>
      <c r="T58" s="68" t="n"/>
      <c r="U58" s="68" t="n"/>
      <c r="V58" s="68" t="n"/>
      <c r="W58" s="68" t="n"/>
      <c r="X58" s="68" t="n"/>
      <c r="Y58" s="68" t="n"/>
      <c r="Z58" s="68" t="n"/>
      <c r="AA58" s="68" t="n"/>
      <c r="AB58" s="68" t="n"/>
      <c r="AC58" s="68" t="n"/>
      <c r="AD58" s="68" t="n"/>
      <c r="AE58" s="68" t="n"/>
      <c r="AF58" s="68" t="n"/>
      <c r="AG58" s="68" t="n"/>
      <c r="AH58" s="68" t="n"/>
      <c r="AI58" s="68" t="n"/>
      <c r="AJ58" s="68" t="n"/>
      <c r="AK58" s="68" t="n"/>
    </row>
    <row r="59" ht="15" customHeight="1">
      <c r="A59" s="47">
        <f>IF($R59="","",INDEX('勘定科目'!$B$6:$B$125,$R59)&amp;"（"&amp;INDEX('勘定科目'!$E$6:$E$125,$R59)&amp;"）")</f>
        <v/>
      </c>
      <c r="B59" s="48">
        <f>IF($R59="","",(INDEX('月次入力'!$D$7:$D$126,$R59)-INDEX('月次入力'!$E$7:$E$126,$R59))*IF(INDEX('勘定科目'!$C$6:$C$125,$R59)="収益",-1,1))</f>
        <v/>
      </c>
      <c r="C59" s="48">
        <f>IF($R59="","",(INDEX('月次入力'!$F$7:$F$126,$R59)-INDEX('月次入力'!$G$7:$G$126,$R59))*IF(INDEX('勘定科目'!$C$6:$C$125,$R59)="収益",-1,1))</f>
        <v/>
      </c>
      <c r="D59" s="48">
        <f>IF($R59="","",(INDEX('月次入力'!$H$7:$H$126,$R59)-INDEX('月次入力'!$I$7:$I$126,$R59))*IF(INDEX('勘定科目'!$C$6:$C$125,$R59)="収益",-1,1))</f>
        <v/>
      </c>
      <c r="E59" s="48">
        <f>IF($R59="","",(INDEX('月次入力'!$J$7:$J$126,$R59)-INDEX('月次入力'!$K$7:$K$126,$R59))*IF(INDEX('勘定科目'!$C$6:$C$125,$R59)="収益",-1,1))</f>
        <v/>
      </c>
      <c r="F59" s="48">
        <f>IF($R59="","",(INDEX('月次入力'!$L$7:$L$126,$R59)-INDEX('月次入力'!$M$7:$M$126,$R59))*IF(INDEX('勘定科目'!$C$6:$C$125,$R59)="収益",-1,1))</f>
        <v/>
      </c>
      <c r="G59" s="48">
        <f>IF($R59="","",(INDEX('月次入力'!$N$7:$N$126,$R59)-INDEX('月次入力'!$O$7:$O$126,$R59))*IF(INDEX('勘定科目'!$C$6:$C$125,$R59)="収益",-1,1))</f>
        <v/>
      </c>
      <c r="H59" s="48">
        <f>IF($R59="","",(INDEX('月次入力'!$P$7:$P$126,$R59)-INDEX('月次入力'!$Q$7:$Q$126,$R59))*IF(INDEX('勘定科目'!$C$6:$C$125,$R59)="収益",-1,1))</f>
        <v/>
      </c>
      <c r="I59" s="48">
        <f>IF($R59="","",(INDEX('月次入力'!$R$7:$R$126,$R59)-INDEX('月次入力'!$S$7:$S$126,$R59))*IF(INDEX('勘定科目'!$C$6:$C$125,$R59)="収益",-1,1))</f>
        <v/>
      </c>
      <c r="J59" s="48">
        <f>IF($R59="","",(INDEX('月次入力'!$T$7:$T$126,$R59)-INDEX('月次入力'!$U$7:$U$126,$R59))*IF(INDEX('勘定科目'!$C$6:$C$125,$R59)="収益",-1,1))</f>
        <v/>
      </c>
      <c r="K59" s="48">
        <f>IF($R59="","",(INDEX('月次入力'!$V$7:$V$126,$R59)-INDEX('月次入力'!$W$7:$W$126,$R59))*IF(INDEX('勘定科目'!$C$6:$C$125,$R59)="収益",-1,1))</f>
        <v/>
      </c>
      <c r="L59" s="48">
        <f>IF($R59="","",(INDEX('月次入力'!$X$7:$X$126,$R59)-INDEX('月次入力'!$Y$7:$Y$126,$R59))*IF(INDEX('勘定科目'!$C$6:$C$125,$R59)="収益",-1,1))</f>
        <v/>
      </c>
      <c r="M59" s="48">
        <f>IF($R59="","",(INDEX('月次入力'!$Z$7:$Z$126,$R59)-INDEX('月次入力'!$AA$7:$AA$126,$R59))*IF(INDEX('勘定科目'!$C$6:$C$125,$R59)="収益",-1,1))</f>
        <v/>
      </c>
      <c r="N59" s="48">
        <f>IF($R59="","",SUMIF($B$3:$M$3,"&lt;="&amp;'設定'!$C$12,B59:M59))</f>
        <v/>
      </c>
      <c r="O59" s="49">
        <f>IF(OR($R59="",'設定'!$C$12&lt;2),"",INDEX(B59:M59,'設定'!$C$12)-INDEX(B59:M59,'設定'!$C$12-1))</f>
        <v/>
      </c>
      <c r="P59" s="50">
        <f>IF(O59="","",IF(INDEX(B59:M59,'設定'!$C$12-1)&lt;=0,"",O59/INDEX(B59:M59,'設定'!$C$12-1)))</f>
        <v/>
      </c>
      <c r="Q59" s="68" t="n"/>
      <c r="R59" s="68">
        <f>IFERROR(MATCH(8,'勘定科目'!$I$6:$I$125,0),"")</f>
        <v/>
      </c>
      <c r="S59" s="68" t="n"/>
      <c r="T59" s="68" t="n"/>
      <c r="U59" s="68" t="n"/>
      <c r="V59" s="68" t="n"/>
      <c r="W59" s="68" t="n"/>
      <c r="X59" s="68" t="n"/>
      <c r="Y59" s="68" t="n"/>
      <c r="Z59" s="68" t="n"/>
      <c r="AA59" s="68" t="n"/>
      <c r="AB59" s="68" t="n"/>
      <c r="AC59" s="68" t="n"/>
      <c r="AD59" s="68" t="n"/>
      <c r="AE59" s="68" t="n"/>
      <c r="AF59" s="68" t="n"/>
      <c r="AG59" s="68" t="n"/>
      <c r="AH59" s="68" t="n"/>
      <c r="AI59" s="68" t="n"/>
      <c r="AJ59" s="68" t="n"/>
      <c r="AK59" s="68" t="n"/>
    </row>
    <row r="60" ht="15" customHeight="1">
      <c r="A60" s="47">
        <f>IF($R60="","",INDEX('勘定科目'!$B$6:$B$125,$R60)&amp;"（"&amp;INDEX('勘定科目'!$E$6:$E$125,$R60)&amp;"）")</f>
        <v/>
      </c>
      <c r="B60" s="48">
        <f>IF($R60="","",(INDEX('月次入力'!$D$7:$D$126,$R60)-INDEX('月次入力'!$E$7:$E$126,$R60))*IF(INDEX('勘定科目'!$C$6:$C$125,$R60)="収益",-1,1))</f>
        <v/>
      </c>
      <c r="C60" s="48">
        <f>IF($R60="","",(INDEX('月次入力'!$F$7:$F$126,$R60)-INDEX('月次入力'!$G$7:$G$126,$R60))*IF(INDEX('勘定科目'!$C$6:$C$125,$R60)="収益",-1,1))</f>
        <v/>
      </c>
      <c r="D60" s="48">
        <f>IF($R60="","",(INDEX('月次入力'!$H$7:$H$126,$R60)-INDEX('月次入力'!$I$7:$I$126,$R60))*IF(INDEX('勘定科目'!$C$6:$C$125,$R60)="収益",-1,1))</f>
        <v/>
      </c>
      <c r="E60" s="48">
        <f>IF($R60="","",(INDEX('月次入力'!$J$7:$J$126,$R60)-INDEX('月次入力'!$K$7:$K$126,$R60))*IF(INDEX('勘定科目'!$C$6:$C$125,$R60)="収益",-1,1))</f>
        <v/>
      </c>
      <c r="F60" s="48">
        <f>IF($R60="","",(INDEX('月次入力'!$L$7:$L$126,$R60)-INDEX('月次入力'!$M$7:$M$126,$R60))*IF(INDEX('勘定科目'!$C$6:$C$125,$R60)="収益",-1,1))</f>
        <v/>
      </c>
      <c r="G60" s="48">
        <f>IF($R60="","",(INDEX('月次入力'!$N$7:$N$126,$R60)-INDEX('月次入力'!$O$7:$O$126,$R60))*IF(INDEX('勘定科目'!$C$6:$C$125,$R60)="収益",-1,1))</f>
        <v/>
      </c>
      <c r="H60" s="48">
        <f>IF($R60="","",(INDEX('月次入力'!$P$7:$P$126,$R60)-INDEX('月次入力'!$Q$7:$Q$126,$R60))*IF(INDEX('勘定科目'!$C$6:$C$125,$R60)="収益",-1,1))</f>
        <v/>
      </c>
      <c r="I60" s="48">
        <f>IF($R60="","",(INDEX('月次入力'!$R$7:$R$126,$R60)-INDEX('月次入力'!$S$7:$S$126,$R60))*IF(INDEX('勘定科目'!$C$6:$C$125,$R60)="収益",-1,1))</f>
        <v/>
      </c>
      <c r="J60" s="48">
        <f>IF($R60="","",(INDEX('月次入力'!$T$7:$T$126,$R60)-INDEX('月次入力'!$U$7:$U$126,$R60))*IF(INDEX('勘定科目'!$C$6:$C$125,$R60)="収益",-1,1))</f>
        <v/>
      </c>
      <c r="K60" s="48">
        <f>IF($R60="","",(INDEX('月次入力'!$V$7:$V$126,$R60)-INDEX('月次入力'!$W$7:$W$126,$R60))*IF(INDEX('勘定科目'!$C$6:$C$125,$R60)="収益",-1,1))</f>
        <v/>
      </c>
      <c r="L60" s="48">
        <f>IF($R60="","",(INDEX('月次入力'!$X$7:$X$126,$R60)-INDEX('月次入力'!$Y$7:$Y$126,$R60))*IF(INDEX('勘定科目'!$C$6:$C$125,$R60)="収益",-1,1))</f>
        <v/>
      </c>
      <c r="M60" s="48">
        <f>IF($R60="","",(INDEX('月次入力'!$Z$7:$Z$126,$R60)-INDEX('月次入力'!$AA$7:$AA$126,$R60))*IF(INDEX('勘定科目'!$C$6:$C$125,$R60)="収益",-1,1))</f>
        <v/>
      </c>
      <c r="N60" s="48">
        <f>IF($R60="","",SUMIF($B$3:$M$3,"&lt;="&amp;'設定'!$C$12,B60:M60))</f>
        <v/>
      </c>
      <c r="O60" s="49">
        <f>IF(OR($R60="",'設定'!$C$12&lt;2),"",INDEX(B60:M60,'設定'!$C$12)-INDEX(B60:M60,'設定'!$C$12-1))</f>
        <v/>
      </c>
      <c r="P60" s="50">
        <f>IF(O60="","",IF(INDEX(B60:M60,'設定'!$C$12-1)&lt;=0,"",O60/INDEX(B60:M60,'設定'!$C$12-1)))</f>
        <v/>
      </c>
      <c r="Q60" s="68" t="n"/>
      <c r="R60" s="68">
        <f>IFERROR(MATCH(9,'勘定科目'!$I$6:$I$125,0),"")</f>
        <v/>
      </c>
      <c r="S60" s="68" t="n"/>
      <c r="T60" s="68" t="n"/>
      <c r="U60" s="68" t="n"/>
      <c r="V60" s="68" t="n"/>
      <c r="W60" s="68" t="n"/>
      <c r="X60" s="68" t="n"/>
      <c r="Y60" s="68" t="n"/>
      <c r="Z60" s="68" t="n"/>
      <c r="AA60" s="68" t="n"/>
      <c r="AB60" s="68" t="n"/>
      <c r="AC60" s="68" t="n"/>
      <c r="AD60" s="68" t="n"/>
      <c r="AE60" s="68" t="n"/>
      <c r="AF60" s="68" t="n"/>
      <c r="AG60" s="68" t="n"/>
      <c r="AH60" s="68" t="n"/>
      <c r="AI60" s="68" t="n"/>
      <c r="AJ60" s="68" t="n"/>
      <c r="AK60" s="68" t="n"/>
    </row>
    <row r="61" ht="15" customHeight="1">
      <c r="A61" s="47">
        <f>IF($R61="","",INDEX('勘定科目'!$B$6:$B$125,$R61)&amp;"（"&amp;INDEX('勘定科目'!$E$6:$E$125,$R61)&amp;"）")</f>
        <v/>
      </c>
      <c r="B61" s="48">
        <f>IF($R61="","",(INDEX('月次入力'!$D$7:$D$126,$R61)-INDEX('月次入力'!$E$7:$E$126,$R61))*IF(INDEX('勘定科目'!$C$6:$C$125,$R61)="収益",-1,1))</f>
        <v/>
      </c>
      <c r="C61" s="48">
        <f>IF($R61="","",(INDEX('月次入力'!$F$7:$F$126,$R61)-INDEX('月次入力'!$G$7:$G$126,$R61))*IF(INDEX('勘定科目'!$C$6:$C$125,$R61)="収益",-1,1))</f>
        <v/>
      </c>
      <c r="D61" s="48">
        <f>IF($R61="","",(INDEX('月次入力'!$H$7:$H$126,$R61)-INDEX('月次入力'!$I$7:$I$126,$R61))*IF(INDEX('勘定科目'!$C$6:$C$125,$R61)="収益",-1,1))</f>
        <v/>
      </c>
      <c r="E61" s="48">
        <f>IF($R61="","",(INDEX('月次入力'!$J$7:$J$126,$R61)-INDEX('月次入力'!$K$7:$K$126,$R61))*IF(INDEX('勘定科目'!$C$6:$C$125,$R61)="収益",-1,1))</f>
        <v/>
      </c>
      <c r="F61" s="48">
        <f>IF($R61="","",(INDEX('月次入力'!$L$7:$L$126,$R61)-INDEX('月次入力'!$M$7:$M$126,$R61))*IF(INDEX('勘定科目'!$C$6:$C$125,$R61)="収益",-1,1))</f>
        <v/>
      </c>
      <c r="G61" s="48">
        <f>IF($R61="","",(INDEX('月次入力'!$N$7:$N$126,$R61)-INDEX('月次入力'!$O$7:$O$126,$R61))*IF(INDEX('勘定科目'!$C$6:$C$125,$R61)="収益",-1,1))</f>
        <v/>
      </c>
      <c r="H61" s="48">
        <f>IF($R61="","",(INDEX('月次入力'!$P$7:$P$126,$R61)-INDEX('月次入力'!$Q$7:$Q$126,$R61))*IF(INDEX('勘定科目'!$C$6:$C$125,$R61)="収益",-1,1))</f>
        <v/>
      </c>
      <c r="I61" s="48">
        <f>IF($R61="","",(INDEX('月次入力'!$R$7:$R$126,$R61)-INDEX('月次入力'!$S$7:$S$126,$R61))*IF(INDEX('勘定科目'!$C$6:$C$125,$R61)="収益",-1,1))</f>
        <v/>
      </c>
      <c r="J61" s="48">
        <f>IF($R61="","",(INDEX('月次入力'!$T$7:$T$126,$R61)-INDEX('月次入力'!$U$7:$U$126,$R61))*IF(INDEX('勘定科目'!$C$6:$C$125,$R61)="収益",-1,1))</f>
        <v/>
      </c>
      <c r="K61" s="48">
        <f>IF($R61="","",(INDEX('月次入力'!$V$7:$V$126,$R61)-INDEX('月次入力'!$W$7:$W$126,$R61))*IF(INDEX('勘定科目'!$C$6:$C$125,$R61)="収益",-1,1))</f>
        <v/>
      </c>
      <c r="L61" s="48">
        <f>IF($R61="","",(INDEX('月次入力'!$X$7:$X$126,$R61)-INDEX('月次入力'!$Y$7:$Y$126,$R61))*IF(INDEX('勘定科目'!$C$6:$C$125,$R61)="収益",-1,1))</f>
        <v/>
      </c>
      <c r="M61" s="48">
        <f>IF($R61="","",(INDEX('月次入力'!$Z$7:$Z$126,$R61)-INDEX('月次入力'!$AA$7:$AA$126,$R61))*IF(INDEX('勘定科目'!$C$6:$C$125,$R61)="収益",-1,1))</f>
        <v/>
      </c>
      <c r="N61" s="48">
        <f>IF($R61="","",SUMIF($B$3:$M$3,"&lt;="&amp;'設定'!$C$12,B61:M61))</f>
        <v/>
      </c>
      <c r="O61" s="49">
        <f>IF(OR($R61="",'設定'!$C$12&lt;2),"",INDEX(B61:M61,'設定'!$C$12)-INDEX(B61:M61,'設定'!$C$12-1))</f>
        <v/>
      </c>
      <c r="P61" s="50">
        <f>IF(O61="","",IF(INDEX(B61:M61,'設定'!$C$12-1)&lt;=0,"",O61/INDEX(B61:M61,'設定'!$C$12-1)))</f>
        <v/>
      </c>
      <c r="Q61" s="68" t="n"/>
      <c r="R61" s="68">
        <f>IFERROR(MATCH(10,'勘定科目'!$I$6:$I$125,0),"")</f>
        <v/>
      </c>
      <c r="S61" s="68" t="n"/>
      <c r="T61" s="68" t="n"/>
      <c r="U61" s="68" t="n"/>
      <c r="V61" s="68" t="n"/>
      <c r="W61" s="68" t="n"/>
      <c r="X61" s="68" t="n"/>
      <c r="Y61" s="68" t="n"/>
      <c r="Z61" s="68" t="n"/>
      <c r="AA61" s="68" t="n"/>
      <c r="AB61" s="68" t="n"/>
      <c r="AC61" s="68" t="n"/>
      <c r="AD61" s="68" t="n"/>
      <c r="AE61" s="68" t="n"/>
      <c r="AF61" s="68" t="n"/>
      <c r="AG61" s="68" t="n"/>
      <c r="AH61" s="68" t="n"/>
      <c r="AI61" s="68" t="n"/>
      <c r="AJ61" s="68" t="n"/>
      <c r="AK61" s="68" t="n"/>
    </row>
    <row r="62" ht="15" customHeight="1">
      <c r="A62" s="47">
        <f>IF($R62="","",INDEX('勘定科目'!$B$6:$B$125,$R62)&amp;"（"&amp;INDEX('勘定科目'!$E$6:$E$125,$R62)&amp;"）")</f>
        <v/>
      </c>
      <c r="B62" s="48">
        <f>IF($R62="","",(INDEX('月次入力'!$D$7:$D$126,$R62)-INDEX('月次入力'!$E$7:$E$126,$R62))*IF(INDEX('勘定科目'!$C$6:$C$125,$R62)="収益",-1,1))</f>
        <v/>
      </c>
      <c r="C62" s="48">
        <f>IF($R62="","",(INDEX('月次入力'!$F$7:$F$126,$R62)-INDEX('月次入力'!$G$7:$G$126,$R62))*IF(INDEX('勘定科目'!$C$6:$C$125,$R62)="収益",-1,1))</f>
        <v/>
      </c>
      <c r="D62" s="48">
        <f>IF($R62="","",(INDEX('月次入力'!$H$7:$H$126,$R62)-INDEX('月次入力'!$I$7:$I$126,$R62))*IF(INDEX('勘定科目'!$C$6:$C$125,$R62)="収益",-1,1))</f>
        <v/>
      </c>
      <c r="E62" s="48">
        <f>IF($R62="","",(INDEX('月次入力'!$J$7:$J$126,$R62)-INDEX('月次入力'!$K$7:$K$126,$R62))*IF(INDEX('勘定科目'!$C$6:$C$125,$R62)="収益",-1,1))</f>
        <v/>
      </c>
      <c r="F62" s="48">
        <f>IF($R62="","",(INDEX('月次入力'!$L$7:$L$126,$R62)-INDEX('月次入力'!$M$7:$M$126,$R62))*IF(INDEX('勘定科目'!$C$6:$C$125,$R62)="収益",-1,1))</f>
        <v/>
      </c>
      <c r="G62" s="48">
        <f>IF($R62="","",(INDEX('月次入力'!$N$7:$N$126,$R62)-INDEX('月次入力'!$O$7:$O$126,$R62))*IF(INDEX('勘定科目'!$C$6:$C$125,$R62)="収益",-1,1))</f>
        <v/>
      </c>
      <c r="H62" s="48">
        <f>IF($R62="","",(INDEX('月次入力'!$P$7:$P$126,$R62)-INDEX('月次入力'!$Q$7:$Q$126,$R62))*IF(INDEX('勘定科目'!$C$6:$C$125,$R62)="収益",-1,1))</f>
        <v/>
      </c>
      <c r="I62" s="48">
        <f>IF($R62="","",(INDEX('月次入力'!$R$7:$R$126,$R62)-INDEX('月次入力'!$S$7:$S$126,$R62))*IF(INDEX('勘定科目'!$C$6:$C$125,$R62)="収益",-1,1))</f>
        <v/>
      </c>
      <c r="J62" s="48">
        <f>IF($R62="","",(INDEX('月次入力'!$T$7:$T$126,$R62)-INDEX('月次入力'!$U$7:$U$126,$R62))*IF(INDEX('勘定科目'!$C$6:$C$125,$R62)="収益",-1,1))</f>
        <v/>
      </c>
      <c r="K62" s="48">
        <f>IF($R62="","",(INDEX('月次入力'!$V$7:$V$126,$R62)-INDEX('月次入力'!$W$7:$W$126,$R62))*IF(INDEX('勘定科目'!$C$6:$C$125,$R62)="収益",-1,1))</f>
        <v/>
      </c>
      <c r="L62" s="48">
        <f>IF($R62="","",(INDEX('月次入力'!$X$7:$X$126,$R62)-INDEX('月次入力'!$Y$7:$Y$126,$R62))*IF(INDEX('勘定科目'!$C$6:$C$125,$R62)="収益",-1,1))</f>
        <v/>
      </c>
      <c r="M62" s="48">
        <f>IF($R62="","",(INDEX('月次入力'!$Z$7:$Z$126,$R62)-INDEX('月次入力'!$AA$7:$AA$126,$R62))*IF(INDEX('勘定科目'!$C$6:$C$125,$R62)="収益",-1,1))</f>
        <v/>
      </c>
      <c r="N62" s="48">
        <f>IF($R62="","",SUMIF($B$3:$M$3,"&lt;="&amp;'設定'!$C$12,B62:M62))</f>
        <v/>
      </c>
      <c r="O62" s="49">
        <f>IF(OR($R62="",'設定'!$C$12&lt;2),"",INDEX(B62:M62,'設定'!$C$12)-INDEX(B62:M62,'設定'!$C$12-1))</f>
        <v/>
      </c>
      <c r="P62" s="50">
        <f>IF(O62="","",IF(INDEX(B62:M62,'設定'!$C$12-1)&lt;=0,"",O62/INDEX(B62:M62,'設定'!$C$12-1)))</f>
        <v/>
      </c>
      <c r="Q62" s="68" t="n"/>
      <c r="R62" s="68">
        <f>IFERROR(MATCH(11,'勘定科目'!$I$6:$I$125,0),"")</f>
        <v/>
      </c>
      <c r="S62" s="68" t="n"/>
      <c r="T62" s="68" t="n"/>
      <c r="U62" s="68" t="n"/>
      <c r="V62" s="68" t="n"/>
      <c r="W62" s="68" t="n"/>
      <c r="X62" s="68" t="n"/>
      <c r="Y62" s="68" t="n"/>
      <c r="Z62" s="68" t="n"/>
      <c r="AA62" s="68" t="n"/>
      <c r="AB62" s="68" t="n"/>
      <c r="AC62" s="68" t="n"/>
      <c r="AD62" s="68" t="n"/>
      <c r="AE62" s="68" t="n"/>
      <c r="AF62" s="68" t="n"/>
      <c r="AG62" s="68" t="n"/>
      <c r="AH62" s="68" t="n"/>
      <c r="AI62" s="68" t="n"/>
      <c r="AJ62" s="68" t="n"/>
      <c r="AK62" s="68" t="n"/>
    </row>
    <row r="63" ht="15" customHeight="1">
      <c r="A63" s="47">
        <f>IF($R63="","",INDEX('勘定科目'!$B$6:$B$125,$R63)&amp;"（"&amp;INDEX('勘定科目'!$E$6:$E$125,$R63)&amp;"）")</f>
        <v/>
      </c>
      <c r="B63" s="48">
        <f>IF($R63="","",(INDEX('月次入力'!$D$7:$D$126,$R63)-INDEX('月次入力'!$E$7:$E$126,$R63))*IF(INDEX('勘定科目'!$C$6:$C$125,$R63)="収益",-1,1))</f>
        <v/>
      </c>
      <c r="C63" s="48">
        <f>IF($R63="","",(INDEX('月次入力'!$F$7:$F$126,$R63)-INDEX('月次入力'!$G$7:$G$126,$R63))*IF(INDEX('勘定科目'!$C$6:$C$125,$R63)="収益",-1,1))</f>
        <v/>
      </c>
      <c r="D63" s="48">
        <f>IF($R63="","",(INDEX('月次入力'!$H$7:$H$126,$R63)-INDEX('月次入力'!$I$7:$I$126,$R63))*IF(INDEX('勘定科目'!$C$6:$C$125,$R63)="収益",-1,1))</f>
        <v/>
      </c>
      <c r="E63" s="48">
        <f>IF($R63="","",(INDEX('月次入力'!$J$7:$J$126,$R63)-INDEX('月次入力'!$K$7:$K$126,$R63))*IF(INDEX('勘定科目'!$C$6:$C$125,$R63)="収益",-1,1))</f>
        <v/>
      </c>
      <c r="F63" s="48">
        <f>IF($R63="","",(INDEX('月次入力'!$L$7:$L$126,$R63)-INDEX('月次入力'!$M$7:$M$126,$R63))*IF(INDEX('勘定科目'!$C$6:$C$125,$R63)="収益",-1,1))</f>
        <v/>
      </c>
      <c r="G63" s="48">
        <f>IF($R63="","",(INDEX('月次入力'!$N$7:$N$126,$R63)-INDEX('月次入力'!$O$7:$O$126,$R63))*IF(INDEX('勘定科目'!$C$6:$C$125,$R63)="収益",-1,1))</f>
        <v/>
      </c>
      <c r="H63" s="48">
        <f>IF($R63="","",(INDEX('月次入力'!$P$7:$P$126,$R63)-INDEX('月次入力'!$Q$7:$Q$126,$R63))*IF(INDEX('勘定科目'!$C$6:$C$125,$R63)="収益",-1,1))</f>
        <v/>
      </c>
      <c r="I63" s="48">
        <f>IF($R63="","",(INDEX('月次入力'!$R$7:$R$126,$R63)-INDEX('月次入力'!$S$7:$S$126,$R63))*IF(INDEX('勘定科目'!$C$6:$C$125,$R63)="収益",-1,1))</f>
        <v/>
      </c>
      <c r="J63" s="48">
        <f>IF($R63="","",(INDEX('月次入力'!$T$7:$T$126,$R63)-INDEX('月次入力'!$U$7:$U$126,$R63))*IF(INDEX('勘定科目'!$C$6:$C$125,$R63)="収益",-1,1))</f>
        <v/>
      </c>
      <c r="K63" s="48">
        <f>IF($R63="","",(INDEX('月次入力'!$V$7:$V$126,$R63)-INDEX('月次入力'!$W$7:$W$126,$R63))*IF(INDEX('勘定科目'!$C$6:$C$125,$R63)="収益",-1,1))</f>
        <v/>
      </c>
      <c r="L63" s="48">
        <f>IF($R63="","",(INDEX('月次入力'!$X$7:$X$126,$R63)-INDEX('月次入力'!$Y$7:$Y$126,$R63))*IF(INDEX('勘定科目'!$C$6:$C$125,$R63)="収益",-1,1))</f>
        <v/>
      </c>
      <c r="M63" s="48">
        <f>IF($R63="","",(INDEX('月次入力'!$Z$7:$Z$126,$R63)-INDEX('月次入力'!$AA$7:$AA$126,$R63))*IF(INDEX('勘定科目'!$C$6:$C$125,$R63)="収益",-1,1))</f>
        <v/>
      </c>
      <c r="N63" s="48">
        <f>IF($R63="","",SUMIF($B$3:$M$3,"&lt;="&amp;'設定'!$C$12,B63:M63))</f>
        <v/>
      </c>
      <c r="O63" s="49">
        <f>IF(OR($R63="",'設定'!$C$12&lt;2),"",INDEX(B63:M63,'設定'!$C$12)-INDEX(B63:M63,'設定'!$C$12-1))</f>
        <v/>
      </c>
      <c r="P63" s="50">
        <f>IF(O63="","",IF(INDEX(B63:M63,'設定'!$C$12-1)&lt;=0,"",O63/INDEX(B63:M63,'設定'!$C$12-1)))</f>
        <v/>
      </c>
      <c r="Q63" s="68" t="n"/>
      <c r="R63" s="68">
        <f>IFERROR(MATCH(12,'勘定科目'!$I$6:$I$125,0),"")</f>
        <v/>
      </c>
      <c r="S63" s="68" t="n"/>
      <c r="T63" s="68" t="n"/>
      <c r="U63" s="68" t="n"/>
      <c r="V63" s="68" t="n"/>
      <c r="W63" s="68" t="n"/>
      <c r="X63" s="68" t="n"/>
      <c r="Y63" s="68" t="n"/>
      <c r="Z63" s="68" t="n"/>
      <c r="AA63" s="68" t="n"/>
      <c r="AB63" s="68" t="n"/>
      <c r="AC63" s="68" t="n"/>
      <c r="AD63" s="68" t="n"/>
      <c r="AE63" s="68" t="n"/>
      <c r="AF63" s="68" t="n"/>
      <c r="AG63" s="68" t="n"/>
      <c r="AH63" s="68" t="n"/>
      <c r="AI63" s="68" t="n"/>
      <c r="AJ63" s="68" t="n"/>
      <c r="AK63" s="68" t="n"/>
    </row>
    <row r="64" ht="15" customHeight="1">
      <c r="A64" s="47">
        <f>IF($R64="","",INDEX('勘定科目'!$B$6:$B$125,$R64)&amp;"（"&amp;INDEX('勘定科目'!$E$6:$E$125,$R64)&amp;"）")</f>
        <v/>
      </c>
      <c r="B64" s="48">
        <f>IF($R64="","",(INDEX('月次入力'!$D$7:$D$126,$R64)-INDEX('月次入力'!$E$7:$E$126,$R64))*IF(INDEX('勘定科目'!$C$6:$C$125,$R64)="収益",-1,1))</f>
        <v/>
      </c>
      <c r="C64" s="48">
        <f>IF($R64="","",(INDEX('月次入力'!$F$7:$F$126,$R64)-INDEX('月次入力'!$G$7:$G$126,$R64))*IF(INDEX('勘定科目'!$C$6:$C$125,$R64)="収益",-1,1))</f>
        <v/>
      </c>
      <c r="D64" s="48">
        <f>IF($R64="","",(INDEX('月次入力'!$H$7:$H$126,$R64)-INDEX('月次入力'!$I$7:$I$126,$R64))*IF(INDEX('勘定科目'!$C$6:$C$125,$R64)="収益",-1,1))</f>
        <v/>
      </c>
      <c r="E64" s="48">
        <f>IF($R64="","",(INDEX('月次入力'!$J$7:$J$126,$R64)-INDEX('月次入力'!$K$7:$K$126,$R64))*IF(INDEX('勘定科目'!$C$6:$C$125,$R64)="収益",-1,1))</f>
        <v/>
      </c>
      <c r="F64" s="48">
        <f>IF($R64="","",(INDEX('月次入力'!$L$7:$L$126,$R64)-INDEX('月次入力'!$M$7:$M$126,$R64))*IF(INDEX('勘定科目'!$C$6:$C$125,$R64)="収益",-1,1))</f>
        <v/>
      </c>
      <c r="G64" s="48">
        <f>IF($R64="","",(INDEX('月次入力'!$N$7:$N$126,$R64)-INDEX('月次入力'!$O$7:$O$126,$R64))*IF(INDEX('勘定科目'!$C$6:$C$125,$R64)="収益",-1,1))</f>
        <v/>
      </c>
      <c r="H64" s="48">
        <f>IF($R64="","",(INDEX('月次入力'!$P$7:$P$126,$R64)-INDEX('月次入力'!$Q$7:$Q$126,$R64))*IF(INDEX('勘定科目'!$C$6:$C$125,$R64)="収益",-1,1))</f>
        <v/>
      </c>
      <c r="I64" s="48">
        <f>IF($R64="","",(INDEX('月次入力'!$R$7:$R$126,$R64)-INDEX('月次入力'!$S$7:$S$126,$R64))*IF(INDEX('勘定科目'!$C$6:$C$125,$R64)="収益",-1,1))</f>
        <v/>
      </c>
      <c r="J64" s="48">
        <f>IF($R64="","",(INDEX('月次入力'!$T$7:$T$126,$R64)-INDEX('月次入力'!$U$7:$U$126,$R64))*IF(INDEX('勘定科目'!$C$6:$C$125,$R64)="収益",-1,1))</f>
        <v/>
      </c>
      <c r="K64" s="48">
        <f>IF($R64="","",(INDEX('月次入力'!$V$7:$V$126,$R64)-INDEX('月次入力'!$W$7:$W$126,$R64))*IF(INDEX('勘定科目'!$C$6:$C$125,$R64)="収益",-1,1))</f>
        <v/>
      </c>
      <c r="L64" s="48">
        <f>IF($R64="","",(INDEX('月次入力'!$X$7:$X$126,$R64)-INDEX('月次入力'!$Y$7:$Y$126,$R64))*IF(INDEX('勘定科目'!$C$6:$C$125,$R64)="収益",-1,1))</f>
        <v/>
      </c>
      <c r="M64" s="48">
        <f>IF($R64="","",(INDEX('月次入力'!$Z$7:$Z$126,$R64)-INDEX('月次入力'!$AA$7:$AA$126,$R64))*IF(INDEX('勘定科目'!$C$6:$C$125,$R64)="収益",-1,1))</f>
        <v/>
      </c>
      <c r="N64" s="48">
        <f>IF($R64="","",SUMIF($B$3:$M$3,"&lt;="&amp;'設定'!$C$12,B64:M64))</f>
        <v/>
      </c>
      <c r="O64" s="49">
        <f>IF(OR($R64="",'設定'!$C$12&lt;2),"",INDEX(B64:M64,'設定'!$C$12)-INDEX(B64:M64,'設定'!$C$12-1))</f>
        <v/>
      </c>
      <c r="P64" s="50">
        <f>IF(O64="","",IF(INDEX(B64:M64,'設定'!$C$12-1)&lt;=0,"",O64/INDEX(B64:M64,'設定'!$C$12-1)))</f>
        <v/>
      </c>
      <c r="Q64" s="68" t="n"/>
      <c r="R64" s="68">
        <f>IFERROR(MATCH(13,'勘定科目'!$I$6:$I$125,0),"")</f>
        <v/>
      </c>
      <c r="S64" s="68" t="n"/>
      <c r="T64" s="68" t="n"/>
      <c r="U64" s="68" t="n"/>
      <c r="V64" s="68" t="n"/>
      <c r="W64" s="68" t="n"/>
      <c r="X64" s="68" t="n"/>
      <c r="Y64" s="68" t="n"/>
      <c r="Z64" s="68" t="n"/>
      <c r="AA64" s="68" t="n"/>
      <c r="AB64" s="68" t="n"/>
      <c r="AC64" s="68" t="n"/>
      <c r="AD64" s="68" t="n"/>
      <c r="AE64" s="68" t="n"/>
      <c r="AF64" s="68" t="n"/>
      <c r="AG64" s="68" t="n"/>
      <c r="AH64" s="68" t="n"/>
      <c r="AI64" s="68" t="n"/>
      <c r="AJ64" s="68" t="n"/>
      <c r="AK64" s="68" t="n"/>
    </row>
    <row r="65" ht="15" customHeight="1">
      <c r="A65" s="47">
        <f>IF($R65="","",INDEX('勘定科目'!$B$6:$B$125,$R65)&amp;"（"&amp;INDEX('勘定科目'!$E$6:$E$125,$R65)&amp;"）")</f>
        <v/>
      </c>
      <c r="B65" s="48">
        <f>IF($R65="","",(INDEX('月次入力'!$D$7:$D$126,$R65)-INDEX('月次入力'!$E$7:$E$126,$R65))*IF(INDEX('勘定科目'!$C$6:$C$125,$R65)="収益",-1,1))</f>
        <v/>
      </c>
      <c r="C65" s="48">
        <f>IF($R65="","",(INDEX('月次入力'!$F$7:$F$126,$R65)-INDEX('月次入力'!$G$7:$G$126,$R65))*IF(INDEX('勘定科目'!$C$6:$C$125,$R65)="収益",-1,1))</f>
        <v/>
      </c>
      <c r="D65" s="48">
        <f>IF($R65="","",(INDEX('月次入力'!$H$7:$H$126,$R65)-INDEX('月次入力'!$I$7:$I$126,$R65))*IF(INDEX('勘定科目'!$C$6:$C$125,$R65)="収益",-1,1))</f>
        <v/>
      </c>
      <c r="E65" s="48">
        <f>IF($R65="","",(INDEX('月次入力'!$J$7:$J$126,$R65)-INDEX('月次入力'!$K$7:$K$126,$R65))*IF(INDEX('勘定科目'!$C$6:$C$125,$R65)="収益",-1,1))</f>
        <v/>
      </c>
      <c r="F65" s="48">
        <f>IF($R65="","",(INDEX('月次入力'!$L$7:$L$126,$R65)-INDEX('月次入力'!$M$7:$M$126,$R65))*IF(INDEX('勘定科目'!$C$6:$C$125,$R65)="収益",-1,1))</f>
        <v/>
      </c>
      <c r="G65" s="48">
        <f>IF($R65="","",(INDEX('月次入力'!$N$7:$N$126,$R65)-INDEX('月次入力'!$O$7:$O$126,$R65))*IF(INDEX('勘定科目'!$C$6:$C$125,$R65)="収益",-1,1))</f>
        <v/>
      </c>
      <c r="H65" s="48">
        <f>IF($R65="","",(INDEX('月次入力'!$P$7:$P$126,$R65)-INDEX('月次入力'!$Q$7:$Q$126,$R65))*IF(INDEX('勘定科目'!$C$6:$C$125,$R65)="収益",-1,1))</f>
        <v/>
      </c>
      <c r="I65" s="48">
        <f>IF($R65="","",(INDEX('月次入力'!$R$7:$R$126,$R65)-INDEX('月次入力'!$S$7:$S$126,$R65))*IF(INDEX('勘定科目'!$C$6:$C$125,$R65)="収益",-1,1))</f>
        <v/>
      </c>
      <c r="J65" s="48">
        <f>IF($R65="","",(INDEX('月次入力'!$T$7:$T$126,$R65)-INDEX('月次入力'!$U$7:$U$126,$R65))*IF(INDEX('勘定科目'!$C$6:$C$125,$R65)="収益",-1,1))</f>
        <v/>
      </c>
      <c r="K65" s="48">
        <f>IF($R65="","",(INDEX('月次入力'!$V$7:$V$126,$R65)-INDEX('月次入力'!$W$7:$W$126,$R65))*IF(INDEX('勘定科目'!$C$6:$C$125,$R65)="収益",-1,1))</f>
        <v/>
      </c>
      <c r="L65" s="48">
        <f>IF($R65="","",(INDEX('月次入力'!$X$7:$X$126,$R65)-INDEX('月次入力'!$Y$7:$Y$126,$R65))*IF(INDEX('勘定科目'!$C$6:$C$125,$R65)="収益",-1,1))</f>
        <v/>
      </c>
      <c r="M65" s="48">
        <f>IF($R65="","",(INDEX('月次入力'!$Z$7:$Z$126,$R65)-INDEX('月次入力'!$AA$7:$AA$126,$R65))*IF(INDEX('勘定科目'!$C$6:$C$125,$R65)="収益",-1,1))</f>
        <v/>
      </c>
      <c r="N65" s="48">
        <f>IF($R65="","",SUMIF($B$3:$M$3,"&lt;="&amp;'設定'!$C$12,B65:M65))</f>
        <v/>
      </c>
      <c r="O65" s="49">
        <f>IF(OR($R65="",'設定'!$C$12&lt;2),"",INDEX(B65:M65,'設定'!$C$12)-INDEX(B65:M65,'設定'!$C$12-1))</f>
        <v/>
      </c>
      <c r="P65" s="50">
        <f>IF(O65="","",IF(INDEX(B65:M65,'設定'!$C$12-1)&lt;=0,"",O65/INDEX(B65:M65,'設定'!$C$12-1)))</f>
        <v/>
      </c>
      <c r="Q65" s="68" t="n"/>
      <c r="R65" s="68">
        <f>IFERROR(MATCH(14,'勘定科目'!$I$6:$I$125,0),"")</f>
        <v/>
      </c>
      <c r="S65" s="68" t="n"/>
      <c r="T65" s="68" t="n"/>
      <c r="U65" s="68" t="n"/>
      <c r="V65" s="68" t="n"/>
      <c r="W65" s="68" t="n"/>
      <c r="X65" s="68" t="n"/>
      <c r="Y65" s="68" t="n"/>
      <c r="Z65" s="68" t="n"/>
      <c r="AA65" s="68" t="n"/>
      <c r="AB65" s="68" t="n"/>
      <c r="AC65" s="68" t="n"/>
      <c r="AD65" s="68" t="n"/>
      <c r="AE65" s="68" t="n"/>
      <c r="AF65" s="68" t="n"/>
      <c r="AG65" s="68" t="n"/>
      <c r="AH65" s="68" t="n"/>
      <c r="AI65" s="68" t="n"/>
      <c r="AJ65" s="68" t="n"/>
      <c r="AK65" s="68" t="n"/>
    </row>
    <row r="66" ht="15" customHeight="1">
      <c r="A66" s="47">
        <f>IF($R66="","",INDEX('勘定科目'!$B$6:$B$125,$R66)&amp;"（"&amp;INDEX('勘定科目'!$E$6:$E$125,$R66)&amp;"）")</f>
        <v/>
      </c>
      <c r="B66" s="48">
        <f>IF($R66="","",(INDEX('月次入力'!$D$7:$D$126,$R66)-INDEX('月次入力'!$E$7:$E$126,$R66))*IF(INDEX('勘定科目'!$C$6:$C$125,$R66)="収益",-1,1))</f>
        <v/>
      </c>
      <c r="C66" s="48">
        <f>IF($R66="","",(INDEX('月次入力'!$F$7:$F$126,$R66)-INDEX('月次入力'!$G$7:$G$126,$R66))*IF(INDEX('勘定科目'!$C$6:$C$125,$R66)="収益",-1,1))</f>
        <v/>
      </c>
      <c r="D66" s="48">
        <f>IF($R66="","",(INDEX('月次入力'!$H$7:$H$126,$R66)-INDEX('月次入力'!$I$7:$I$126,$R66))*IF(INDEX('勘定科目'!$C$6:$C$125,$R66)="収益",-1,1))</f>
        <v/>
      </c>
      <c r="E66" s="48">
        <f>IF($R66="","",(INDEX('月次入力'!$J$7:$J$126,$R66)-INDEX('月次入力'!$K$7:$K$126,$R66))*IF(INDEX('勘定科目'!$C$6:$C$125,$R66)="収益",-1,1))</f>
        <v/>
      </c>
      <c r="F66" s="48">
        <f>IF($R66="","",(INDEX('月次入力'!$L$7:$L$126,$R66)-INDEX('月次入力'!$M$7:$M$126,$R66))*IF(INDEX('勘定科目'!$C$6:$C$125,$R66)="収益",-1,1))</f>
        <v/>
      </c>
      <c r="G66" s="48">
        <f>IF($R66="","",(INDEX('月次入力'!$N$7:$N$126,$R66)-INDEX('月次入力'!$O$7:$O$126,$R66))*IF(INDEX('勘定科目'!$C$6:$C$125,$R66)="収益",-1,1))</f>
        <v/>
      </c>
      <c r="H66" s="48">
        <f>IF($R66="","",(INDEX('月次入力'!$P$7:$P$126,$R66)-INDEX('月次入力'!$Q$7:$Q$126,$R66))*IF(INDEX('勘定科目'!$C$6:$C$125,$R66)="収益",-1,1))</f>
        <v/>
      </c>
      <c r="I66" s="48">
        <f>IF($R66="","",(INDEX('月次入力'!$R$7:$R$126,$R66)-INDEX('月次入力'!$S$7:$S$126,$R66))*IF(INDEX('勘定科目'!$C$6:$C$125,$R66)="収益",-1,1))</f>
        <v/>
      </c>
      <c r="J66" s="48">
        <f>IF($R66="","",(INDEX('月次入力'!$T$7:$T$126,$R66)-INDEX('月次入力'!$U$7:$U$126,$R66))*IF(INDEX('勘定科目'!$C$6:$C$125,$R66)="収益",-1,1))</f>
        <v/>
      </c>
      <c r="K66" s="48">
        <f>IF($R66="","",(INDEX('月次入力'!$V$7:$V$126,$R66)-INDEX('月次入力'!$W$7:$W$126,$R66))*IF(INDEX('勘定科目'!$C$6:$C$125,$R66)="収益",-1,1))</f>
        <v/>
      </c>
      <c r="L66" s="48">
        <f>IF($R66="","",(INDEX('月次入力'!$X$7:$X$126,$R66)-INDEX('月次入力'!$Y$7:$Y$126,$R66))*IF(INDEX('勘定科目'!$C$6:$C$125,$R66)="収益",-1,1))</f>
        <v/>
      </c>
      <c r="M66" s="48">
        <f>IF($R66="","",(INDEX('月次入力'!$Z$7:$Z$126,$R66)-INDEX('月次入力'!$AA$7:$AA$126,$R66))*IF(INDEX('勘定科目'!$C$6:$C$125,$R66)="収益",-1,1))</f>
        <v/>
      </c>
      <c r="N66" s="48">
        <f>IF($R66="","",SUMIF($B$3:$M$3,"&lt;="&amp;'設定'!$C$12,B66:M66))</f>
        <v/>
      </c>
      <c r="O66" s="49">
        <f>IF(OR($R66="",'設定'!$C$12&lt;2),"",INDEX(B66:M66,'設定'!$C$12)-INDEX(B66:M66,'設定'!$C$12-1))</f>
        <v/>
      </c>
      <c r="P66" s="50">
        <f>IF(O66="","",IF(INDEX(B66:M66,'設定'!$C$12-1)&lt;=0,"",O66/INDEX(B66:M66,'設定'!$C$12-1)))</f>
        <v/>
      </c>
      <c r="Q66" s="68" t="n"/>
      <c r="R66" s="68">
        <f>IFERROR(MATCH(15,'勘定科目'!$I$6:$I$125,0),"")</f>
        <v/>
      </c>
      <c r="S66" s="68" t="n"/>
      <c r="T66" s="68" t="n"/>
      <c r="U66" s="68" t="n"/>
      <c r="V66" s="68" t="n"/>
      <c r="W66" s="68" t="n"/>
      <c r="X66" s="68" t="n"/>
      <c r="Y66" s="68" t="n"/>
      <c r="Z66" s="68" t="n"/>
      <c r="AA66" s="68" t="n"/>
      <c r="AB66" s="68" t="n"/>
      <c r="AC66" s="68" t="n"/>
      <c r="AD66" s="68" t="n"/>
      <c r="AE66" s="68" t="n"/>
      <c r="AF66" s="68" t="n"/>
      <c r="AG66" s="68" t="n"/>
      <c r="AH66" s="68" t="n"/>
      <c r="AI66" s="68" t="n"/>
      <c r="AJ66" s="68" t="n"/>
      <c r="AK66" s="68" t="n"/>
    </row>
    <row r="67" ht="15" customHeight="1">
      <c r="A67" s="47">
        <f>IF($R67="","",INDEX('勘定科目'!$B$6:$B$125,$R67)&amp;"（"&amp;INDEX('勘定科目'!$E$6:$E$125,$R67)&amp;"）")</f>
        <v/>
      </c>
      <c r="B67" s="48">
        <f>IF($R67="","",(INDEX('月次入力'!$D$7:$D$126,$R67)-INDEX('月次入力'!$E$7:$E$126,$R67))*IF(INDEX('勘定科目'!$C$6:$C$125,$R67)="収益",-1,1))</f>
        <v/>
      </c>
      <c r="C67" s="48">
        <f>IF($R67="","",(INDEX('月次入力'!$F$7:$F$126,$R67)-INDEX('月次入力'!$G$7:$G$126,$R67))*IF(INDEX('勘定科目'!$C$6:$C$125,$R67)="収益",-1,1))</f>
        <v/>
      </c>
      <c r="D67" s="48">
        <f>IF($R67="","",(INDEX('月次入力'!$H$7:$H$126,$R67)-INDEX('月次入力'!$I$7:$I$126,$R67))*IF(INDEX('勘定科目'!$C$6:$C$125,$R67)="収益",-1,1))</f>
        <v/>
      </c>
      <c r="E67" s="48">
        <f>IF($R67="","",(INDEX('月次入力'!$J$7:$J$126,$R67)-INDEX('月次入力'!$K$7:$K$126,$R67))*IF(INDEX('勘定科目'!$C$6:$C$125,$R67)="収益",-1,1))</f>
        <v/>
      </c>
      <c r="F67" s="48">
        <f>IF($R67="","",(INDEX('月次入力'!$L$7:$L$126,$R67)-INDEX('月次入力'!$M$7:$M$126,$R67))*IF(INDEX('勘定科目'!$C$6:$C$125,$R67)="収益",-1,1))</f>
        <v/>
      </c>
      <c r="G67" s="48">
        <f>IF($R67="","",(INDEX('月次入力'!$N$7:$N$126,$R67)-INDEX('月次入力'!$O$7:$O$126,$R67))*IF(INDEX('勘定科目'!$C$6:$C$125,$R67)="収益",-1,1))</f>
        <v/>
      </c>
      <c r="H67" s="48">
        <f>IF($R67="","",(INDEX('月次入力'!$P$7:$P$126,$R67)-INDEX('月次入力'!$Q$7:$Q$126,$R67))*IF(INDEX('勘定科目'!$C$6:$C$125,$R67)="収益",-1,1))</f>
        <v/>
      </c>
      <c r="I67" s="48">
        <f>IF($R67="","",(INDEX('月次入力'!$R$7:$R$126,$R67)-INDEX('月次入力'!$S$7:$S$126,$R67))*IF(INDEX('勘定科目'!$C$6:$C$125,$R67)="収益",-1,1))</f>
        <v/>
      </c>
      <c r="J67" s="48">
        <f>IF($R67="","",(INDEX('月次入力'!$T$7:$T$126,$R67)-INDEX('月次入力'!$U$7:$U$126,$R67))*IF(INDEX('勘定科目'!$C$6:$C$125,$R67)="収益",-1,1))</f>
        <v/>
      </c>
      <c r="K67" s="48">
        <f>IF($R67="","",(INDEX('月次入力'!$V$7:$V$126,$R67)-INDEX('月次入力'!$W$7:$W$126,$R67))*IF(INDEX('勘定科目'!$C$6:$C$125,$R67)="収益",-1,1))</f>
        <v/>
      </c>
      <c r="L67" s="48">
        <f>IF($R67="","",(INDEX('月次入力'!$X$7:$X$126,$R67)-INDEX('月次入力'!$Y$7:$Y$126,$R67))*IF(INDEX('勘定科目'!$C$6:$C$125,$R67)="収益",-1,1))</f>
        <v/>
      </c>
      <c r="M67" s="48">
        <f>IF($R67="","",(INDEX('月次入力'!$Z$7:$Z$126,$R67)-INDEX('月次入力'!$AA$7:$AA$126,$R67))*IF(INDEX('勘定科目'!$C$6:$C$125,$R67)="収益",-1,1))</f>
        <v/>
      </c>
      <c r="N67" s="48">
        <f>IF($R67="","",SUMIF($B$3:$M$3,"&lt;="&amp;'設定'!$C$12,B67:M67))</f>
        <v/>
      </c>
      <c r="O67" s="49">
        <f>IF(OR($R67="",'設定'!$C$12&lt;2),"",INDEX(B67:M67,'設定'!$C$12)-INDEX(B67:M67,'設定'!$C$12-1))</f>
        <v/>
      </c>
      <c r="P67" s="50">
        <f>IF(O67="","",IF(INDEX(B67:M67,'設定'!$C$12-1)&lt;=0,"",O67/INDEX(B67:M67,'設定'!$C$12-1)))</f>
        <v/>
      </c>
      <c r="Q67" s="68" t="n"/>
      <c r="R67" s="68">
        <f>IFERROR(MATCH(16,'勘定科目'!$I$6:$I$125,0),"")</f>
        <v/>
      </c>
      <c r="S67" s="68" t="n"/>
      <c r="T67" s="68" t="n"/>
      <c r="U67" s="68" t="n"/>
      <c r="V67" s="68" t="n"/>
      <c r="W67" s="68" t="n"/>
      <c r="X67" s="68" t="n"/>
      <c r="Y67" s="68" t="n"/>
      <c r="Z67" s="68" t="n"/>
      <c r="AA67" s="68" t="n"/>
      <c r="AB67" s="68" t="n"/>
      <c r="AC67" s="68" t="n"/>
      <c r="AD67" s="68" t="n"/>
      <c r="AE67" s="68" t="n"/>
      <c r="AF67" s="68" t="n"/>
      <c r="AG67" s="68" t="n"/>
      <c r="AH67" s="68" t="n"/>
      <c r="AI67" s="68" t="n"/>
      <c r="AJ67" s="68" t="n"/>
      <c r="AK67" s="68" t="n"/>
    </row>
    <row r="68" ht="15" customHeight="1">
      <c r="A68" s="47">
        <f>IF($R68="","",INDEX('勘定科目'!$B$6:$B$125,$R68)&amp;"（"&amp;INDEX('勘定科目'!$E$6:$E$125,$R68)&amp;"）")</f>
        <v/>
      </c>
      <c r="B68" s="48">
        <f>IF($R68="","",(INDEX('月次入力'!$D$7:$D$126,$R68)-INDEX('月次入力'!$E$7:$E$126,$R68))*IF(INDEX('勘定科目'!$C$6:$C$125,$R68)="収益",-1,1))</f>
        <v/>
      </c>
      <c r="C68" s="48">
        <f>IF($R68="","",(INDEX('月次入力'!$F$7:$F$126,$R68)-INDEX('月次入力'!$G$7:$G$126,$R68))*IF(INDEX('勘定科目'!$C$6:$C$125,$R68)="収益",-1,1))</f>
        <v/>
      </c>
      <c r="D68" s="48">
        <f>IF($R68="","",(INDEX('月次入力'!$H$7:$H$126,$R68)-INDEX('月次入力'!$I$7:$I$126,$R68))*IF(INDEX('勘定科目'!$C$6:$C$125,$R68)="収益",-1,1))</f>
        <v/>
      </c>
      <c r="E68" s="48">
        <f>IF($R68="","",(INDEX('月次入力'!$J$7:$J$126,$R68)-INDEX('月次入力'!$K$7:$K$126,$R68))*IF(INDEX('勘定科目'!$C$6:$C$125,$R68)="収益",-1,1))</f>
        <v/>
      </c>
      <c r="F68" s="48">
        <f>IF($R68="","",(INDEX('月次入力'!$L$7:$L$126,$R68)-INDEX('月次入力'!$M$7:$M$126,$R68))*IF(INDEX('勘定科目'!$C$6:$C$125,$R68)="収益",-1,1))</f>
        <v/>
      </c>
      <c r="G68" s="48">
        <f>IF($R68="","",(INDEX('月次入力'!$N$7:$N$126,$R68)-INDEX('月次入力'!$O$7:$O$126,$R68))*IF(INDEX('勘定科目'!$C$6:$C$125,$R68)="収益",-1,1))</f>
        <v/>
      </c>
      <c r="H68" s="48">
        <f>IF($R68="","",(INDEX('月次入力'!$P$7:$P$126,$R68)-INDEX('月次入力'!$Q$7:$Q$126,$R68))*IF(INDEX('勘定科目'!$C$6:$C$125,$R68)="収益",-1,1))</f>
        <v/>
      </c>
      <c r="I68" s="48">
        <f>IF($R68="","",(INDEX('月次入力'!$R$7:$R$126,$R68)-INDEX('月次入力'!$S$7:$S$126,$R68))*IF(INDEX('勘定科目'!$C$6:$C$125,$R68)="収益",-1,1))</f>
        <v/>
      </c>
      <c r="J68" s="48">
        <f>IF($R68="","",(INDEX('月次入力'!$T$7:$T$126,$R68)-INDEX('月次入力'!$U$7:$U$126,$R68))*IF(INDEX('勘定科目'!$C$6:$C$125,$R68)="収益",-1,1))</f>
        <v/>
      </c>
      <c r="K68" s="48">
        <f>IF($R68="","",(INDEX('月次入力'!$V$7:$V$126,$R68)-INDEX('月次入力'!$W$7:$W$126,$R68))*IF(INDEX('勘定科目'!$C$6:$C$125,$R68)="収益",-1,1))</f>
        <v/>
      </c>
      <c r="L68" s="48">
        <f>IF($R68="","",(INDEX('月次入力'!$X$7:$X$126,$R68)-INDEX('月次入力'!$Y$7:$Y$126,$R68))*IF(INDEX('勘定科目'!$C$6:$C$125,$R68)="収益",-1,1))</f>
        <v/>
      </c>
      <c r="M68" s="48">
        <f>IF($R68="","",(INDEX('月次入力'!$Z$7:$Z$126,$R68)-INDEX('月次入力'!$AA$7:$AA$126,$R68))*IF(INDEX('勘定科目'!$C$6:$C$125,$R68)="収益",-1,1))</f>
        <v/>
      </c>
      <c r="N68" s="48">
        <f>IF($R68="","",SUMIF($B$3:$M$3,"&lt;="&amp;'設定'!$C$12,B68:M68))</f>
        <v/>
      </c>
      <c r="O68" s="49">
        <f>IF(OR($R68="",'設定'!$C$12&lt;2),"",INDEX(B68:M68,'設定'!$C$12)-INDEX(B68:M68,'設定'!$C$12-1))</f>
        <v/>
      </c>
      <c r="P68" s="50">
        <f>IF(O68="","",IF(INDEX(B68:M68,'設定'!$C$12-1)&lt;=0,"",O68/INDEX(B68:M68,'設定'!$C$12-1)))</f>
        <v/>
      </c>
      <c r="Q68" s="68" t="n"/>
      <c r="R68" s="68">
        <f>IFERROR(MATCH(17,'勘定科目'!$I$6:$I$125,0),"")</f>
        <v/>
      </c>
      <c r="S68" s="68" t="n"/>
      <c r="T68" s="68" t="n"/>
      <c r="U68" s="68" t="n"/>
      <c r="V68" s="68" t="n"/>
      <c r="W68" s="68" t="n"/>
      <c r="X68" s="68" t="n"/>
      <c r="Y68" s="68" t="n"/>
      <c r="Z68" s="68" t="n"/>
      <c r="AA68" s="68" t="n"/>
      <c r="AB68" s="68" t="n"/>
      <c r="AC68" s="68" t="n"/>
      <c r="AD68" s="68" t="n"/>
      <c r="AE68" s="68" t="n"/>
      <c r="AF68" s="68" t="n"/>
      <c r="AG68" s="68" t="n"/>
      <c r="AH68" s="68" t="n"/>
      <c r="AI68" s="68" t="n"/>
      <c r="AJ68" s="68" t="n"/>
      <c r="AK68" s="68" t="n"/>
    </row>
    <row r="69" ht="15" customHeight="1">
      <c r="A69" s="47">
        <f>IF($R69="","",INDEX('勘定科目'!$B$6:$B$125,$R69)&amp;"（"&amp;INDEX('勘定科目'!$E$6:$E$125,$R69)&amp;"）")</f>
        <v/>
      </c>
      <c r="B69" s="48">
        <f>IF($R69="","",(INDEX('月次入力'!$D$7:$D$126,$R69)-INDEX('月次入力'!$E$7:$E$126,$R69))*IF(INDEX('勘定科目'!$C$6:$C$125,$R69)="収益",-1,1))</f>
        <v/>
      </c>
      <c r="C69" s="48">
        <f>IF($R69="","",(INDEX('月次入力'!$F$7:$F$126,$R69)-INDEX('月次入力'!$G$7:$G$126,$R69))*IF(INDEX('勘定科目'!$C$6:$C$125,$R69)="収益",-1,1))</f>
        <v/>
      </c>
      <c r="D69" s="48">
        <f>IF($R69="","",(INDEX('月次入力'!$H$7:$H$126,$R69)-INDEX('月次入力'!$I$7:$I$126,$R69))*IF(INDEX('勘定科目'!$C$6:$C$125,$R69)="収益",-1,1))</f>
        <v/>
      </c>
      <c r="E69" s="48">
        <f>IF($R69="","",(INDEX('月次入力'!$J$7:$J$126,$R69)-INDEX('月次入力'!$K$7:$K$126,$R69))*IF(INDEX('勘定科目'!$C$6:$C$125,$R69)="収益",-1,1))</f>
        <v/>
      </c>
      <c r="F69" s="48">
        <f>IF($R69="","",(INDEX('月次入力'!$L$7:$L$126,$R69)-INDEX('月次入力'!$M$7:$M$126,$R69))*IF(INDEX('勘定科目'!$C$6:$C$125,$R69)="収益",-1,1))</f>
        <v/>
      </c>
      <c r="G69" s="48">
        <f>IF($R69="","",(INDEX('月次入力'!$N$7:$N$126,$R69)-INDEX('月次入力'!$O$7:$O$126,$R69))*IF(INDEX('勘定科目'!$C$6:$C$125,$R69)="収益",-1,1))</f>
        <v/>
      </c>
      <c r="H69" s="48">
        <f>IF($R69="","",(INDEX('月次入力'!$P$7:$P$126,$R69)-INDEX('月次入力'!$Q$7:$Q$126,$R69))*IF(INDEX('勘定科目'!$C$6:$C$125,$R69)="収益",-1,1))</f>
        <v/>
      </c>
      <c r="I69" s="48">
        <f>IF($R69="","",(INDEX('月次入力'!$R$7:$R$126,$R69)-INDEX('月次入力'!$S$7:$S$126,$R69))*IF(INDEX('勘定科目'!$C$6:$C$125,$R69)="収益",-1,1))</f>
        <v/>
      </c>
      <c r="J69" s="48">
        <f>IF($R69="","",(INDEX('月次入力'!$T$7:$T$126,$R69)-INDEX('月次入力'!$U$7:$U$126,$R69))*IF(INDEX('勘定科目'!$C$6:$C$125,$R69)="収益",-1,1))</f>
        <v/>
      </c>
      <c r="K69" s="48">
        <f>IF($R69="","",(INDEX('月次入力'!$V$7:$V$126,$R69)-INDEX('月次入力'!$W$7:$W$126,$R69))*IF(INDEX('勘定科目'!$C$6:$C$125,$R69)="収益",-1,1))</f>
        <v/>
      </c>
      <c r="L69" s="48">
        <f>IF($R69="","",(INDEX('月次入力'!$X$7:$X$126,$R69)-INDEX('月次入力'!$Y$7:$Y$126,$R69))*IF(INDEX('勘定科目'!$C$6:$C$125,$R69)="収益",-1,1))</f>
        <v/>
      </c>
      <c r="M69" s="48">
        <f>IF($R69="","",(INDEX('月次入力'!$Z$7:$Z$126,$R69)-INDEX('月次入力'!$AA$7:$AA$126,$R69))*IF(INDEX('勘定科目'!$C$6:$C$125,$R69)="収益",-1,1))</f>
        <v/>
      </c>
      <c r="N69" s="48">
        <f>IF($R69="","",SUMIF($B$3:$M$3,"&lt;="&amp;'設定'!$C$12,B69:M69))</f>
        <v/>
      </c>
      <c r="O69" s="49">
        <f>IF(OR($R69="",'設定'!$C$12&lt;2),"",INDEX(B69:M69,'設定'!$C$12)-INDEX(B69:M69,'設定'!$C$12-1))</f>
        <v/>
      </c>
      <c r="P69" s="50">
        <f>IF(O69="","",IF(INDEX(B69:M69,'設定'!$C$12-1)&lt;=0,"",O69/INDEX(B69:M69,'設定'!$C$12-1)))</f>
        <v/>
      </c>
      <c r="Q69" s="68" t="n"/>
      <c r="R69" s="68">
        <f>IFERROR(MATCH(18,'勘定科目'!$I$6:$I$125,0),"")</f>
        <v/>
      </c>
      <c r="S69" s="68" t="n"/>
      <c r="T69" s="68" t="n"/>
      <c r="U69" s="68" t="n"/>
      <c r="V69" s="68" t="n"/>
      <c r="W69" s="68" t="n"/>
      <c r="X69" s="68" t="n"/>
      <c r="Y69" s="68" t="n"/>
      <c r="Z69" s="68" t="n"/>
      <c r="AA69" s="68" t="n"/>
      <c r="AB69" s="68" t="n"/>
      <c r="AC69" s="68" t="n"/>
      <c r="AD69" s="68" t="n"/>
      <c r="AE69" s="68" t="n"/>
      <c r="AF69" s="68" t="n"/>
      <c r="AG69" s="68" t="n"/>
      <c r="AH69" s="68" t="n"/>
      <c r="AI69" s="68" t="n"/>
      <c r="AJ69" s="68" t="n"/>
      <c r="AK69" s="68" t="n"/>
    </row>
    <row r="70" ht="15" customHeight="1">
      <c r="A70" s="47">
        <f>IF($R70="","",INDEX('勘定科目'!$B$6:$B$125,$R70)&amp;"（"&amp;INDEX('勘定科目'!$E$6:$E$125,$R70)&amp;"）")</f>
        <v/>
      </c>
      <c r="B70" s="48">
        <f>IF($R70="","",(INDEX('月次入力'!$D$7:$D$126,$R70)-INDEX('月次入力'!$E$7:$E$126,$R70))*IF(INDEX('勘定科目'!$C$6:$C$125,$R70)="収益",-1,1))</f>
        <v/>
      </c>
      <c r="C70" s="48">
        <f>IF($R70="","",(INDEX('月次入力'!$F$7:$F$126,$R70)-INDEX('月次入力'!$G$7:$G$126,$R70))*IF(INDEX('勘定科目'!$C$6:$C$125,$R70)="収益",-1,1))</f>
        <v/>
      </c>
      <c r="D70" s="48">
        <f>IF($R70="","",(INDEX('月次入力'!$H$7:$H$126,$R70)-INDEX('月次入力'!$I$7:$I$126,$R70))*IF(INDEX('勘定科目'!$C$6:$C$125,$R70)="収益",-1,1))</f>
        <v/>
      </c>
      <c r="E70" s="48">
        <f>IF($R70="","",(INDEX('月次入力'!$J$7:$J$126,$R70)-INDEX('月次入力'!$K$7:$K$126,$R70))*IF(INDEX('勘定科目'!$C$6:$C$125,$R70)="収益",-1,1))</f>
        <v/>
      </c>
      <c r="F70" s="48">
        <f>IF($R70="","",(INDEX('月次入力'!$L$7:$L$126,$R70)-INDEX('月次入力'!$M$7:$M$126,$R70))*IF(INDEX('勘定科目'!$C$6:$C$125,$R70)="収益",-1,1))</f>
        <v/>
      </c>
      <c r="G70" s="48">
        <f>IF($R70="","",(INDEX('月次入力'!$N$7:$N$126,$R70)-INDEX('月次入力'!$O$7:$O$126,$R70))*IF(INDEX('勘定科目'!$C$6:$C$125,$R70)="収益",-1,1))</f>
        <v/>
      </c>
      <c r="H70" s="48">
        <f>IF($R70="","",(INDEX('月次入力'!$P$7:$P$126,$R70)-INDEX('月次入力'!$Q$7:$Q$126,$R70))*IF(INDEX('勘定科目'!$C$6:$C$125,$R70)="収益",-1,1))</f>
        <v/>
      </c>
      <c r="I70" s="48">
        <f>IF($R70="","",(INDEX('月次入力'!$R$7:$R$126,$R70)-INDEX('月次入力'!$S$7:$S$126,$R70))*IF(INDEX('勘定科目'!$C$6:$C$125,$R70)="収益",-1,1))</f>
        <v/>
      </c>
      <c r="J70" s="48">
        <f>IF($R70="","",(INDEX('月次入力'!$T$7:$T$126,$R70)-INDEX('月次入力'!$U$7:$U$126,$R70))*IF(INDEX('勘定科目'!$C$6:$C$125,$R70)="収益",-1,1))</f>
        <v/>
      </c>
      <c r="K70" s="48">
        <f>IF($R70="","",(INDEX('月次入力'!$V$7:$V$126,$R70)-INDEX('月次入力'!$W$7:$W$126,$R70))*IF(INDEX('勘定科目'!$C$6:$C$125,$R70)="収益",-1,1))</f>
        <v/>
      </c>
      <c r="L70" s="48">
        <f>IF($R70="","",(INDEX('月次入力'!$X$7:$X$126,$R70)-INDEX('月次入力'!$Y$7:$Y$126,$R70))*IF(INDEX('勘定科目'!$C$6:$C$125,$R70)="収益",-1,1))</f>
        <v/>
      </c>
      <c r="M70" s="48">
        <f>IF($R70="","",(INDEX('月次入力'!$Z$7:$Z$126,$R70)-INDEX('月次入力'!$AA$7:$AA$126,$R70))*IF(INDEX('勘定科目'!$C$6:$C$125,$R70)="収益",-1,1))</f>
        <v/>
      </c>
      <c r="N70" s="48">
        <f>IF($R70="","",SUMIF($B$3:$M$3,"&lt;="&amp;'設定'!$C$12,B70:M70))</f>
        <v/>
      </c>
      <c r="O70" s="49">
        <f>IF(OR($R70="",'設定'!$C$12&lt;2),"",INDEX(B70:M70,'設定'!$C$12)-INDEX(B70:M70,'設定'!$C$12-1))</f>
        <v/>
      </c>
      <c r="P70" s="50">
        <f>IF(O70="","",IF(INDEX(B70:M70,'設定'!$C$12-1)&lt;=0,"",O70/INDEX(B70:M70,'設定'!$C$12-1)))</f>
        <v/>
      </c>
      <c r="Q70" s="68" t="n"/>
      <c r="R70" s="68">
        <f>IFERROR(MATCH(19,'勘定科目'!$I$6:$I$125,0),"")</f>
        <v/>
      </c>
      <c r="S70" s="68" t="n"/>
      <c r="T70" s="68" t="n"/>
      <c r="U70" s="68" t="n"/>
      <c r="V70" s="68" t="n"/>
      <c r="W70" s="68" t="n"/>
      <c r="X70" s="68" t="n"/>
      <c r="Y70" s="68" t="n"/>
      <c r="Z70" s="68" t="n"/>
      <c r="AA70" s="68" t="n"/>
      <c r="AB70" s="68" t="n"/>
      <c r="AC70" s="68" t="n"/>
      <c r="AD70" s="68" t="n"/>
      <c r="AE70" s="68" t="n"/>
      <c r="AF70" s="68" t="n"/>
      <c r="AG70" s="68" t="n"/>
      <c r="AH70" s="68" t="n"/>
      <c r="AI70" s="68" t="n"/>
      <c r="AJ70" s="68" t="n"/>
      <c r="AK70" s="68" t="n"/>
    </row>
    <row r="71" ht="15" customHeight="1">
      <c r="A71" s="47">
        <f>IF($R71="","",INDEX('勘定科目'!$B$6:$B$125,$R71)&amp;"（"&amp;INDEX('勘定科目'!$E$6:$E$125,$R71)&amp;"）")</f>
        <v/>
      </c>
      <c r="B71" s="48">
        <f>IF($R71="","",(INDEX('月次入力'!$D$7:$D$126,$R71)-INDEX('月次入力'!$E$7:$E$126,$R71))*IF(INDEX('勘定科目'!$C$6:$C$125,$R71)="収益",-1,1))</f>
        <v/>
      </c>
      <c r="C71" s="48">
        <f>IF($R71="","",(INDEX('月次入力'!$F$7:$F$126,$R71)-INDEX('月次入力'!$G$7:$G$126,$R71))*IF(INDEX('勘定科目'!$C$6:$C$125,$R71)="収益",-1,1))</f>
        <v/>
      </c>
      <c r="D71" s="48">
        <f>IF($R71="","",(INDEX('月次入力'!$H$7:$H$126,$R71)-INDEX('月次入力'!$I$7:$I$126,$R71))*IF(INDEX('勘定科目'!$C$6:$C$125,$R71)="収益",-1,1))</f>
        <v/>
      </c>
      <c r="E71" s="48">
        <f>IF($R71="","",(INDEX('月次入力'!$J$7:$J$126,$R71)-INDEX('月次入力'!$K$7:$K$126,$R71))*IF(INDEX('勘定科目'!$C$6:$C$125,$R71)="収益",-1,1))</f>
        <v/>
      </c>
      <c r="F71" s="48">
        <f>IF($R71="","",(INDEX('月次入力'!$L$7:$L$126,$R71)-INDEX('月次入力'!$M$7:$M$126,$R71))*IF(INDEX('勘定科目'!$C$6:$C$125,$R71)="収益",-1,1))</f>
        <v/>
      </c>
      <c r="G71" s="48">
        <f>IF($R71="","",(INDEX('月次入力'!$N$7:$N$126,$R71)-INDEX('月次入力'!$O$7:$O$126,$R71))*IF(INDEX('勘定科目'!$C$6:$C$125,$R71)="収益",-1,1))</f>
        <v/>
      </c>
      <c r="H71" s="48">
        <f>IF($R71="","",(INDEX('月次入力'!$P$7:$P$126,$R71)-INDEX('月次入力'!$Q$7:$Q$126,$R71))*IF(INDEX('勘定科目'!$C$6:$C$125,$R71)="収益",-1,1))</f>
        <v/>
      </c>
      <c r="I71" s="48">
        <f>IF($R71="","",(INDEX('月次入力'!$R$7:$R$126,$R71)-INDEX('月次入力'!$S$7:$S$126,$R71))*IF(INDEX('勘定科目'!$C$6:$C$125,$R71)="収益",-1,1))</f>
        <v/>
      </c>
      <c r="J71" s="48">
        <f>IF($R71="","",(INDEX('月次入力'!$T$7:$T$126,$R71)-INDEX('月次入力'!$U$7:$U$126,$R71))*IF(INDEX('勘定科目'!$C$6:$C$125,$R71)="収益",-1,1))</f>
        <v/>
      </c>
      <c r="K71" s="48">
        <f>IF($R71="","",(INDEX('月次入力'!$V$7:$V$126,$R71)-INDEX('月次入力'!$W$7:$W$126,$R71))*IF(INDEX('勘定科目'!$C$6:$C$125,$R71)="収益",-1,1))</f>
        <v/>
      </c>
      <c r="L71" s="48">
        <f>IF($R71="","",(INDEX('月次入力'!$X$7:$X$126,$R71)-INDEX('月次入力'!$Y$7:$Y$126,$R71))*IF(INDEX('勘定科目'!$C$6:$C$125,$R71)="収益",-1,1))</f>
        <v/>
      </c>
      <c r="M71" s="48">
        <f>IF($R71="","",(INDEX('月次入力'!$Z$7:$Z$126,$R71)-INDEX('月次入力'!$AA$7:$AA$126,$R71))*IF(INDEX('勘定科目'!$C$6:$C$125,$R71)="収益",-1,1))</f>
        <v/>
      </c>
      <c r="N71" s="48">
        <f>IF($R71="","",SUMIF($B$3:$M$3,"&lt;="&amp;'設定'!$C$12,B71:M71))</f>
        <v/>
      </c>
      <c r="O71" s="49">
        <f>IF(OR($R71="",'設定'!$C$12&lt;2),"",INDEX(B71:M71,'設定'!$C$12)-INDEX(B71:M71,'設定'!$C$12-1))</f>
        <v/>
      </c>
      <c r="P71" s="50">
        <f>IF(O71="","",IF(INDEX(B71:M71,'設定'!$C$12-1)&lt;=0,"",O71/INDEX(B71:M71,'設定'!$C$12-1)))</f>
        <v/>
      </c>
      <c r="Q71" s="68" t="n"/>
      <c r="R71" s="68">
        <f>IFERROR(MATCH(20,'勘定科目'!$I$6:$I$125,0),"")</f>
        <v/>
      </c>
      <c r="S71" s="68" t="n"/>
      <c r="T71" s="68" t="n"/>
      <c r="U71" s="68" t="n"/>
      <c r="V71" s="68" t="n"/>
      <c r="W71" s="68" t="n"/>
      <c r="X71" s="68" t="n"/>
      <c r="Y71" s="68" t="n"/>
      <c r="Z71" s="68" t="n"/>
      <c r="AA71" s="68" t="n"/>
      <c r="AB71" s="68" t="n"/>
      <c r="AC71" s="68" t="n"/>
      <c r="AD71" s="68" t="n"/>
      <c r="AE71" s="68" t="n"/>
      <c r="AF71" s="68" t="n"/>
      <c r="AG71" s="68" t="n"/>
      <c r="AH71" s="68" t="n"/>
      <c r="AI71" s="68" t="n"/>
      <c r="AJ71" s="68" t="n"/>
      <c r="AK71" s="68" t="n"/>
    </row>
    <row r="72" ht="15" customHeight="1">
      <c r="A72" s="47">
        <f>IF($R72="","",INDEX('勘定科目'!$B$6:$B$125,$R72)&amp;"（"&amp;INDEX('勘定科目'!$E$6:$E$125,$R72)&amp;"）")</f>
        <v/>
      </c>
      <c r="B72" s="48">
        <f>IF($R72="","",(INDEX('月次入力'!$D$7:$D$126,$R72)-INDEX('月次入力'!$E$7:$E$126,$R72))*IF(INDEX('勘定科目'!$C$6:$C$125,$R72)="収益",-1,1))</f>
        <v/>
      </c>
      <c r="C72" s="48">
        <f>IF($R72="","",(INDEX('月次入力'!$F$7:$F$126,$R72)-INDEX('月次入力'!$G$7:$G$126,$R72))*IF(INDEX('勘定科目'!$C$6:$C$125,$R72)="収益",-1,1))</f>
        <v/>
      </c>
      <c r="D72" s="48">
        <f>IF($R72="","",(INDEX('月次入力'!$H$7:$H$126,$R72)-INDEX('月次入力'!$I$7:$I$126,$R72))*IF(INDEX('勘定科目'!$C$6:$C$125,$R72)="収益",-1,1))</f>
        <v/>
      </c>
      <c r="E72" s="48">
        <f>IF($R72="","",(INDEX('月次入力'!$J$7:$J$126,$R72)-INDEX('月次入力'!$K$7:$K$126,$R72))*IF(INDEX('勘定科目'!$C$6:$C$125,$R72)="収益",-1,1))</f>
        <v/>
      </c>
      <c r="F72" s="48">
        <f>IF($R72="","",(INDEX('月次入力'!$L$7:$L$126,$R72)-INDEX('月次入力'!$M$7:$M$126,$R72))*IF(INDEX('勘定科目'!$C$6:$C$125,$R72)="収益",-1,1))</f>
        <v/>
      </c>
      <c r="G72" s="48">
        <f>IF($R72="","",(INDEX('月次入力'!$N$7:$N$126,$R72)-INDEX('月次入力'!$O$7:$O$126,$R72))*IF(INDEX('勘定科目'!$C$6:$C$125,$R72)="収益",-1,1))</f>
        <v/>
      </c>
      <c r="H72" s="48">
        <f>IF($R72="","",(INDEX('月次入力'!$P$7:$P$126,$R72)-INDEX('月次入力'!$Q$7:$Q$126,$R72))*IF(INDEX('勘定科目'!$C$6:$C$125,$R72)="収益",-1,1))</f>
        <v/>
      </c>
      <c r="I72" s="48">
        <f>IF($R72="","",(INDEX('月次入力'!$R$7:$R$126,$R72)-INDEX('月次入力'!$S$7:$S$126,$R72))*IF(INDEX('勘定科目'!$C$6:$C$125,$R72)="収益",-1,1))</f>
        <v/>
      </c>
      <c r="J72" s="48">
        <f>IF($R72="","",(INDEX('月次入力'!$T$7:$T$126,$R72)-INDEX('月次入力'!$U$7:$U$126,$R72))*IF(INDEX('勘定科目'!$C$6:$C$125,$R72)="収益",-1,1))</f>
        <v/>
      </c>
      <c r="K72" s="48">
        <f>IF($R72="","",(INDEX('月次入力'!$V$7:$V$126,$R72)-INDEX('月次入力'!$W$7:$W$126,$R72))*IF(INDEX('勘定科目'!$C$6:$C$125,$R72)="収益",-1,1))</f>
        <v/>
      </c>
      <c r="L72" s="48">
        <f>IF($R72="","",(INDEX('月次入力'!$X$7:$X$126,$R72)-INDEX('月次入力'!$Y$7:$Y$126,$R72))*IF(INDEX('勘定科目'!$C$6:$C$125,$R72)="収益",-1,1))</f>
        <v/>
      </c>
      <c r="M72" s="48">
        <f>IF($R72="","",(INDEX('月次入力'!$Z$7:$Z$126,$R72)-INDEX('月次入力'!$AA$7:$AA$126,$R72))*IF(INDEX('勘定科目'!$C$6:$C$125,$R72)="収益",-1,1))</f>
        <v/>
      </c>
      <c r="N72" s="48">
        <f>IF($R72="","",SUMIF($B$3:$M$3,"&lt;="&amp;'設定'!$C$12,B72:M72))</f>
        <v/>
      </c>
      <c r="O72" s="49">
        <f>IF(OR($R72="",'設定'!$C$12&lt;2),"",INDEX(B72:M72,'設定'!$C$12)-INDEX(B72:M72,'設定'!$C$12-1))</f>
        <v/>
      </c>
      <c r="P72" s="50">
        <f>IF(O72="","",IF(INDEX(B72:M72,'設定'!$C$12-1)&lt;=0,"",O72/INDEX(B72:M72,'設定'!$C$12-1)))</f>
        <v/>
      </c>
      <c r="Q72" s="68" t="n"/>
      <c r="R72" s="68">
        <f>IFERROR(MATCH(21,'勘定科目'!$I$6:$I$125,0),"")</f>
        <v/>
      </c>
      <c r="S72" s="68" t="n"/>
      <c r="T72" s="68" t="n"/>
      <c r="U72" s="68" t="n"/>
      <c r="V72" s="68" t="n"/>
      <c r="W72" s="68" t="n"/>
      <c r="X72" s="68" t="n"/>
      <c r="Y72" s="68" t="n"/>
      <c r="Z72" s="68" t="n"/>
      <c r="AA72" s="68" t="n"/>
      <c r="AB72" s="68" t="n"/>
      <c r="AC72" s="68" t="n"/>
      <c r="AD72" s="68" t="n"/>
      <c r="AE72" s="68" t="n"/>
      <c r="AF72" s="68" t="n"/>
      <c r="AG72" s="68" t="n"/>
      <c r="AH72" s="68" t="n"/>
      <c r="AI72" s="68" t="n"/>
      <c r="AJ72" s="68" t="n"/>
      <c r="AK72" s="68" t="n"/>
    </row>
    <row r="73" ht="15" customHeight="1">
      <c r="A73" s="47">
        <f>IF($R73="","",INDEX('勘定科目'!$B$6:$B$125,$R73)&amp;"（"&amp;INDEX('勘定科目'!$E$6:$E$125,$R73)&amp;"）")</f>
        <v/>
      </c>
      <c r="B73" s="48">
        <f>IF($R73="","",(INDEX('月次入力'!$D$7:$D$126,$R73)-INDEX('月次入力'!$E$7:$E$126,$R73))*IF(INDEX('勘定科目'!$C$6:$C$125,$R73)="収益",-1,1))</f>
        <v/>
      </c>
      <c r="C73" s="48">
        <f>IF($R73="","",(INDEX('月次入力'!$F$7:$F$126,$R73)-INDEX('月次入力'!$G$7:$G$126,$R73))*IF(INDEX('勘定科目'!$C$6:$C$125,$R73)="収益",-1,1))</f>
        <v/>
      </c>
      <c r="D73" s="48">
        <f>IF($R73="","",(INDEX('月次入力'!$H$7:$H$126,$R73)-INDEX('月次入力'!$I$7:$I$126,$R73))*IF(INDEX('勘定科目'!$C$6:$C$125,$R73)="収益",-1,1))</f>
        <v/>
      </c>
      <c r="E73" s="48">
        <f>IF($R73="","",(INDEX('月次入力'!$J$7:$J$126,$R73)-INDEX('月次入力'!$K$7:$K$126,$R73))*IF(INDEX('勘定科目'!$C$6:$C$125,$R73)="収益",-1,1))</f>
        <v/>
      </c>
      <c r="F73" s="48">
        <f>IF($R73="","",(INDEX('月次入力'!$L$7:$L$126,$R73)-INDEX('月次入力'!$M$7:$M$126,$R73))*IF(INDEX('勘定科目'!$C$6:$C$125,$R73)="収益",-1,1))</f>
        <v/>
      </c>
      <c r="G73" s="48">
        <f>IF($R73="","",(INDEX('月次入力'!$N$7:$N$126,$R73)-INDEX('月次入力'!$O$7:$O$126,$R73))*IF(INDEX('勘定科目'!$C$6:$C$125,$R73)="収益",-1,1))</f>
        <v/>
      </c>
      <c r="H73" s="48">
        <f>IF($R73="","",(INDEX('月次入力'!$P$7:$P$126,$R73)-INDEX('月次入力'!$Q$7:$Q$126,$R73))*IF(INDEX('勘定科目'!$C$6:$C$125,$R73)="収益",-1,1))</f>
        <v/>
      </c>
      <c r="I73" s="48">
        <f>IF($R73="","",(INDEX('月次入力'!$R$7:$R$126,$R73)-INDEX('月次入力'!$S$7:$S$126,$R73))*IF(INDEX('勘定科目'!$C$6:$C$125,$R73)="収益",-1,1))</f>
        <v/>
      </c>
      <c r="J73" s="48">
        <f>IF($R73="","",(INDEX('月次入力'!$T$7:$T$126,$R73)-INDEX('月次入力'!$U$7:$U$126,$R73))*IF(INDEX('勘定科目'!$C$6:$C$125,$R73)="収益",-1,1))</f>
        <v/>
      </c>
      <c r="K73" s="48">
        <f>IF($R73="","",(INDEX('月次入力'!$V$7:$V$126,$R73)-INDEX('月次入力'!$W$7:$W$126,$R73))*IF(INDEX('勘定科目'!$C$6:$C$125,$R73)="収益",-1,1))</f>
        <v/>
      </c>
      <c r="L73" s="48">
        <f>IF($R73="","",(INDEX('月次入力'!$X$7:$X$126,$R73)-INDEX('月次入力'!$Y$7:$Y$126,$R73))*IF(INDEX('勘定科目'!$C$6:$C$125,$R73)="収益",-1,1))</f>
        <v/>
      </c>
      <c r="M73" s="48">
        <f>IF($R73="","",(INDEX('月次入力'!$Z$7:$Z$126,$R73)-INDEX('月次入力'!$AA$7:$AA$126,$R73))*IF(INDEX('勘定科目'!$C$6:$C$125,$R73)="収益",-1,1))</f>
        <v/>
      </c>
      <c r="N73" s="48">
        <f>IF($R73="","",SUMIF($B$3:$M$3,"&lt;="&amp;'設定'!$C$12,B73:M73))</f>
        <v/>
      </c>
      <c r="O73" s="49">
        <f>IF(OR($R73="",'設定'!$C$12&lt;2),"",INDEX(B73:M73,'設定'!$C$12)-INDEX(B73:M73,'設定'!$C$12-1))</f>
        <v/>
      </c>
      <c r="P73" s="50">
        <f>IF(O73="","",IF(INDEX(B73:M73,'設定'!$C$12-1)&lt;=0,"",O73/INDEX(B73:M73,'設定'!$C$12-1)))</f>
        <v/>
      </c>
      <c r="Q73" s="68" t="n"/>
      <c r="R73" s="68">
        <f>IFERROR(MATCH(22,'勘定科目'!$I$6:$I$125,0),"")</f>
        <v/>
      </c>
      <c r="S73" s="68" t="n"/>
      <c r="T73" s="68" t="n"/>
      <c r="U73" s="68" t="n"/>
      <c r="V73" s="68" t="n"/>
      <c r="W73" s="68" t="n"/>
      <c r="X73" s="68" t="n"/>
      <c r="Y73" s="68" t="n"/>
      <c r="Z73" s="68" t="n"/>
      <c r="AA73" s="68" t="n"/>
      <c r="AB73" s="68" t="n"/>
      <c r="AC73" s="68" t="n"/>
      <c r="AD73" s="68" t="n"/>
      <c r="AE73" s="68" t="n"/>
      <c r="AF73" s="68" t="n"/>
      <c r="AG73" s="68" t="n"/>
      <c r="AH73" s="68" t="n"/>
      <c r="AI73" s="68" t="n"/>
      <c r="AJ73" s="68" t="n"/>
      <c r="AK73" s="68" t="n"/>
    </row>
    <row r="74" ht="15" customHeight="1">
      <c r="A74" s="47">
        <f>IF($R74="","",INDEX('勘定科目'!$B$6:$B$125,$R74)&amp;"（"&amp;INDEX('勘定科目'!$E$6:$E$125,$R74)&amp;"）")</f>
        <v/>
      </c>
      <c r="B74" s="48">
        <f>IF($R74="","",(INDEX('月次入力'!$D$7:$D$126,$R74)-INDEX('月次入力'!$E$7:$E$126,$R74))*IF(INDEX('勘定科目'!$C$6:$C$125,$R74)="収益",-1,1))</f>
        <v/>
      </c>
      <c r="C74" s="48">
        <f>IF($R74="","",(INDEX('月次入力'!$F$7:$F$126,$R74)-INDEX('月次入力'!$G$7:$G$126,$R74))*IF(INDEX('勘定科目'!$C$6:$C$125,$R74)="収益",-1,1))</f>
        <v/>
      </c>
      <c r="D74" s="48">
        <f>IF($R74="","",(INDEX('月次入力'!$H$7:$H$126,$R74)-INDEX('月次入力'!$I$7:$I$126,$R74))*IF(INDEX('勘定科目'!$C$6:$C$125,$R74)="収益",-1,1))</f>
        <v/>
      </c>
      <c r="E74" s="48">
        <f>IF($R74="","",(INDEX('月次入力'!$J$7:$J$126,$R74)-INDEX('月次入力'!$K$7:$K$126,$R74))*IF(INDEX('勘定科目'!$C$6:$C$125,$R74)="収益",-1,1))</f>
        <v/>
      </c>
      <c r="F74" s="48">
        <f>IF($R74="","",(INDEX('月次入力'!$L$7:$L$126,$R74)-INDEX('月次入力'!$M$7:$M$126,$R74))*IF(INDEX('勘定科目'!$C$6:$C$125,$R74)="収益",-1,1))</f>
        <v/>
      </c>
      <c r="G74" s="48">
        <f>IF($R74="","",(INDEX('月次入力'!$N$7:$N$126,$R74)-INDEX('月次入力'!$O$7:$O$126,$R74))*IF(INDEX('勘定科目'!$C$6:$C$125,$R74)="収益",-1,1))</f>
        <v/>
      </c>
      <c r="H74" s="48">
        <f>IF($R74="","",(INDEX('月次入力'!$P$7:$P$126,$R74)-INDEX('月次入力'!$Q$7:$Q$126,$R74))*IF(INDEX('勘定科目'!$C$6:$C$125,$R74)="収益",-1,1))</f>
        <v/>
      </c>
      <c r="I74" s="48">
        <f>IF($R74="","",(INDEX('月次入力'!$R$7:$R$126,$R74)-INDEX('月次入力'!$S$7:$S$126,$R74))*IF(INDEX('勘定科目'!$C$6:$C$125,$R74)="収益",-1,1))</f>
        <v/>
      </c>
      <c r="J74" s="48">
        <f>IF($R74="","",(INDEX('月次入力'!$T$7:$T$126,$R74)-INDEX('月次入力'!$U$7:$U$126,$R74))*IF(INDEX('勘定科目'!$C$6:$C$125,$R74)="収益",-1,1))</f>
        <v/>
      </c>
      <c r="K74" s="48">
        <f>IF($R74="","",(INDEX('月次入力'!$V$7:$V$126,$R74)-INDEX('月次入力'!$W$7:$W$126,$R74))*IF(INDEX('勘定科目'!$C$6:$C$125,$R74)="収益",-1,1))</f>
        <v/>
      </c>
      <c r="L74" s="48">
        <f>IF($R74="","",(INDEX('月次入力'!$X$7:$X$126,$R74)-INDEX('月次入力'!$Y$7:$Y$126,$R74))*IF(INDEX('勘定科目'!$C$6:$C$125,$R74)="収益",-1,1))</f>
        <v/>
      </c>
      <c r="M74" s="48">
        <f>IF($R74="","",(INDEX('月次入力'!$Z$7:$Z$126,$R74)-INDEX('月次入力'!$AA$7:$AA$126,$R74))*IF(INDEX('勘定科目'!$C$6:$C$125,$R74)="収益",-1,1))</f>
        <v/>
      </c>
      <c r="N74" s="48">
        <f>IF($R74="","",SUMIF($B$3:$M$3,"&lt;="&amp;'設定'!$C$12,B74:M74))</f>
        <v/>
      </c>
      <c r="O74" s="49">
        <f>IF(OR($R74="",'設定'!$C$12&lt;2),"",INDEX(B74:M74,'設定'!$C$12)-INDEX(B74:M74,'設定'!$C$12-1))</f>
        <v/>
      </c>
      <c r="P74" s="50">
        <f>IF(O74="","",IF(INDEX(B74:M74,'設定'!$C$12-1)&lt;=0,"",O74/INDEX(B74:M74,'設定'!$C$12-1)))</f>
        <v/>
      </c>
      <c r="Q74" s="68" t="n"/>
      <c r="R74" s="68">
        <f>IFERROR(MATCH(23,'勘定科目'!$I$6:$I$125,0),"")</f>
        <v/>
      </c>
      <c r="S74" s="68" t="n"/>
      <c r="T74" s="68" t="n"/>
      <c r="U74" s="68" t="n"/>
      <c r="V74" s="68" t="n"/>
      <c r="W74" s="68" t="n"/>
      <c r="X74" s="68" t="n"/>
      <c r="Y74" s="68" t="n"/>
      <c r="Z74" s="68" t="n"/>
      <c r="AA74" s="68" t="n"/>
      <c r="AB74" s="68" t="n"/>
      <c r="AC74" s="68" t="n"/>
      <c r="AD74" s="68" t="n"/>
      <c r="AE74" s="68" t="n"/>
      <c r="AF74" s="68" t="n"/>
      <c r="AG74" s="68" t="n"/>
      <c r="AH74" s="68" t="n"/>
      <c r="AI74" s="68" t="n"/>
      <c r="AJ74" s="68" t="n"/>
      <c r="AK74" s="68" t="n"/>
    </row>
    <row r="75" ht="15" customHeight="1">
      <c r="A75" s="47">
        <f>IF($R75="","",INDEX('勘定科目'!$B$6:$B$125,$R75)&amp;"（"&amp;INDEX('勘定科目'!$E$6:$E$125,$R75)&amp;"）")</f>
        <v/>
      </c>
      <c r="B75" s="48">
        <f>IF($R75="","",(INDEX('月次入力'!$D$7:$D$126,$R75)-INDEX('月次入力'!$E$7:$E$126,$R75))*IF(INDEX('勘定科目'!$C$6:$C$125,$R75)="収益",-1,1))</f>
        <v/>
      </c>
      <c r="C75" s="48">
        <f>IF($R75="","",(INDEX('月次入力'!$F$7:$F$126,$R75)-INDEX('月次入力'!$G$7:$G$126,$R75))*IF(INDEX('勘定科目'!$C$6:$C$125,$R75)="収益",-1,1))</f>
        <v/>
      </c>
      <c r="D75" s="48">
        <f>IF($R75="","",(INDEX('月次入力'!$H$7:$H$126,$R75)-INDEX('月次入力'!$I$7:$I$126,$R75))*IF(INDEX('勘定科目'!$C$6:$C$125,$R75)="収益",-1,1))</f>
        <v/>
      </c>
      <c r="E75" s="48">
        <f>IF($R75="","",(INDEX('月次入力'!$J$7:$J$126,$R75)-INDEX('月次入力'!$K$7:$K$126,$R75))*IF(INDEX('勘定科目'!$C$6:$C$125,$R75)="収益",-1,1))</f>
        <v/>
      </c>
      <c r="F75" s="48">
        <f>IF($R75="","",(INDEX('月次入力'!$L$7:$L$126,$R75)-INDEX('月次入力'!$M$7:$M$126,$R75))*IF(INDEX('勘定科目'!$C$6:$C$125,$R75)="収益",-1,1))</f>
        <v/>
      </c>
      <c r="G75" s="48">
        <f>IF($R75="","",(INDEX('月次入力'!$N$7:$N$126,$R75)-INDEX('月次入力'!$O$7:$O$126,$R75))*IF(INDEX('勘定科目'!$C$6:$C$125,$R75)="収益",-1,1))</f>
        <v/>
      </c>
      <c r="H75" s="48">
        <f>IF($R75="","",(INDEX('月次入力'!$P$7:$P$126,$R75)-INDEX('月次入力'!$Q$7:$Q$126,$R75))*IF(INDEX('勘定科目'!$C$6:$C$125,$R75)="収益",-1,1))</f>
        <v/>
      </c>
      <c r="I75" s="48">
        <f>IF($R75="","",(INDEX('月次入力'!$R$7:$R$126,$R75)-INDEX('月次入力'!$S$7:$S$126,$R75))*IF(INDEX('勘定科目'!$C$6:$C$125,$R75)="収益",-1,1))</f>
        <v/>
      </c>
      <c r="J75" s="48">
        <f>IF($R75="","",(INDEX('月次入力'!$T$7:$T$126,$R75)-INDEX('月次入力'!$U$7:$U$126,$R75))*IF(INDEX('勘定科目'!$C$6:$C$125,$R75)="収益",-1,1))</f>
        <v/>
      </c>
      <c r="K75" s="48">
        <f>IF($R75="","",(INDEX('月次入力'!$V$7:$V$126,$R75)-INDEX('月次入力'!$W$7:$W$126,$R75))*IF(INDEX('勘定科目'!$C$6:$C$125,$R75)="収益",-1,1))</f>
        <v/>
      </c>
      <c r="L75" s="48">
        <f>IF($R75="","",(INDEX('月次入力'!$X$7:$X$126,$R75)-INDEX('月次入力'!$Y$7:$Y$126,$R75))*IF(INDEX('勘定科目'!$C$6:$C$125,$R75)="収益",-1,1))</f>
        <v/>
      </c>
      <c r="M75" s="48">
        <f>IF($R75="","",(INDEX('月次入力'!$Z$7:$Z$126,$R75)-INDEX('月次入力'!$AA$7:$AA$126,$R75))*IF(INDEX('勘定科目'!$C$6:$C$125,$R75)="収益",-1,1))</f>
        <v/>
      </c>
      <c r="N75" s="48">
        <f>IF($R75="","",SUMIF($B$3:$M$3,"&lt;="&amp;'設定'!$C$12,B75:M75))</f>
        <v/>
      </c>
      <c r="O75" s="49">
        <f>IF(OR($R75="",'設定'!$C$12&lt;2),"",INDEX(B75:M75,'設定'!$C$12)-INDEX(B75:M75,'設定'!$C$12-1))</f>
        <v/>
      </c>
      <c r="P75" s="50">
        <f>IF(O75="","",IF(INDEX(B75:M75,'設定'!$C$12-1)&lt;=0,"",O75/INDEX(B75:M75,'設定'!$C$12-1)))</f>
        <v/>
      </c>
      <c r="Q75" s="68" t="n"/>
      <c r="R75" s="68">
        <f>IFERROR(MATCH(24,'勘定科目'!$I$6:$I$125,0),"")</f>
        <v/>
      </c>
      <c r="S75" s="68" t="n"/>
      <c r="T75" s="68" t="n"/>
      <c r="U75" s="68" t="n"/>
      <c r="V75" s="68" t="n"/>
      <c r="W75" s="68" t="n"/>
      <c r="X75" s="68" t="n"/>
      <c r="Y75" s="68" t="n"/>
      <c r="Z75" s="68" t="n"/>
      <c r="AA75" s="68" t="n"/>
      <c r="AB75" s="68" t="n"/>
      <c r="AC75" s="68" t="n"/>
      <c r="AD75" s="68" t="n"/>
      <c r="AE75" s="68" t="n"/>
      <c r="AF75" s="68" t="n"/>
      <c r="AG75" s="68" t="n"/>
      <c r="AH75" s="68" t="n"/>
      <c r="AI75" s="68" t="n"/>
      <c r="AJ75" s="68" t="n"/>
      <c r="AK75" s="68" t="n"/>
    </row>
    <row r="76" ht="15" customHeight="1">
      <c r="A76" s="47">
        <f>IF($R76="","",INDEX('勘定科目'!$B$6:$B$125,$R76)&amp;"（"&amp;INDEX('勘定科目'!$E$6:$E$125,$R76)&amp;"）")</f>
        <v/>
      </c>
      <c r="B76" s="48">
        <f>IF($R76="","",(INDEX('月次入力'!$D$7:$D$126,$R76)-INDEX('月次入力'!$E$7:$E$126,$R76))*IF(INDEX('勘定科目'!$C$6:$C$125,$R76)="収益",-1,1))</f>
        <v/>
      </c>
      <c r="C76" s="48">
        <f>IF($R76="","",(INDEX('月次入力'!$F$7:$F$126,$R76)-INDEX('月次入力'!$G$7:$G$126,$R76))*IF(INDEX('勘定科目'!$C$6:$C$125,$R76)="収益",-1,1))</f>
        <v/>
      </c>
      <c r="D76" s="48">
        <f>IF($R76="","",(INDEX('月次入力'!$H$7:$H$126,$R76)-INDEX('月次入力'!$I$7:$I$126,$R76))*IF(INDEX('勘定科目'!$C$6:$C$125,$R76)="収益",-1,1))</f>
        <v/>
      </c>
      <c r="E76" s="48">
        <f>IF($R76="","",(INDEX('月次入力'!$J$7:$J$126,$R76)-INDEX('月次入力'!$K$7:$K$126,$R76))*IF(INDEX('勘定科目'!$C$6:$C$125,$R76)="収益",-1,1))</f>
        <v/>
      </c>
      <c r="F76" s="48">
        <f>IF($R76="","",(INDEX('月次入力'!$L$7:$L$126,$R76)-INDEX('月次入力'!$M$7:$M$126,$R76))*IF(INDEX('勘定科目'!$C$6:$C$125,$R76)="収益",-1,1))</f>
        <v/>
      </c>
      <c r="G76" s="48">
        <f>IF($R76="","",(INDEX('月次入力'!$N$7:$N$126,$R76)-INDEX('月次入力'!$O$7:$O$126,$R76))*IF(INDEX('勘定科目'!$C$6:$C$125,$R76)="収益",-1,1))</f>
        <v/>
      </c>
      <c r="H76" s="48">
        <f>IF($R76="","",(INDEX('月次入力'!$P$7:$P$126,$R76)-INDEX('月次入力'!$Q$7:$Q$126,$R76))*IF(INDEX('勘定科目'!$C$6:$C$125,$R76)="収益",-1,1))</f>
        <v/>
      </c>
      <c r="I76" s="48">
        <f>IF($R76="","",(INDEX('月次入力'!$R$7:$R$126,$R76)-INDEX('月次入力'!$S$7:$S$126,$R76))*IF(INDEX('勘定科目'!$C$6:$C$125,$R76)="収益",-1,1))</f>
        <v/>
      </c>
      <c r="J76" s="48">
        <f>IF($R76="","",(INDEX('月次入力'!$T$7:$T$126,$R76)-INDEX('月次入力'!$U$7:$U$126,$R76))*IF(INDEX('勘定科目'!$C$6:$C$125,$R76)="収益",-1,1))</f>
        <v/>
      </c>
      <c r="K76" s="48">
        <f>IF($R76="","",(INDEX('月次入力'!$V$7:$V$126,$R76)-INDEX('月次入力'!$W$7:$W$126,$R76))*IF(INDEX('勘定科目'!$C$6:$C$125,$R76)="収益",-1,1))</f>
        <v/>
      </c>
      <c r="L76" s="48">
        <f>IF($R76="","",(INDEX('月次入力'!$X$7:$X$126,$R76)-INDEX('月次入力'!$Y$7:$Y$126,$R76))*IF(INDEX('勘定科目'!$C$6:$C$125,$R76)="収益",-1,1))</f>
        <v/>
      </c>
      <c r="M76" s="48">
        <f>IF($R76="","",(INDEX('月次入力'!$Z$7:$Z$126,$R76)-INDEX('月次入力'!$AA$7:$AA$126,$R76))*IF(INDEX('勘定科目'!$C$6:$C$125,$R76)="収益",-1,1))</f>
        <v/>
      </c>
      <c r="N76" s="48">
        <f>IF($R76="","",SUMIF($B$3:$M$3,"&lt;="&amp;'設定'!$C$12,B76:M76))</f>
        <v/>
      </c>
      <c r="O76" s="49">
        <f>IF(OR($R76="",'設定'!$C$12&lt;2),"",INDEX(B76:M76,'設定'!$C$12)-INDEX(B76:M76,'設定'!$C$12-1))</f>
        <v/>
      </c>
      <c r="P76" s="50">
        <f>IF(O76="","",IF(INDEX(B76:M76,'設定'!$C$12-1)&lt;=0,"",O76/INDEX(B76:M76,'設定'!$C$12-1)))</f>
        <v/>
      </c>
      <c r="Q76" s="68" t="n"/>
      <c r="R76" s="68">
        <f>IFERROR(MATCH(25,'勘定科目'!$I$6:$I$125,0),"")</f>
        <v/>
      </c>
      <c r="S76" s="68" t="n"/>
      <c r="T76" s="68" t="n"/>
      <c r="U76" s="68" t="n"/>
      <c r="V76" s="68" t="n"/>
      <c r="W76" s="68" t="n"/>
      <c r="X76" s="68" t="n"/>
      <c r="Y76" s="68" t="n"/>
      <c r="Z76" s="68" t="n"/>
      <c r="AA76" s="68" t="n"/>
      <c r="AB76" s="68" t="n"/>
      <c r="AC76" s="68" t="n"/>
      <c r="AD76" s="68" t="n"/>
      <c r="AE76" s="68" t="n"/>
      <c r="AF76" s="68" t="n"/>
      <c r="AG76" s="68" t="n"/>
      <c r="AH76" s="68" t="n"/>
      <c r="AI76" s="68" t="n"/>
      <c r="AJ76" s="68" t="n"/>
      <c r="AK76" s="68" t="n"/>
    </row>
    <row r="77" ht="15" customHeight="1">
      <c r="A77" s="47">
        <f>IF($R77="","",INDEX('勘定科目'!$B$6:$B$125,$R77)&amp;"（"&amp;INDEX('勘定科目'!$E$6:$E$125,$R77)&amp;"）")</f>
        <v/>
      </c>
      <c r="B77" s="48">
        <f>IF($R77="","",(INDEX('月次入力'!$D$7:$D$126,$R77)-INDEX('月次入力'!$E$7:$E$126,$R77))*IF(INDEX('勘定科目'!$C$6:$C$125,$R77)="収益",-1,1))</f>
        <v/>
      </c>
      <c r="C77" s="48">
        <f>IF($R77="","",(INDEX('月次入力'!$F$7:$F$126,$R77)-INDEX('月次入力'!$G$7:$G$126,$R77))*IF(INDEX('勘定科目'!$C$6:$C$125,$R77)="収益",-1,1))</f>
        <v/>
      </c>
      <c r="D77" s="48">
        <f>IF($R77="","",(INDEX('月次入力'!$H$7:$H$126,$R77)-INDEX('月次入力'!$I$7:$I$126,$R77))*IF(INDEX('勘定科目'!$C$6:$C$125,$R77)="収益",-1,1))</f>
        <v/>
      </c>
      <c r="E77" s="48">
        <f>IF($R77="","",(INDEX('月次入力'!$J$7:$J$126,$R77)-INDEX('月次入力'!$K$7:$K$126,$R77))*IF(INDEX('勘定科目'!$C$6:$C$125,$R77)="収益",-1,1))</f>
        <v/>
      </c>
      <c r="F77" s="48">
        <f>IF($R77="","",(INDEX('月次入力'!$L$7:$L$126,$R77)-INDEX('月次入力'!$M$7:$M$126,$R77))*IF(INDEX('勘定科目'!$C$6:$C$125,$R77)="収益",-1,1))</f>
        <v/>
      </c>
      <c r="G77" s="48">
        <f>IF($R77="","",(INDEX('月次入力'!$N$7:$N$126,$R77)-INDEX('月次入力'!$O$7:$O$126,$R77))*IF(INDEX('勘定科目'!$C$6:$C$125,$R77)="収益",-1,1))</f>
        <v/>
      </c>
      <c r="H77" s="48">
        <f>IF($R77="","",(INDEX('月次入力'!$P$7:$P$126,$R77)-INDEX('月次入力'!$Q$7:$Q$126,$R77))*IF(INDEX('勘定科目'!$C$6:$C$125,$R77)="収益",-1,1))</f>
        <v/>
      </c>
      <c r="I77" s="48">
        <f>IF($R77="","",(INDEX('月次入力'!$R$7:$R$126,$R77)-INDEX('月次入力'!$S$7:$S$126,$R77))*IF(INDEX('勘定科目'!$C$6:$C$125,$R77)="収益",-1,1))</f>
        <v/>
      </c>
      <c r="J77" s="48">
        <f>IF($R77="","",(INDEX('月次入力'!$T$7:$T$126,$R77)-INDEX('月次入力'!$U$7:$U$126,$R77))*IF(INDEX('勘定科目'!$C$6:$C$125,$R77)="収益",-1,1))</f>
        <v/>
      </c>
      <c r="K77" s="48">
        <f>IF($R77="","",(INDEX('月次入力'!$V$7:$V$126,$R77)-INDEX('月次入力'!$W$7:$W$126,$R77))*IF(INDEX('勘定科目'!$C$6:$C$125,$R77)="収益",-1,1))</f>
        <v/>
      </c>
      <c r="L77" s="48">
        <f>IF($R77="","",(INDEX('月次入力'!$X$7:$X$126,$R77)-INDEX('月次入力'!$Y$7:$Y$126,$R77))*IF(INDEX('勘定科目'!$C$6:$C$125,$R77)="収益",-1,1))</f>
        <v/>
      </c>
      <c r="M77" s="48">
        <f>IF($R77="","",(INDEX('月次入力'!$Z$7:$Z$126,$R77)-INDEX('月次入力'!$AA$7:$AA$126,$R77))*IF(INDEX('勘定科目'!$C$6:$C$125,$R77)="収益",-1,1))</f>
        <v/>
      </c>
      <c r="N77" s="48">
        <f>IF($R77="","",SUMIF($B$3:$M$3,"&lt;="&amp;'設定'!$C$12,B77:M77))</f>
        <v/>
      </c>
      <c r="O77" s="49">
        <f>IF(OR($R77="",'設定'!$C$12&lt;2),"",INDEX(B77:M77,'設定'!$C$12)-INDEX(B77:M77,'設定'!$C$12-1))</f>
        <v/>
      </c>
      <c r="P77" s="50">
        <f>IF(O77="","",IF(INDEX(B77:M77,'設定'!$C$12-1)&lt;=0,"",O77/INDEX(B77:M77,'設定'!$C$12-1)))</f>
        <v/>
      </c>
      <c r="Q77" s="68" t="n"/>
      <c r="R77" s="68">
        <f>IFERROR(MATCH(26,'勘定科目'!$I$6:$I$125,0),"")</f>
        <v/>
      </c>
      <c r="S77" s="68" t="n"/>
      <c r="T77" s="68" t="n"/>
      <c r="U77" s="68" t="n"/>
      <c r="V77" s="68" t="n"/>
      <c r="W77" s="68" t="n"/>
      <c r="X77" s="68" t="n"/>
      <c r="Y77" s="68" t="n"/>
      <c r="Z77" s="68" t="n"/>
      <c r="AA77" s="68" t="n"/>
      <c r="AB77" s="68" t="n"/>
      <c r="AC77" s="68" t="n"/>
      <c r="AD77" s="68" t="n"/>
      <c r="AE77" s="68" t="n"/>
      <c r="AF77" s="68" t="n"/>
      <c r="AG77" s="68" t="n"/>
      <c r="AH77" s="68" t="n"/>
      <c r="AI77" s="68" t="n"/>
      <c r="AJ77" s="68" t="n"/>
      <c r="AK77" s="68" t="n"/>
    </row>
    <row r="78" ht="15" customHeight="1">
      <c r="A78" s="47">
        <f>IF($R78="","",INDEX('勘定科目'!$B$6:$B$125,$R78)&amp;"（"&amp;INDEX('勘定科目'!$E$6:$E$125,$R78)&amp;"）")</f>
        <v/>
      </c>
      <c r="B78" s="48">
        <f>IF($R78="","",(INDEX('月次入力'!$D$7:$D$126,$R78)-INDEX('月次入力'!$E$7:$E$126,$R78))*IF(INDEX('勘定科目'!$C$6:$C$125,$R78)="収益",-1,1))</f>
        <v/>
      </c>
      <c r="C78" s="48">
        <f>IF($R78="","",(INDEX('月次入力'!$F$7:$F$126,$R78)-INDEX('月次入力'!$G$7:$G$126,$R78))*IF(INDEX('勘定科目'!$C$6:$C$125,$R78)="収益",-1,1))</f>
        <v/>
      </c>
      <c r="D78" s="48">
        <f>IF($R78="","",(INDEX('月次入力'!$H$7:$H$126,$R78)-INDEX('月次入力'!$I$7:$I$126,$R78))*IF(INDEX('勘定科目'!$C$6:$C$125,$R78)="収益",-1,1))</f>
        <v/>
      </c>
      <c r="E78" s="48">
        <f>IF($R78="","",(INDEX('月次入力'!$J$7:$J$126,$R78)-INDEX('月次入力'!$K$7:$K$126,$R78))*IF(INDEX('勘定科目'!$C$6:$C$125,$R78)="収益",-1,1))</f>
        <v/>
      </c>
      <c r="F78" s="48">
        <f>IF($R78="","",(INDEX('月次入力'!$L$7:$L$126,$R78)-INDEX('月次入力'!$M$7:$M$126,$R78))*IF(INDEX('勘定科目'!$C$6:$C$125,$R78)="収益",-1,1))</f>
        <v/>
      </c>
      <c r="G78" s="48">
        <f>IF($R78="","",(INDEX('月次入力'!$N$7:$N$126,$R78)-INDEX('月次入力'!$O$7:$O$126,$R78))*IF(INDEX('勘定科目'!$C$6:$C$125,$R78)="収益",-1,1))</f>
        <v/>
      </c>
      <c r="H78" s="48">
        <f>IF($R78="","",(INDEX('月次入力'!$P$7:$P$126,$R78)-INDEX('月次入力'!$Q$7:$Q$126,$R78))*IF(INDEX('勘定科目'!$C$6:$C$125,$R78)="収益",-1,1))</f>
        <v/>
      </c>
      <c r="I78" s="48">
        <f>IF($R78="","",(INDEX('月次入力'!$R$7:$R$126,$R78)-INDEX('月次入力'!$S$7:$S$126,$R78))*IF(INDEX('勘定科目'!$C$6:$C$125,$R78)="収益",-1,1))</f>
        <v/>
      </c>
      <c r="J78" s="48">
        <f>IF($R78="","",(INDEX('月次入力'!$T$7:$T$126,$R78)-INDEX('月次入力'!$U$7:$U$126,$R78))*IF(INDEX('勘定科目'!$C$6:$C$125,$R78)="収益",-1,1))</f>
        <v/>
      </c>
      <c r="K78" s="48">
        <f>IF($R78="","",(INDEX('月次入力'!$V$7:$V$126,$R78)-INDEX('月次入力'!$W$7:$W$126,$R78))*IF(INDEX('勘定科目'!$C$6:$C$125,$R78)="収益",-1,1))</f>
        <v/>
      </c>
      <c r="L78" s="48">
        <f>IF($R78="","",(INDEX('月次入力'!$X$7:$X$126,$R78)-INDEX('月次入力'!$Y$7:$Y$126,$R78))*IF(INDEX('勘定科目'!$C$6:$C$125,$R78)="収益",-1,1))</f>
        <v/>
      </c>
      <c r="M78" s="48">
        <f>IF($R78="","",(INDEX('月次入力'!$Z$7:$Z$126,$R78)-INDEX('月次入力'!$AA$7:$AA$126,$R78))*IF(INDEX('勘定科目'!$C$6:$C$125,$R78)="収益",-1,1))</f>
        <v/>
      </c>
      <c r="N78" s="48">
        <f>IF($R78="","",SUMIF($B$3:$M$3,"&lt;="&amp;'設定'!$C$12,B78:M78))</f>
        <v/>
      </c>
      <c r="O78" s="49">
        <f>IF(OR($R78="",'設定'!$C$12&lt;2),"",INDEX(B78:M78,'設定'!$C$12)-INDEX(B78:M78,'設定'!$C$12-1))</f>
        <v/>
      </c>
      <c r="P78" s="50">
        <f>IF(O78="","",IF(INDEX(B78:M78,'設定'!$C$12-1)&lt;=0,"",O78/INDEX(B78:M78,'設定'!$C$12-1)))</f>
        <v/>
      </c>
      <c r="Q78" s="68" t="n"/>
      <c r="R78" s="68">
        <f>IFERROR(MATCH(27,'勘定科目'!$I$6:$I$125,0),"")</f>
        <v/>
      </c>
      <c r="S78" s="68" t="n"/>
      <c r="T78" s="68" t="n"/>
      <c r="U78" s="68" t="n"/>
      <c r="V78" s="68" t="n"/>
      <c r="W78" s="68" t="n"/>
      <c r="X78" s="68" t="n"/>
      <c r="Y78" s="68" t="n"/>
      <c r="Z78" s="68" t="n"/>
      <c r="AA78" s="68" t="n"/>
      <c r="AB78" s="68" t="n"/>
      <c r="AC78" s="68" t="n"/>
      <c r="AD78" s="68" t="n"/>
      <c r="AE78" s="68" t="n"/>
      <c r="AF78" s="68" t="n"/>
      <c r="AG78" s="68" t="n"/>
      <c r="AH78" s="68" t="n"/>
      <c r="AI78" s="68" t="n"/>
      <c r="AJ78" s="68" t="n"/>
      <c r="AK78" s="68" t="n"/>
    </row>
    <row r="79" ht="15" customHeight="1">
      <c r="A79" s="47">
        <f>IF($R79="","",INDEX('勘定科目'!$B$6:$B$125,$R79)&amp;"（"&amp;INDEX('勘定科目'!$E$6:$E$125,$R79)&amp;"）")</f>
        <v/>
      </c>
      <c r="B79" s="48">
        <f>IF($R79="","",(INDEX('月次入力'!$D$7:$D$126,$R79)-INDEX('月次入力'!$E$7:$E$126,$R79))*IF(INDEX('勘定科目'!$C$6:$C$125,$R79)="収益",-1,1))</f>
        <v/>
      </c>
      <c r="C79" s="48">
        <f>IF($R79="","",(INDEX('月次入力'!$F$7:$F$126,$R79)-INDEX('月次入力'!$G$7:$G$126,$R79))*IF(INDEX('勘定科目'!$C$6:$C$125,$R79)="収益",-1,1))</f>
        <v/>
      </c>
      <c r="D79" s="48">
        <f>IF($R79="","",(INDEX('月次入力'!$H$7:$H$126,$R79)-INDEX('月次入力'!$I$7:$I$126,$R79))*IF(INDEX('勘定科目'!$C$6:$C$125,$R79)="収益",-1,1))</f>
        <v/>
      </c>
      <c r="E79" s="48">
        <f>IF($R79="","",(INDEX('月次入力'!$J$7:$J$126,$R79)-INDEX('月次入力'!$K$7:$K$126,$R79))*IF(INDEX('勘定科目'!$C$6:$C$125,$R79)="収益",-1,1))</f>
        <v/>
      </c>
      <c r="F79" s="48">
        <f>IF($R79="","",(INDEX('月次入力'!$L$7:$L$126,$R79)-INDEX('月次入力'!$M$7:$M$126,$R79))*IF(INDEX('勘定科目'!$C$6:$C$125,$R79)="収益",-1,1))</f>
        <v/>
      </c>
      <c r="G79" s="48">
        <f>IF($R79="","",(INDEX('月次入力'!$N$7:$N$126,$R79)-INDEX('月次入力'!$O$7:$O$126,$R79))*IF(INDEX('勘定科目'!$C$6:$C$125,$R79)="収益",-1,1))</f>
        <v/>
      </c>
      <c r="H79" s="48">
        <f>IF($R79="","",(INDEX('月次入力'!$P$7:$P$126,$R79)-INDEX('月次入力'!$Q$7:$Q$126,$R79))*IF(INDEX('勘定科目'!$C$6:$C$125,$R79)="収益",-1,1))</f>
        <v/>
      </c>
      <c r="I79" s="48">
        <f>IF($R79="","",(INDEX('月次入力'!$R$7:$R$126,$R79)-INDEX('月次入力'!$S$7:$S$126,$R79))*IF(INDEX('勘定科目'!$C$6:$C$125,$R79)="収益",-1,1))</f>
        <v/>
      </c>
      <c r="J79" s="48">
        <f>IF($R79="","",(INDEX('月次入力'!$T$7:$T$126,$R79)-INDEX('月次入力'!$U$7:$U$126,$R79))*IF(INDEX('勘定科目'!$C$6:$C$125,$R79)="収益",-1,1))</f>
        <v/>
      </c>
      <c r="K79" s="48">
        <f>IF($R79="","",(INDEX('月次入力'!$V$7:$V$126,$R79)-INDEX('月次入力'!$W$7:$W$126,$R79))*IF(INDEX('勘定科目'!$C$6:$C$125,$R79)="収益",-1,1))</f>
        <v/>
      </c>
      <c r="L79" s="48">
        <f>IF($R79="","",(INDEX('月次入力'!$X$7:$X$126,$R79)-INDEX('月次入力'!$Y$7:$Y$126,$R79))*IF(INDEX('勘定科目'!$C$6:$C$125,$R79)="収益",-1,1))</f>
        <v/>
      </c>
      <c r="M79" s="48">
        <f>IF($R79="","",(INDEX('月次入力'!$Z$7:$Z$126,$R79)-INDEX('月次入力'!$AA$7:$AA$126,$R79))*IF(INDEX('勘定科目'!$C$6:$C$125,$R79)="収益",-1,1))</f>
        <v/>
      </c>
      <c r="N79" s="48">
        <f>IF($R79="","",SUMIF($B$3:$M$3,"&lt;="&amp;'設定'!$C$12,B79:M79))</f>
        <v/>
      </c>
      <c r="O79" s="49">
        <f>IF(OR($R79="",'設定'!$C$12&lt;2),"",INDEX(B79:M79,'設定'!$C$12)-INDEX(B79:M79,'設定'!$C$12-1))</f>
        <v/>
      </c>
      <c r="P79" s="50">
        <f>IF(O79="","",IF(INDEX(B79:M79,'設定'!$C$12-1)&lt;=0,"",O79/INDEX(B79:M79,'設定'!$C$12-1)))</f>
        <v/>
      </c>
      <c r="Q79" s="68" t="n"/>
      <c r="R79" s="68">
        <f>IFERROR(MATCH(28,'勘定科目'!$I$6:$I$125,0),"")</f>
        <v/>
      </c>
      <c r="S79" s="68" t="n"/>
      <c r="T79" s="68" t="n"/>
      <c r="U79" s="68" t="n"/>
      <c r="V79" s="68" t="n"/>
      <c r="W79" s="68" t="n"/>
      <c r="X79" s="68" t="n"/>
      <c r="Y79" s="68" t="n"/>
      <c r="Z79" s="68" t="n"/>
      <c r="AA79" s="68" t="n"/>
      <c r="AB79" s="68" t="n"/>
      <c r="AC79" s="68" t="n"/>
      <c r="AD79" s="68" t="n"/>
      <c r="AE79" s="68" t="n"/>
      <c r="AF79" s="68" t="n"/>
      <c r="AG79" s="68" t="n"/>
      <c r="AH79" s="68" t="n"/>
      <c r="AI79" s="68" t="n"/>
      <c r="AJ79" s="68" t="n"/>
      <c r="AK79" s="68" t="n"/>
    </row>
    <row r="80" ht="15" customHeight="1">
      <c r="A80" s="47">
        <f>IF($R80="","",INDEX('勘定科目'!$B$6:$B$125,$R80)&amp;"（"&amp;INDEX('勘定科目'!$E$6:$E$125,$R80)&amp;"）")</f>
        <v/>
      </c>
      <c r="B80" s="48">
        <f>IF($R80="","",(INDEX('月次入力'!$D$7:$D$126,$R80)-INDEX('月次入力'!$E$7:$E$126,$R80))*IF(INDEX('勘定科目'!$C$6:$C$125,$R80)="収益",-1,1))</f>
        <v/>
      </c>
      <c r="C80" s="48">
        <f>IF($R80="","",(INDEX('月次入力'!$F$7:$F$126,$R80)-INDEX('月次入力'!$G$7:$G$126,$R80))*IF(INDEX('勘定科目'!$C$6:$C$125,$R80)="収益",-1,1))</f>
        <v/>
      </c>
      <c r="D80" s="48">
        <f>IF($R80="","",(INDEX('月次入力'!$H$7:$H$126,$R80)-INDEX('月次入力'!$I$7:$I$126,$R80))*IF(INDEX('勘定科目'!$C$6:$C$125,$R80)="収益",-1,1))</f>
        <v/>
      </c>
      <c r="E80" s="48">
        <f>IF($R80="","",(INDEX('月次入力'!$J$7:$J$126,$R80)-INDEX('月次入力'!$K$7:$K$126,$R80))*IF(INDEX('勘定科目'!$C$6:$C$125,$R80)="収益",-1,1))</f>
        <v/>
      </c>
      <c r="F80" s="48">
        <f>IF($R80="","",(INDEX('月次入力'!$L$7:$L$126,$R80)-INDEX('月次入力'!$M$7:$M$126,$R80))*IF(INDEX('勘定科目'!$C$6:$C$125,$R80)="収益",-1,1))</f>
        <v/>
      </c>
      <c r="G80" s="48">
        <f>IF($R80="","",(INDEX('月次入力'!$N$7:$N$126,$R80)-INDEX('月次入力'!$O$7:$O$126,$R80))*IF(INDEX('勘定科目'!$C$6:$C$125,$R80)="収益",-1,1))</f>
        <v/>
      </c>
      <c r="H80" s="48">
        <f>IF($R80="","",(INDEX('月次入力'!$P$7:$P$126,$R80)-INDEX('月次入力'!$Q$7:$Q$126,$R80))*IF(INDEX('勘定科目'!$C$6:$C$125,$R80)="収益",-1,1))</f>
        <v/>
      </c>
      <c r="I80" s="48">
        <f>IF($R80="","",(INDEX('月次入力'!$R$7:$R$126,$R80)-INDEX('月次入力'!$S$7:$S$126,$R80))*IF(INDEX('勘定科目'!$C$6:$C$125,$R80)="収益",-1,1))</f>
        <v/>
      </c>
      <c r="J80" s="48">
        <f>IF($R80="","",(INDEX('月次入力'!$T$7:$T$126,$R80)-INDEX('月次入力'!$U$7:$U$126,$R80))*IF(INDEX('勘定科目'!$C$6:$C$125,$R80)="収益",-1,1))</f>
        <v/>
      </c>
      <c r="K80" s="48">
        <f>IF($R80="","",(INDEX('月次入力'!$V$7:$V$126,$R80)-INDEX('月次入力'!$W$7:$W$126,$R80))*IF(INDEX('勘定科目'!$C$6:$C$125,$R80)="収益",-1,1))</f>
        <v/>
      </c>
      <c r="L80" s="48">
        <f>IF($R80="","",(INDEX('月次入力'!$X$7:$X$126,$R80)-INDEX('月次入力'!$Y$7:$Y$126,$R80))*IF(INDEX('勘定科目'!$C$6:$C$125,$R80)="収益",-1,1))</f>
        <v/>
      </c>
      <c r="M80" s="48">
        <f>IF($R80="","",(INDEX('月次入力'!$Z$7:$Z$126,$R80)-INDEX('月次入力'!$AA$7:$AA$126,$R80))*IF(INDEX('勘定科目'!$C$6:$C$125,$R80)="収益",-1,1))</f>
        <v/>
      </c>
      <c r="N80" s="48">
        <f>IF($R80="","",SUMIF($B$3:$M$3,"&lt;="&amp;'設定'!$C$12,B80:M80))</f>
        <v/>
      </c>
      <c r="O80" s="49">
        <f>IF(OR($R80="",'設定'!$C$12&lt;2),"",INDEX(B80:M80,'設定'!$C$12)-INDEX(B80:M80,'設定'!$C$12-1))</f>
        <v/>
      </c>
      <c r="P80" s="50">
        <f>IF(O80="","",IF(INDEX(B80:M80,'設定'!$C$12-1)&lt;=0,"",O80/INDEX(B80:M80,'設定'!$C$12-1)))</f>
        <v/>
      </c>
      <c r="Q80" s="68" t="n"/>
      <c r="R80" s="68">
        <f>IFERROR(MATCH(29,'勘定科目'!$I$6:$I$125,0),"")</f>
        <v/>
      </c>
      <c r="S80" s="68" t="n"/>
      <c r="T80" s="68" t="n"/>
      <c r="U80" s="68" t="n"/>
      <c r="V80" s="68" t="n"/>
      <c r="W80" s="68" t="n"/>
      <c r="X80" s="68" t="n"/>
      <c r="Y80" s="68" t="n"/>
      <c r="Z80" s="68" t="n"/>
      <c r="AA80" s="68" t="n"/>
      <c r="AB80" s="68" t="n"/>
      <c r="AC80" s="68" t="n"/>
      <c r="AD80" s="68" t="n"/>
      <c r="AE80" s="68" t="n"/>
      <c r="AF80" s="68" t="n"/>
      <c r="AG80" s="68" t="n"/>
      <c r="AH80" s="68" t="n"/>
      <c r="AI80" s="68" t="n"/>
      <c r="AJ80" s="68" t="n"/>
      <c r="AK80" s="68" t="n"/>
    </row>
    <row r="81" ht="15" customHeight="1">
      <c r="A81" s="47">
        <f>IF($R81="","",INDEX('勘定科目'!$B$6:$B$125,$R81)&amp;"（"&amp;INDEX('勘定科目'!$E$6:$E$125,$R81)&amp;"）")</f>
        <v/>
      </c>
      <c r="B81" s="48">
        <f>IF($R81="","",(INDEX('月次入力'!$D$7:$D$126,$R81)-INDEX('月次入力'!$E$7:$E$126,$R81))*IF(INDEX('勘定科目'!$C$6:$C$125,$R81)="収益",-1,1))</f>
        <v/>
      </c>
      <c r="C81" s="48">
        <f>IF($R81="","",(INDEX('月次入力'!$F$7:$F$126,$R81)-INDEX('月次入力'!$G$7:$G$126,$R81))*IF(INDEX('勘定科目'!$C$6:$C$125,$R81)="収益",-1,1))</f>
        <v/>
      </c>
      <c r="D81" s="48">
        <f>IF($R81="","",(INDEX('月次入力'!$H$7:$H$126,$R81)-INDEX('月次入力'!$I$7:$I$126,$R81))*IF(INDEX('勘定科目'!$C$6:$C$125,$R81)="収益",-1,1))</f>
        <v/>
      </c>
      <c r="E81" s="48">
        <f>IF($R81="","",(INDEX('月次入力'!$J$7:$J$126,$R81)-INDEX('月次入力'!$K$7:$K$126,$R81))*IF(INDEX('勘定科目'!$C$6:$C$125,$R81)="収益",-1,1))</f>
        <v/>
      </c>
      <c r="F81" s="48">
        <f>IF($R81="","",(INDEX('月次入力'!$L$7:$L$126,$R81)-INDEX('月次入力'!$M$7:$M$126,$R81))*IF(INDEX('勘定科目'!$C$6:$C$125,$R81)="収益",-1,1))</f>
        <v/>
      </c>
      <c r="G81" s="48">
        <f>IF($R81="","",(INDEX('月次入力'!$N$7:$N$126,$R81)-INDEX('月次入力'!$O$7:$O$126,$R81))*IF(INDEX('勘定科目'!$C$6:$C$125,$R81)="収益",-1,1))</f>
        <v/>
      </c>
      <c r="H81" s="48">
        <f>IF($R81="","",(INDEX('月次入力'!$P$7:$P$126,$R81)-INDEX('月次入力'!$Q$7:$Q$126,$R81))*IF(INDEX('勘定科目'!$C$6:$C$125,$R81)="収益",-1,1))</f>
        <v/>
      </c>
      <c r="I81" s="48">
        <f>IF($R81="","",(INDEX('月次入力'!$R$7:$R$126,$R81)-INDEX('月次入力'!$S$7:$S$126,$R81))*IF(INDEX('勘定科目'!$C$6:$C$125,$R81)="収益",-1,1))</f>
        <v/>
      </c>
      <c r="J81" s="48">
        <f>IF($R81="","",(INDEX('月次入力'!$T$7:$T$126,$R81)-INDEX('月次入力'!$U$7:$U$126,$R81))*IF(INDEX('勘定科目'!$C$6:$C$125,$R81)="収益",-1,1))</f>
        <v/>
      </c>
      <c r="K81" s="48">
        <f>IF($R81="","",(INDEX('月次入力'!$V$7:$V$126,$R81)-INDEX('月次入力'!$W$7:$W$126,$R81))*IF(INDEX('勘定科目'!$C$6:$C$125,$R81)="収益",-1,1))</f>
        <v/>
      </c>
      <c r="L81" s="48">
        <f>IF($R81="","",(INDEX('月次入力'!$X$7:$X$126,$R81)-INDEX('月次入力'!$Y$7:$Y$126,$R81))*IF(INDEX('勘定科目'!$C$6:$C$125,$R81)="収益",-1,1))</f>
        <v/>
      </c>
      <c r="M81" s="48">
        <f>IF($R81="","",(INDEX('月次入力'!$Z$7:$Z$126,$R81)-INDEX('月次入力'!$AA$7:$AA$126,$R81))*IF(INDEX('勘定科目'!$C$6:$C$125,$R81)="収益",-1,1))</f>
        <v/>
      </c>
      <c r="N81" s="48">
        <f>IF($R81="","",SUMIF($B$3:$M$3,"&lt;="&amp;'設定'!$C$12,B81:M81))</f>
        <v/>
      </c>
      <c r="O81" s="49">
        <f>IF(OR($R81="",'設定'!$C$12&lt;2),"",INDEX(B81:M81,'設定'!$C$12)-INDEX(B81:M81,'設定'!$C$12-1))</f>
        <v/>
      </c>
      <c r="P81" s="50">
        <f>IF(O81="","",IF(INDEX(B81:M81,'設定'!$C$12-1)&lt;=0,"",O81/INDEX(B81:M81,'設定'!$C$12-1)))</f>
        <v/>
      </c>
      <c r="Q81" s="68" t="n"/>
      <c r="R81" s="68">
        <f>IFERROR(MATCH(30,'勘定科目'!$I$6:$I$125,0),"")</f>
        <v/>
      </c>
      <c r="S81" s="68" t="n"/>
      <c r="T81" s="68" t="n"/>
      <c r="U81" s="68" t="n"/>
      <c r="V81" s="68" t="n"/>
      <c r="W81" s="68" t="n"/>
      <c r="X81" s="68" t="n"/>
      <c r="Y81" s="68" t="n"/>
      <c r="Z81" s="68" t="n"/>
      <c r="AA81" s="68" t="n"/>
      <c r="AB81" s="68" t="n"/>
      <c r="AC81" s="68" t="n"/>
      <c r="AD81" s="68" t="n"/>
      <c r="AE81" s="68" t="n"/>
      <c r="AF81" s="68" t="n"/>
      <c r="AG81" s="68" t="n"/>
      <c r="AH81" s="68" t="n"/>
      <c r="AI81" s="68" t="n"/>
      <c r="AJ81" s="68" t="n"/>
      <c r="AK81" s="68" t="n"/>
    </row>
    <row r="82" ht="15" customHeight="1">
      <c r="A82" s="47">
        <f>IF($R82="","",INDEX('勘定科目'!$B$6:$B$125,$R82)&amp;"（"&amp;INDEX('勘定科目'!$E$6:$E$125,$R82)&amp;"）")</f>
        <v/>
      </c>
      <c r="B82" s="48">
        <f>IF($R82="","",(INDEX('月次入力'!$D$7:$D$126,$R82)-INDEX('月次入力'!$E$7:$E$126,$R82))*IF(INDEX('勘定科目'!$C$6:$C$125,$R82)="収益",-1,1))</f>
        <v/>
      </c>
      <c r="C82" s="48">
        <f>IF($R82="","",(INDEX('月次入力'!$F$7:$F$126,$R82)-INDEX('月次入力'!$G$7:$G$126,$R82))*IF(INDEX('勘定科目'!$C$6:$C$125,$R82)="収益",-1,1))</f>
        <v/>
      </c>
      <c r="D82" s="48">
        <f>IF($R82="","",(INDEX('月次入力'!$H$7:$H$126,$R82)-INDEX('月次入力'!$I$7:$I$126,$R82))*IF(INDEX('勘定科目'!$C$6:$C$125,$R82)="収益",-1,1))</f>
        <v/>
      </c>
      <c r="E82" s="48">
        <f>IF($R82="","",(INDEX('月次入力'!$J$7:$J$126,$R82)-INDEX('月次入力'!$K$7:$K$126,$R82))*IF(INDEX('勘定科目'!$C$6:$C$125,$R82)="収益",-1,1))</f>
        <v/>
      </c>
      <c r="F82" s="48">
        <f>IF($R82="","",(INDEX('月次入力'!$L$7:$L$126,$R82)-INDEX('月次入力'!$M$7:$M$126,$R82))*IF(INDEX('勘定科目'!$C$6:$C$125,$R82)="収益",-1,1))</f>
        <v/>
      </c>
      <c r="G82" s="48">
        <f>IF($R82="","",(INDEX('月次入力'!$N$7:$N$126,$R82)-INDEX('月次入力'!$O$7:$O$126,$R82))*IF(INDEX('勘定科目'!$C$6:$C$125,$R82)="収益",-1,1))</f>
        <v/>
      </c>
      <c r="H82" s="48">
        <f>IF($R82="","",(INDEX('月次入力'!$P$7:$P$126,$R82)-INDEX('月次入力'!$Q$7:$Q$126,$R82))*IF(INDEX('勘定科目'!$C$6:$C$125,$R82)="収益",-1,1))</f>
        <v/>
      </c>
      <c r="I82" s="48">
        <f>IF($R82="","",(INDEX('月次入力'!$R$7:$R$126,$R82)-INDEX('月次入力'!$S$7:$S$126,$R82))*IF(INDEX('勘定科目'!$C$6:$C$125,$R82)="収益",-1,1))</f>
        <v/>
      </c>
      <c r="J82" s="48">
        <f>IF($R82="","",(INDEX('月次入力'!$T$7:$T$126,$R82)-INDEX('月次入力'!$U$7:$U$126,$R82))*IF(INDEX('勘定科目'!$C$6:$C$125,$R82)="収益",-1,1))</f>
        <v/>
      </c>
      <c r="K82" s="48">
        <f>IF($R82="","",(INDEX('月次入力'!$V$7:$V$126,$R82)-INDEX('月次入力'!$W$7:$W$126,$R82))*IF(INDEX('勘定科目'!$C$6:$C$125,$R82)="収益",-1,1))</f>
        <v/>
      </c>
      <c r="L82" s="48">
        <f>IF($R82="","",(INDEX('月次入力'!$X$7:$X$126,$R82)-INDEX('月次入力'!$Y$7:$Y$126,$R82))*IF(INDEX('勘定科目'!$C$6:$C$125,$R82)="収益",-1,1))</f>
        <v/>
      </c>
      <c r="M82" s="48">
        <f>IF($R82="","",(INDEX('月次入力'!$Z$7:$Z$126,$R82)-INDEX('月次入力'!$AA$7:$AA$126,$R82))*IF(INDEX('勘定科目'!$C$6:$C$125,$R82)="収益",-1,1))</f>
        <v/>
      </c>
      <c r="N82" s="48">
        <f>IF($R82="","",SUMIF($B$3:$M$3,"&lt;="&amp;'設定'!$C$12,B82:M82))</f>
        <v/>
      </c>
      <c r="O82" s="49">
        <f>IF(OR($R82="",'設定'!$C$12&lt;2),"",INDEX(B82:M82,'設定'!$C$12)-INDEX(B82:M82,'設定'!$C$12-1))</f>
        <v/>
      </c>
      <c r="P82" s="50">
        <f>IF(O82="","",IF(INDEX(B82:M82,'設定'!$C$12-1)&lt;=0,"",O82/INDEX(B82:M82,'設定'!$C$12-1)))</f>
        <v/>
      </c>
      <c r="Q82" s="68" t="n"/>
      <c r="R82" s="68">
        <f>IFERROR(MATCH(31,'勘定科目'!$I$6:$I$125,0),"")</f>
        <v/>
      </c>
      <c r="S82" s="68" t="n"/>
      <c r="T82" s="68" t="n"/>
      <c r="U82" s="68" t="n"/>
      <c r="V82" s="68" t="n"/>
      <c r="W82" s="68" t="n"/>
      <c r="X82" s="68" t="n"/>
      <c r="Y82" s="68" t="n"/>
      <c r="Z82" s="68" t="n"/>
      <c r="AA82" s="68" t="n"/>
      <c r="AB82" s="68" t="n"/>
      <c r="AC82" s="68" t="n"/>
      <c r="AD82" s="68" t="n"/>
      <c r="AE82" s="68" t="n"/>
      <c r="AF82" s="68" t="n"/>
      <c r="AG82" s="68" t="n"/>
      <c r="AH82" s="68" t="n"/>
      <c r="AI82" s="68" t="n"/>
      <c r="AJ82" s="68" t="n"/>
      <c r="AK82" s="68" t="n"/>
    </row>
    <row r="83" ht="15" customHeight="1">
      <c r="A83" s="47">
        <f>IF($R83="","",INDEX('勘定科目'!$B$6:$B$125,$R83)&amp;"（"&amp;INDEX('勘定科目'!$E$6:$E$125,$R83)&amp;"）")</f>
        <v/>
      </c>
      <c r="B83" s="48">
        <f>IF($R83="","",(INDEX('月次入力'!$D$7:$D$126,$R83)-INDEX('月次入力'!$E$7:$E$126,$R83))*IF(INDEX('勘定科目'!$C$6:$C$125,$R83)="収益",-1,1))</f>
        <v/>
      </c>
      <c r="C83" s="48">
        <f>IF($R83="","",(INDEX('月次入力'!$F$7:$F$126,$R83)-INDEX('月次入力'!$G$7:$G$126,$R83))*IF(INDEX('勘定科目'!$C$6:$C$125,$R83)="収益",-1,1))</f>
        <v/>
      </c>
      <c r="D83" s="48">
        <f>IF($R83="","",(INDEX('月次入力'!$H$7:$H$126,$R83)-INDEX('月次入力'!$I$7:$I$126,$R83))*IF(INDEX('勘定科目'!$C$6:$C$125,$R83)="収益",-1,1))</f>
        <v/>
      </c>
      <c r="E83" s="48">
        <f>IF($R83="","",(INDEX('月次入力'!$J$7:$J$126,$R83)-INDEX('月次入力'!$K$7:$K$126,$R83))*IF(INDEX('勘定科目'!$C$6:$C$125,$R83)="収益",-1,1))</f>
        <v/>
      </c>
      <c r="F83" s="48">
        <f>IF($R83="","",(INDEX('月次入力'!$L$7:$L$126,$R83)-INDEX('月次入力'!$M$7:$M$126,$R83))*IF(INDEX('勘定科目'!$C$6:$C$125,$R83)="収益",-1,1))</f>
        <v/>
      </c>
      <c r="G83" s="48">
        <f>IF($R83="","",(INDEX('月次入力'!$N$7:$N$126,$R83)-INDEX('月次入力'!$O$7:$O$126,$R83))*IF(INDEX('勘定科目'!$C$6:$C$125,$R83)="収益",-1,1))</f>
        <v/>
      </c>
      <c r="H83" s="48">
        <f>IF($R83="","",(INDEX('月次入力'!$P$7:$P$126,$R83)-INDEX('月次入力'!$Q$7:$Q$126,$R83))*IF(INDEX('勘定科目'!$C$6:$C$125,$R83)="収益",-1,1))</f>
        <v/>
      </c>
      <c r="I83" s="48">
        <f>IF($R83="","",(INDEX('月次入力'!$R$7:$R$126,$R83)-INDEX('月次入力'!$S$7:$S$126,$R83))*IF(INDEX('勘定科目'!$C$6:$C$125,$R83)="収益",-1,1))</f>
        <v/>
      </c>
      <c r="J83" s="48">
        <f>IF($R83="","",(INDEX('月次入力'!$T$7:$T$126,$R83)-INDEX('月次入力'!$U$7:$U$126,$R83))*IF(INDEX('勘定科目'!$C$6:$C$125,$R83)="収益",-1,1))</f>
        <v/>
      </c>
      <c r="K83" s="48">
        <f>IF($R83="","",(INDEX('月次入力'!$V$7:$V$126,$R83)-INDEX('月次入力'!$W$7:$W$126,$R83))*IF(INDEX('勘定科目'!$C$6:$C$125,$R83)="収益",-1,1))</f>
        <v/>
      </c>
      <c r="L83" s="48">
        <f>IF($R83="","",(INDEX('月次入力'!$X$7:$X$126,$R83)-INDEX('月次入力'!$Y$7:$Y$126,$R83))*IF(INDEX('勘定科目'!$C$6:$C$125,$R83)="収益",-1,1))</f>
        <v/>
      </c>
      <c r="M83" s="48">
        <f>IF($R83="","",(INDEX('月次入力'!$Z$7:$Z$126,$R83)-INDEX('月次入力'!$AA$7:$AA$126,$R83))*IF(INDEX('勘定科目'!$C$6:$C$125,$R83)="収益",-1,1))</f>
        <v/>
      </c>
      <c r="N83" s="48">
        <f>IF($R83="","",SUMIF($B$3:$M$3,"&lt;="&amp;'設定'!$C$12,B83:M83))</f>
        <v/>
      </c>
      <c r="O83" s="49">
        <f>IF(OR($R83="",'設定'!$C$12&lt;2),"",INDEX(B83:M83,'設定'!$C$12)-INDEX(B83:M83,'設定'!$C$12-1))</f>
        <v/>
      </c>
      <c r="P83" s="50">
        <f>IF(O83="","",IF(INDEX(B83:M83,'設定'!$C$12-1)&lt;=0,"",O83/INDEX(B83:M83,'設定'!$C$12-1)))</f>
        <v/>
      </c>
      <c r="Q83" s="68" t="n"/>
      <c r="R83" s="68">
        <f>IFERROR(MATCH(32,'勘定科目'!$I$6:$I$125,0),"")</f>
        <v/>
      </c>
      <c r="S83" s="68" t="n"/>
      <c r="T83" s="68" t="n"/>
      <c r="U83" s="68" t="n"/>
      <c r="V83" s="68" t="n"/>
      <c r="W83" s="68" t="n"/>
      <c r="X83" s="68" t="n"/>
      <c r="Y83" s="68" t="n"/>
      <c r="Z83" s="68" t="n"/>
      <c r="AA83" s="68" t="n"/>
      <c r="AB83" s="68" t="n"/>
      <c r="AC83" s="68" t="n"/>
      <c r="AD83" s="68" t="n"/>
      <c r="AE83" s="68" t="n"/>
      <c r="AF83" s="68" t="n"/>
      <c r="AG83" s="68" t="n"/>
      <c r="AH83" s="68" t="n"/>
      <c r="AI83" s="68" t="n"/>
      <c r="AJ83" s="68" t="n"/>
      <c r="AK83" s="68" t="n"/>
    </row>
    <row r="84" ht="15" customHeight="1">
      <c r="A84" s="47">
        <f>IF($R84="","",INDEX('勘定科目'!$B$6:$B$125,$R84)&amp;"（"&amp;INDEX('勘定科目'!$E$6:$E$125,$R84)&amp;"）")</f>
        <v/>
      </c>
      <c r="B84" s="48">
        <f>IF($R84="","",(INDEX('月次入力'!$D$7:$D$126,$R84)-INDEX('月次入力'!$E$7:$E$126,$R84))*IF(INDEX('勘定科目'!$C$6:$C$125,$R84)="収益",-1,1))</f>
        <v/>
      </c>
      <c r="C84" s="48">
        <f>IF($R84="","",(INDEX('月次入力'!$F$7:$F$126,$R84)-INDEX('月次入力'!$G$7:$G$126,$R84))*IF(INDEX('勘定科目'!$C$6:$C$125,$R84)="収益",-1,1))</f>
        <v/>
      </c>
      <c r="D84" s="48">
        <f>IF($R84="","",(INDEX('月次入力'!$H$7:$H$126,$R84)-INDEX('月次入力'!$I$7:$I$126,$R84))*IF(INDEX('勘定科目'!$C$6:$C$125,$R84)="収益",-1,1))</f>
        <v/>
      </c>
      <c r="E84" s="48">
        <f>IF($R84="","",(INDEX('月次入力'!$J$7:$J$126,$R84)-INDEX('月次入力'!$K$7:$K$126,$R84))*IF(INDEX('勘定科目'!$C$6:$C$125,$R84)="収益",-1,1))</f>
        <v/>
      </c>
      <c r="F84" s="48">
        <f>IF($R84="","",(INDEX('月次入力'!$L$7:$L$126,$R84)-INDEX('月次入力'!$M$7:$M$126,$R84))*IF(INDEX('勘定科目'!$C$6:$C$125,$R84)="収益",-1,1))</f>
        <v/>
      </c>
      <c r="G84" s="48">
        <f>IF($R84="","",(INDEX('月次入力'!$N$7:$N$126,$R84)-INDEX('月次入力'!$O$7:$O$126,$R84))*IF(INDEX('勘定科目'!$C$6:$C$125,$R84)="収益",-1,1))</f>
        <v/>
      </c>
      <c r="H84" s="48">
        <f>IF($R84="","",(INDEX('月次入力'!$P$7:$P$126,$R84)-INDEX('月次入力'!$Q$7:$Q$126,$R84))*IF(INDEX('勘定科目'!$C$6:$C$125,$R84)="収益",-1,1))</f>
        <v/>
      </c>
      <c r="I84" s="48">
        <f>IF($R84="","",(INDEX('月次入力'!$R$7:$R$126,$R84)-INDEX('月次入力'!$S$7:$S$126,$R84))*IF(INDEX('勘定科目'!$C$6:$C$125,$R84)="収益",-1,1))</f>
        <v/>
      </c>
      <c r="J84" s="48">
        <f>IF($R84="","",(INDEX('月次入力'!$T$7:$T$126,$R84)-INDEX('月次入力'!$U$7:$U$126,$R84))*IF(INDEX('勘定科目'!$C$6:$C$125,$R84)="収益",-1,1))</f>
        <v/>
      </c>
      <c r="K84" s="48">
        <f>IF($R84="","",(INDEX('月次入力'!$V$7:$V$126,$R84)-INDEX('月次入力'!$W$7:$W$126,$R84))*IF(INDEX('勘定科目'!$C$6:$C$125,$R84)="収益",-1,1))</f>
        <v/>
      </c>
      <c r="L84" s="48">
        <f>IF($R84="","",(INDEX('月次入力'!$X$7:$X$126,$R84)-INDEX('月次入力'!$Y$7:$Y$126,$R84))*IF(INDEX('勘定科目'!$C$6:$C$125,$R84)="収益",-1,1))</f>
        <v/>
      </c>
      <c r="M84" s="48">
        <f>IF($R84="","",(INDEX('月次入力'!$Z$7:$Z$126,$R84)-INDEX('月次入力'!$AA$7:$AA$126,$R84))*IF(INDEX('勘定科目'!$C$6:$C$125,$R84)="収益",-1,1))</f>
        <v/>
      </c>
      <c r="N84" s="48">
        <f>IF($R84="","",SUMIF($B$3:$M$3,"&lt;="&amp;'設定'!$C$12,B84:M84))</f>
        <v/>
      </c>
      <c r="O84" s="49">
        <f>IF(OR($R84="",'設定'!$C$12&lt;2),"",INDEX(B84:M84,'設定'!$C$12)-INDEX(B84:M84,'設定'!$C$12-1))</f>
        <v/>
      </c>
      <c r="P84" s="50">
        <f>IF(O84="","",IF(INDEX(B84:M84,'設定'!$C$12-1)&lt;=0,"",O84/INDEX(B84:M84,'設定'!$C$12-1)))</f>
        <v/>
      </c>
      <c r="Q84" s="68" t="n"/>
      <c r="R84" s="68">
        <f>IFERROR(MATCH(33,'勘定科目'!$I$6:$I$125,0),"")</f>
        <v/>
      </c>
      <c r="S84" s="68" t="n"/>
      <c r="T84" s="68" t="n"/>
      <c r="U84" s="68" t="n"/>
      <c r="V84" s="68" t="n"/>
      <c r="W84" s="68" t="n"/>
      <c r="X84" s="68" t="n"/>
      <c r="Y84" s="68" t="n"/>
      <c r="Z84" s="68" t="n"/>
      <c r="AA84" s="68" t="n"/>
      <c r="AB84" s="68" t="n"/>
      <c r="AC84" s="68" t="n"/>
      <c r="AD84" s="68" t="n"/>
      <c r="AE84" s="68" t="n"/>
      <c r="AF84" s="68" t="n"/>
      <c r="AG84" s="68" t="n"/>
      <c r="AH84" s="68" t="n"/>
      <c r="AI84" s="68" t="n"/>
      <c r="AJ84" s="68" t="n"/>
      <c r="AK84" s="68" t="n"/>
    </row>
    <row r="85" ht="15" customHeight="1">
      <c r="A85" s="47">
        <f>IF($R85="","",INDEX('勘定科目'!$B$6:$B$125,$R85)&amp;"（"&amp;INDEX('勘定科目'!$E$6:$E$125,$R85)&amp;"）")</f>
        <v/>
      </c>
      <c r="B85" s="48">
        <f>IF($R85="","",(INDEX('月次入力'!$D$7:$D$126,$R85)-INDEX('月次入力'!$E$7:$E$126,$R85))*IF(INDEX('勘定科目'!$C$6:$C$125,$R85)="収益",-1,1))</f>
        <v/>
      </c>
      <c r="C85" s="48">
        <f>IF($R85="","",(INDEX('月次入力'!$F$7:$F$126,$R85)-INDEX('月次入力'!$G$7:$G$126,$R85))*IF(INDEX('勘定科目'!$C$6:$C$125,$R85)="収益",-1,1))</f>
        <v/>
      </c>
      <c r="D85" s="48">
        <f>IF($R85="","",(INDEX('月次入力'!$H$7:$H$126,$R85)-INDEX('月次入力'!$I$7:$I$126,$R85))*IF(INDEX('勘定科目'!$C$6:$C$125,$R85)="収益",-1,1))</f>
        <v/>
      </c>
      <c r="E85" s="48">
        <f>IF($R85="","",(INDEX('月次入力'!$J$7:$J$126,$R85)-INDEX('月次入力'!$K$7:$K$126,$R85))*IF(INDEX('勘定科目'!$C$6:$C$125,$R85)="収益",-1,1))</f>
        <v/>
      </c>
      <c r="F85" s="48">
        <f>IF($R85="","",(INDEX('月次入力'!$L$7:$L$126,$R85)-INDEX('月次入力'!$M$7:$M$126,$R85))*IF(INDEX('勘定科目'!$C$6:$C$125,$R85)="収益",-1,1))</f>
        <v/>
      </c>
      <c r="G85" s="48">
        <f>IF($R85="","",(INDEX('月次入力'!$N$7:$N$126,$R85)-INDEX('月次入力'!$O$7:$O$126,$R85))*IF(INDEX('勘定科目'!$C$6:$C$125,$R85)="収益",-1,1))</f>
        <v/>
      </c>
      <c r="H85" s="48">
        <f>IF($R85="","",(INDEX('月次入力'!$P$7:$P$126,$R85)-INDEX('月次入力'!$Q$7:$Q$126,$R85))*IF(INDEX('勘定科目'!$C$6:$C$125,$R85)="収益",-1,1))</f>
        <v/>
      </c>
      <c r="I85" s="48">
        <f>IF($R85="","",(INDEX('月次入力'!$R$7:$R$126,$R85)-INDEX('月次入力'!$S$7:$S$126,$R85))*IF(INDEX('勘定科目'!$C$6:$C$125,$R85)="収益",-1,1))</f>
        <v/>
      </c>
      <c r="J85" s="48">
        <f>IF($R85="","",(INDEX('月次入力'!$T$7:$T$126,$R85)-INDEX('月次入力'!$U$7:$U$126,$R85))*IF(INDEX('勘定科目'!$C$6:$C$125,$R85)="収益",-1,1))</f>
        <v/>
      </c>
      <c r="K85" s="48">
        <f>IF($R85="","",(INDEX('月次入力'!$V$7:$V$126,$R85)-INDEX('月次入力'!$W$7:$W$126,$R85))*IF(INDEX('勘定科目'!$C$6:$C$125,$R85)="収益",-1,1))</f>
        <v/>
      </c>
      <c r="L85" s="48">
        <f>IF($R85="","",(INDEX('月次入力'!$X$7:$X$126,$R85)-INDEX('月次入力'!$Y$7:$Y$126,$R85))*IF(INDEX('勘定科目'!$C$6:$C$125,$R85)="収益",-1,1))</f>
        <v/>
      </c>
      <c r="M85" s="48">
        <f>IF($R85="","",(INDEX('月次入力'!$Z$7:$Z$126,$R85)-INDEX('月次入力'!$AA$7:$AA$126,$R85))*IF(INDEX('勘定科目'!$C$6:$C$125,$R85)="収益",-1,1))</f>
        <v/>
      </c>
      <c r="N85" s="48">
        <f>IF($R85="","",SUMIF($B$3:$M$3,"&lt;="&amp;'設定'!$C$12,B85:M85))</f>
        <v/>
      </c>
      <c r="O85" s="49">
        <f>IF(OR($R85="",'設定'!$C$12&lt;2),"",INDEX(B85:M85,'設定'!$C$12)-INDEX(B85:M85,'設定'!$C$12-1))</f>
        <v/>
      </c>
      <c r="P85" s="50">
        <f>IF(O85="","",IF(INDEX(B85:M85,'設定'!$C$12-1)&lt;=0,"",O85/INDEX(B85:M85,'設定'!$C$12-1)))</f>
        <v/>
      </c>
      <c r="Q85" s="68" t="n"/>
      <c r="R85" s="68">
        <f>IFERROR(MATCH(34,'勘定科目'!$I$6:$I$125,0),"")</f>
        <v/>
      </c>
      <c r="S85" s="68" t="n"/>
      <c r="T85" s="68" t="n"/>
      <c r="U85" s="68" t="n"/>
      <c r="V85" s="68" t="n"/>
      <c r="W85" s="68" t="n"/>
      <c r="X85" s="68" t="n"/>
      <c r="Y85" s="68" t="n"/>
      <c r="Z85" s="68" t="n"/>
      <c r="AA85" s="68" t="n"/>
      <c r="AB85" s="68" t="n"/>
      <c r="AC85" s="68" t="n"/>
      <c r="AD85" s="68" t="n"/>
      <c r="AE85" s="68" t="n"/>
      <c r="AF85" s="68" t="n"/>
      <c r="AG85" s="68" t="n"/>
      <c r="AH85" s="68" t="n"/>
      <c r="AI85" s="68" t="n"/>
      <c r="AJ85" s="68" t="n"/>
      <c r="AK85" s="68" t="n"/>
    </row>
    <row r="86" ht="15" customHeight="1">
      <c r="A86" s="47">
        <f>IF($R86="","",INDEX('勘定科目'!$B$6:$B$125,$R86)&amp;"（"&amp;INDEX('勘定科目'!$E$6:$E$125,$R86)&amp;"）")</f>
        <v/>
      </c>
      <c r="B86" s="48">
        <f>IF($R86="","",(INDEX('月次入力'!$D$7:$D$126,$R86)-INDEX('月次入力'!$E$7:$E$126,$R86))*IF(INDEX('勘定科目'!$C$6:$C$125,$R86)="収益",-1,1))</f>
        <v/>
      </c>
      <c r="C86" s="48">
        <f>IF($R86="","",(INDEX('月次入力'!$F$7:$F$126,$R86)-INDEX('月次入力'!$G$7:$G$126,$R86))*IF(INDEX('勘定科目'!$C$6:$C$125,$R86)="収益",-1,1))</f>
        <v/>
      </c>
      <c r="D86" s="48">
        <f>IF($R86="","",(INDEX('月次入力'!$H$7:$H$126,$R86)-INDEX('月次入力'!$I$7:$I$126,$R86))*IF(INDEX('勘定科目'!$C$6:$C$125,$R86)="収益",-1,1))</f>
        <v/>
      </c>
      <c r="E86" s="48">
        <f>IF($R86="","",(INDEX('月次入力'!$J$7:$J$126,$R86)-INDEX('月次入力'!$K$7:$K$126,$R86))*IF(INDEX('勘定科目'!$C$6:$C$125,$R86)="収益",-1,1))</f>
        <v/>
      </c>
      <c r="F86" s="48">
        <f>IF($R86="","",(INDEX('月次入力'!$L$7:$L$126,$R86)-INDEX('月次入力'!$M$7:$M$126,$R86))*IF(INDEX('勘定科目'!$C$6:$C$125,$R86)="収益",-1,1))</f>
        <v/>
      </c>
      <c r="G86" s="48">
        <f>IF($R86="","",(INDEX('月次入力'!$N$7:$N$126,$R86)-INDEX('月次入力'!$O$7:$O$126,$R86))*IF(INDEX('勘定科目'!$C$6:$C$125,$R86)="収益",-1,1))</f>
        <v/>
      </c>
      <c r="H86" s="48">
        <f>IF($R86="","",(INDEX('月次入力'!$P$7:$P$126,$R86)-INDEX('月次入力'!$Q$7:$Q$126,$R86))*IF(INDEX('勘定科目'!$C$6:$C$125,$R86)="収益",-1,1))</f>
        <v/>
      </c>
      <c r="I86" s="48">
        <f>IF($R86="","",(INDEX('月次入力'!$R$7:$R$126,$R86)-INDEX('月次入力'!$S$7:$S$126,$R86))*IF(INDEX('勘定科目'!$C$6:$C$125,$R86)="収益",-1,1))</f>
        <v/>
      </c>
      <c r="J86" s="48">
        <f>IF($R86="","",(INDEX('月次入力'!$T$7:$T$126,$R86)-INDEX('月次入力'!$U$7:$U$126,$R86))*IF(INDEX('勘定科目'!$C$6:$C$125,$R86)="収益",-1,1))</f>
        <v/>
      </c>
      <c r="K86" s="48">
        <f>IF($R86="","",(INDEX('月次入力'!$V$7:$V$126,$R86)-INDEX('月次入力'!$W$7:$W$126,$R86))*IF(INDEX('勘定科目'!$C$6:$C$125,$R86)="収益",-1,1))</f>
        <v/>
      </c>
      <c r="L86" s="48">
        <f>IF($R86="","",(INDEX('月次入力'!$X$7:$X$126,$R86)-INDEX('月次入力'!$Y$7:$Y$126,$R86))*IF(INDEX('勘定科目'!$C$6:$C$125,$R86)="収益",-1,1))</f>
        <v/>
      </c>
      <c r="M86" s="48">
        <f>IF($R86="","",(INDEX('月次入力'!$Z$7:$Z$126,$R86)-INDEX('月次入力'!$AA$7:$AA$126,$R86))*IF(INDEX('勘定科目'!$C$6:$C$125,$R86)="収益",-1,1))</f>
        <v/>
      </c>
      <c r="N86" s="48">
        <f>IF($R86="","",SUMIF($B$3:$M$3,"&lt;="&amp;'設定'!$C$12,B86:M86))</f>
        <v/>
      </c>
      <c r="O86" s="49">
        <f>IF(OR($R86="",'設定'!$C$12&lt;2),"",INDEX(B86:M86,'設定'!$C$12)-INDEX(B86:M86,'設定'!$C$12-1))</f>
        <v/>
      </c>
      <c r="P86" s="50">
        <f>IF(O86="","",IF(INDEX(B86:M86,'設定'!$C$12-1)&lt;=0,"",O86/INDEX(B86:M86,'設定'!$C$12-1)))</f>
        <v/>
      </c>
      <c r="Q86" s="68" t="n"/>
      <c r="R86" s="68">
        <f>IFERROR(MATCH(35,'勘定科目'!$I$6:$I$125,0),"")</f>
        <v/>
      </c>
      <c r="S86" s="68" t="n"/>
      <c r="T86" s="68" t="n"/>
      <c r="U86" s="68" t="n"/>
      <c r="V86" s="68" t="n"/>
      <c r="W86" s="68" t="n"/>
      <c r="X86" s="68" t="n"/>
      <c r="Y86" s="68" t="n"/>
      <c r="Z86" s="68" t="n"/>
      <c r="AA86" s="68" t="n"/>
      <c r="AB86" s="68" t="n"/>
      <c r="AC86" s="68" t="n"/>
      <c r="AD86" s="68" t="n"/>
      <c r="AE86" s="68" t="n"/>
      <c r="AF86" s="68" t="n"/>
      <c r="AG86" s="68" t="n"/>
      <c r="AH86" s="68" t="n"/>
      <c r="AI86" s="68" t="n"/>
      <c r="AJ86" s="68" t="n"/>
      <c r="AK86" s="68" t="n"/>
    </row>
    <row r="87" ht="15" customHeight="1">
      <c r="A87" s="47">
        <f>IF($R87="","",INDEX('勘定科目'!$B$6:$B$125,$R87)&amp;"（"&amp;INDEX('勘定科目'!$E$6:$E$125,$R87)&amp;"）")</f>
        <v/>
      </c>
      <c r="B87" s="48">
        <f>IF($R87="","",(INDEX('月次入力'!$D$7:$D$126,$R87)-INDEX('月次入力'!$E$7:$E$126,$R87))*IF(INDEX('勘定科目'!$C$6:$C$125,$R87)="収益",-1,1))</f>
        <v/>
      </c>
      <c r="C87" s="48">
        <f>IF($R87="","",(INDEX('月次入力'!$F$7:$F$126,$R87)-INDEX('月次入力'!$G$7:$G$126,$R87))*IF(INDEX('勘定科目'!$C$6:$C$125,$R87)="収益",-1,1))</f>
        <v/>
      </c>
      <c r="D87" s="48">
        <f>IF($R87="","",(INDEX('月次入力'!$H$7:$H$126,$R87)-INDEX('月次入力'!$I$7:$I$126,$R87))*IF(INDEX('勘定科目'!$C$6:$C$125,$R87)="収益",-1,1))</f>
        <v/>
      </c>
      <c r="E87" s="48">
        <f>IF($R87="","",(INDEX('月次入力'!$J$7:$J$126,$R87)-INDEX('月次入力'!$K$7:$K$126,$R87))*IF(INDEX('勘定科目'!$C$6:$C$125,$R87)="収益",-1,1))</f>
        <v/>
      </c>
      <c r="F87" s="48">
        <f>IF($R87="","",(INDEX('月次入力'!$L$7:$L$126,$R87)-INDEX('月次入力'!$M$7:$M$126,$R87))*IF(INDEX('勘定科目'!$C$6:$C$125,$R87)="収益",-1,1))</f>
        <v/>
      </c>
      <c r="G87" s="48">
        <f>IF($R87="","",(INDEX('月次入力'!$N$7:$N$126,$R87)-INDEX('月次入力'!$O$7:$O$126,$R87))*IF(INDEX('勘定科目'!$C$6:$C$125,$R87)="収益",-1,1))</f>
        <v/>
      </c>
      <c r="H87" s="48">
        <f>IF($R87="","",(INDEX('月次入力'!$P$7:$P$126,$R87)-INDEX('月次入力'!$Q$7:$Q$126,$R87))*IF(INDEX('勘定科目'!$C$6:$C$125,$R87)="収益",-1,1))</f>
        <v/>
      </c>
      <c r="I87" s="48">
        <f>IF($R87="","",(INDEX('月次入力'!$R$7:$R$126,$R87)-INDEX('月次入力'!$S$7:$S$126,$R87))*IF(INDEX('勘定科目'!$C$6:$C$125,$R87)="収益",-1,1))</f>
        <v/>
      </c>
      <c r="J87" s="48">
        <f>IF($R87="","",(INDEX('月次入力'!$T$7:$T$126,$R87)-INDEX('月次入力'!$U$7:$U$126,$R87))*IF(INDEX('勘定科目'!$C$6:$C$125,$R87)="収益",-1,1))</f>
        <v/>
      </c>
      <c r="K87" s="48">
        <f>IF($R87="","",(INDEX('月次入力'!$V$7:$V$126,$R87)-INDEX('月次入力'!$W$7:$W$126,$R87))*IF(INDEX('勘定科目'!$C$6:$C$125,$R87)="収益",-1,1))</f>
        <v/>
      </c>
      <c r="L87" s="48">
        <f>IF($R87="","",(INDEX('月次入力'!$X$7:$X$126,$R87)-INDEX('月次入力'!$Y$7:$Y$126,$R87))*IF(INDEX('勘定科目'!$C$6:$C$125,$R87)="収益",-1,1))</f>
        <v/>
      </c>
      <c r="M87" s="48">
        <f>IF($R87="","",(INDEX('月次入力'!$Z$7:$Z$126,$R87)-INDEX('月次入力'!$AA$7:$AA$126,$R87))*IF(INDEX('勘定科目'!$C$6:$C$125,$R87)="収益",-1,1))</f>
        <v/>
      </c>
      <c r="N87" s="48">
        <f>IF($R87="","",SUMIF($B$3:$M$3,"&lt;="&amp;'設定'!$C$12,B87:M87))</f>
        <v/>
      </c>
      <c r="O87" s="49">
        <f>IF(OR($R87="",'設定'!$C$12&lt;2),"",INDEX(B87:M87,'設定'!$C$12)-INDEX(B87:M87,'設定'!$C$12-1))</f>
        <v/>
      </c>
      <c r="P87" s="50">
        <f>IF(O87="","",IF(INDEX(B87:M87,'設定'!$C$12-1)&lt;=0,"",O87/INDEX(B87:M87,'設定'!$C$12-1)))</f>
        <v/>
      </c>
      <c r="Q87" s="68" t="n"/>
      <c r="R87" s="68">
        <f>IFERROR(MATCH(36,'勘定科目'!$I$6:$I$125,0),"")</f>
        <v/>
      </c>
      <c r="S87" s="68" t="n"/>
      <c r="T87" s="68" t="n"/>
      <c r="U87" s="68" t="n"/>
      <c r="V87" s="68" t="n"/>
      <c r="W87" s="68" t="n"/>
      <c r="X87" s="68" t="n"/>
      <c r="Y87" s="68" t="n"/>
      <c r="Z87" s="68" t="n"/>
      <c r="AA87" s="68" t="n"/>
      <c r="AB87" s="68" t="n"/>
      <c r="AC87" s="68" t="n"/>
      <c r="AD87" s="68" t="n"/>
      <c r="AE87" s="68" t="n"/>
      <c r="AF87" s="68" t="n"/>
      <c r="AG87" s="68" t="n"/>
      <c r="AH87" s="68" t="n"/>
      <c r="AI87" s="68" t="n"/>
      <c r="AJ87" s="68" t="n"/>
      <c r="AK87" s="68" t="n"/>
    </row>
    <row r="88" ht="15" customHeight="1">
      <c r="A88" s="47">
        <f>IF($R88="","",INDEX('勘定科目'!$B$6:$B$125,$R88)&amp;"（"&amp;INDEX('勘定科目'!$E$6:$E$125,$R88)&amp;"）")</f>
        <v/>
      </c>
      <c r="B88" s="48">
        <f>IF($R88="","",(INDEX('月次入力'!$D$7:$D$126,$R88)-INDEX('月次入力'!$E$7:$E$126,$R88))*IF(INDEX('勘定科目'!$C$6:$C$125,$R88)="収益",-1,1))</f>
        <v/>
      </c>
      <c r="C88" s="48">
        <f>IF($R88="","",(INDEX('月次入力'!$F$7:$F$126,$R88)-INDEX('月次入力'!$G$7:$G$126,$R88))*IF(INDEX('勘定科目'!$C$6:$C$125,$R88)="収益",-1,1))</f>
        <v/>
      </c>
      <c r="D88" s="48">
        <f>IF($R88="","",(INDEX('月次入力'!$H$7:$H$126,$R88)-INDEX('月次入力'!$I$7:$I$126,$R88))*IF(INDEX('勘定科目'!$C$6:$C$125,$R88)="収益",-1,1))</f>
        <v/>
      </c>
      <c r="E88" s="48">
        <f>IF($R88="","",(INDEX('月次入力'!$J$7:$J$126,$R88)-INDEX('月次入力'!$K$7:$K$126,$R88))*IF(INDEX('勘定科目'!$C$6:$C$125,$R88)="収益",-1,1))</f>
        <v/>
      </c>
      <c r="F88" s="48">
        <f>IF($R88="","",(INDEX('月次入力'!$L$7:$L$126,$R88)-INDEX('月次入力'!$M$7:$M$126,$R88))*IF(INDEX('勘定科目'!$C$6:$C$125,$R88)="収益",-1,1))</f>
        <v/>
      </c>
      <c r="G88" s="48">
        <f>IF($R88="","",(INDEX('月次入力'!$N$7:$N$126,$R88)-INDEX('月次入力'!$O$7:$O$126,$R88))*IF(INDEX('勘定科目'!$C$6:$C$125,$R88)="収益",-1,1))</f>
        <v/>
      </c>
      <c r="H88" s="48">
        <f>IF($R88="","",(INDEX('月次入力'!$P$7:$P$126,$R88)-INDEX('月次入力'!$Q$7:$Q$126,$R88))*IF(INDEX('勘定科目'!$C$6:$C$125,$R88)="収益",-1,1))</f>
        <v/>
      </c>
      <c r="I88" s="48">
        <f>IF($R88="","",(INDEX('月次入力'!$R$7:$R$126,$R88)-INDEX('月次入力'!$S$7:$S$126,$R88))*IF(INDEX('勘定科目'!$C$6:$C$125,$R88)="収益",-1,1))</f>
        <v/>
      </c>
      <c r="J88" s="48">
        <f>IF($R88="","",(INDEX('月次入力'!$T$7:$T$126,$R88)-INDEX('月次入力'!$U$7:$U$126,$R88))*IF(INDEX('勘定科目'!$C$6:$C$125,$R88)="収益",-1,1))</f>
        <v/>
      </c>
      <c r="K88" s="48">
        <f>IF($R88="","",(INDEX('月次入力'!$V$7:$V$126,$R88)-INDEX('月次入力'!$W$7:$W$126,$R88))*IF(INDEX('勘定科目'!$C$6:$C$125,$R88)="収益",-1,1))</f>
        <v/>
      </c>
      <c r="L88" s="48">
        <f>IF($R88="","",(INDEX('月次入力'!$X$7:$X$126,$R88)-INDEX('月次入力'!$Y$7:$Y$126,$R88))*IF(INDEX('勘定科目'!$C$6:$C$125,$R88)="収益",-1,1))</f>
        <v/>
      </c>
      <c r="M88" s="48">
        <f>IF($R88="","",(INDEX('月次入力'!$Z$7:$Z$126,$R88)-INDEX('月次入力'!$AA$7:$AA$126,$R88))*IF(INDEX('勘定科目'!$C$6:$C$125,$R88)="収益",-1,1))</f>
        <v/>
      </c>
      <c r="N88" s="48">
        <f>IF($R88="","",SUMIF($B$3:$M$3,"&lt;="&amp;'設定'!$C$12,B88:M88))</f>
        <v/>
      </c>
      <c r="O88" s="49">
        <f>IF(OR($R88="",'設定'!$C$12&lt;2),"",INDEX(B88:M88,'設定'!$C$12)-INDEX(B88:M88,'設定'!$C$12-1))</f>
        <v/>
      </c>
      <c r="P88" s="50">
        <f>IF(O88="","",IF(INDEX(B88:M88,'設定'!$C$12-1)&lt;=0,"",O88/INDEX(B88:M88,'設定'!$C$12-1)))</f>
        <v/>
      </c>
      <c r="Q88" s="68" t="n"/>
      <c r="R88" s="68">
        <f>IFERROR(MATCH(37,'勘定科目'!$I$6:$I$125,0),"")</f>
        <v/>
      </c>
      <c r="S88" s="68" t="n"/>
      <c r="T88" s="68" t="n"/>
      <c r="U88" s="68" t="n"/>
      <c r="V88" s="68" t="n"/>
      <c r="W88" s="68" t="n"/>
      <c r="X88" s="68" t="n"/>
      <c r="Y88" s="68" t="n"/>
      <c r="Z88" s="68" t="n"/>
      <c r="AA88" s="68" t="n"/>
      <c r="AB88" s="68" t="n"/>
      <c r="AC88" s="68" t="n"/>
      <c r="AD88" s="68" t="n"/>
      <c r="AE88" s="68" t="n"/>
      <c r="AF88" s="68" t="n"/>
      <c r="AG88" s="68" t="n"/>
      <c r="AH88" s="68" t="n"/>
      <c r="AI88" s="68" t="n"/>
      <c r="AJ88" s="68" t="n"/>
      <c r="AK88" s="68" t="n"/>
    </row>
    <row r="89" ht="15" customHeight="1">
      <c r="A89" s="47">
        <f>IF($R89="","",INDEX('勘定科目'!$B$6:$B$125,$R89)&amp;"（"&amp;INDEX('勘定科目'!$E$6:$E$125,$R89)&amp;"）")</f>
        <v/>
      </c>
      <c r="B89" s="48">
        <f>IF($R89="","",(INDEX('月次入力'!$D$7:$D$126,$R89)-INDEX('月次入力'!$E$7:$E$126,$R89))*IF(INDEX('勘定科目'!$C$6:$C$125,$R89)="収益",-1,1))</f>
        <v/>
      </c>
      <c r="C89" s="48">
        <f>IF($R89="","",(INDEX('月次入力'!$F$7:$F$126,$R89)-INDEX('月次入力'!$G$7:$G$126,$R89))*IF(INDEX('勘定科目'!$C$6:$C$125,$R89)="収益",-1,1))</f>
        <v/>
      </c>
      <c r="D89" s="48">
        <f>IF($R89="","",(INDEX('月次入力'!$H$7:$H$126,$R89)-INDEX('月次入力'!$I$7:$I$126,$R89))*IF(INDEX('勘定科目'!$C$6:$C$125,$R89)="収益",-1,1))</f>
        <v/>
      </c>
      <c r="E89" s="48">
        <f>IF($R89="","",(INDEX('月次入力'!$J$7:$J$126,$R89)-INDEX('月次入力'!$K$7:$K$126,$R89))*IF(INDEX('勘定科目'!$C$6:$C$125,$R89)="収益",-1,1))</f>
        <v/>
      </c>
      <c r="F89" s="48">
        <f>IF($R89="","",(INDEX('月次入力'!$L$7:$L$126,$R89)-INDEX('月次入力'!$M$7:$M$126,$R89))*IF(INDEX('勘定科目'!$C$6:$C$125,$R89)="収益",-1,1))</f>
        <v/>
      </c>
      <c r="G89" s="48">
        <f>IF($R89="","",(INDEX('月次入力'!$N$7:$N$126,$R89)-INDEX('月次入力'!$O$7:$O$126,$R89))*IF(INDEX('勘定科目'!$C$6:$C$125,$R89)="収益",-1,1))</f>
        <v/>
      </c>
      <c r="H89" s="48">
        <f>IF($R89="","",(INDEX('月次入力'!$P$7:$P$126,$R89)-INDEX('月次入力'!$Q$7:$Q$126,$R89))*IF(INDEX('勘定科目'!$C$6:$C$125,$R89)="収益",-1,1))</f>
        <v/>
      </c>
      <c r="I89" s="48">
        <f>IF($R89="","",(INDEX('月次入力'!$R$7:$R$126,$R89)-INDEX('月次入力'!$S$7:$S$126,$R89))*IF(INDEX('勘定科目'!$C$6:$C$125,$R89)="収益",-1,1))</f>
        <v/>
      </c>
      <c r="J89" s="48">
        <f>IF($R89="","",(INDEX('月次入力'!$T$7:$T$126,$R89)-INDEX('月次入力'!$U$7:$U$126,$R89))*IF(INDEX('勘定科目'!$C$6:$C$125,$R89)="収益",-1,1))</f>
        <v/>
      </c>
      <c r="K89" s="48">
        <f>IF($R89="","",(INDEX('月次入力'!$V$7:$V$126,$R89)-INDEX('月次入力'!$W$7:$W$126,$R89))*IF(INDEX('勘定科目'!$C$6:$C$125,$R89)="収益",-1,1))</f>
        <v/>
      </c>
      <c r="L89" s="48">
        <f>IF($R89="","",(INDEX('月次入力'!$X$7:$X$126,$R89)-INDEX('月次入力'!$Y$7:$Y$126,$R89))*IF(INDEX('勘定科目'!$C$6:$C$125,$R89)="収益",-1,1))</f>
        <v/>
      </c>
      <c r="M89" s="48">
        <f>IF($R89="","",(INDEX('月次入力'!$Z$7:$Z$126,$R89)-INDEX('月次入力'!$AA$7:$AA$126,$R89))*IF(INDEX('勘定科目'!$C$6:$C$125,$R89)="収益",-1,1))</f>
        <v/>
      </c>
      <c r="N89" s="48">
        <f>IF($R89="","",SUMIF($B$3:$M$3,"&lt;="&amp;'設定'!$C$12,B89:M89))</f>
        <v/>
      </c>
      <c r="O89" s="49">
        <f>IF(OR($R89="",'設定'!$C$12&lt;2),"",INDEX(B89:M89,'設定'!$C$12)-INDEX(B89:M89,'設定'!$C$12-1))</f>
        <v/>
      </c>
      <c r="P89" s="50">
        <f>IF(O89="","",IF(INDEX(B89:M89,'設定'!$C$12-1)&lt;=0,"",O89/INDEX(B89:M89,'設定'!$C$12-1)))</f>
        <v/>
      </c>
      <c r="Q89" s="68" t="n"/>
      <c r="R89" s="68">
        <f>IFERROR(MATCH(38,'勘定科目'!$I$6:$I$125,0),"")</f>
        <v/>
      </c>
      <c r="S89" s="68" t="n"/>
      <c r="T89" s="68" t="n"/>
      <c r="U89" s="68" t="n"/>
      <c r="V89" s="68" t="n"/>
      <c r="W89" s="68" t="n"/>
      <c r="X89" s="68" t="n"/>
      <c r="Y89" s="68" t="n"/>
      <c r="Z89" s="68" t="n"/>
      <c r="AA89" s="68" t="n"/>
      <c r="AB89" s="68" t="n"/>
      <c r="AC89" s="68" t="n"/>
      <c r="AD89" s="68" t="n"/>
      <c r="AE89" s="68" t="n"/>
      <c r="AF89" s="68" t="n"/>
      <c r="AG89" s="68" t="n"/>
      <c r="AH89" s="68" t="n"/>
      <c r="AI89" s="68" t="n"/>
      <c r="AJ89" s="68" t="n"/>
      <c r="AK89" s="68" t="n"/>
    </row>
    <row r="90" ht="15" customHeight="1">
      <c r="A90" s="47">
        <f>IF($R90="","",INDEX('勘定科目'!$B$6:$B$125,$R90)&amp;"（"&amp;INDEX('勘定科目'!$E$6:$E$125,$R90)&amp;"）")</f>
        <v/>
      </c>
      <c r="B90" s="48">
        <f>IF($R90="","",(INDEX('月次入力'!$D$7:$D$126,$R90)-INDEX('月次入力'!$E$7:$E$126,$R90))*IF(INDEX('勘定科目'!$C$6:$C$125,$R90)="収益",-1,1))</f>
        <v/>
      </c>
      <c r="C90" s="48">
        <f>IF($R90="","",(INDEX('月次入力'!$F$7:$F$126,$R90)-INDEX('月次入力'!$G$7:$G$126,$R90))*IF(INDEX('勘定科目'!$C$6:$C$125,$R90)="収益",-1,1))</f>
        <v/>
      </c>
      <c r="D90" s="48">
        <f>IF($R90="","",(INDEX('月次入力'!$H$7:$H$126,$R90)-INDEX('月次入力'!$I$7:$I$126,$R90))*IF(INDEX('勘定科目'!$C$6:$C$125,$R90)="収益",-1,1))</f>
        <v/>
      </c>
      <c r="E90" s="48">
        <f>IF($R90="","",(INDEX('月次入力'!$J$7:$J$126,$R90)-INDEX('月次入力'!$K$7:$K$126,$R90))*IF(INDEX('勘定科目'!$C$6:$C$125,$R90)="収益",-1,1))</f>
        <v/>
      </c>
      <c r="F90" s="48">
        <f>IF($R90="","",(INDEX('月次入力'!$L$7:$L$126,$R90)-INDEX('月次入力'!$M$7:$M$126,$R90))*IF(INDEX('勘定科目'!$C$6:$C$125,$R90)="収益",-1,1))</f>
        <v/>
      </c>
      <c r="G90" s="48">
        <f>IF($R90="","",(INDEX('月次入力'!$N$7:$N$126,$R90)-INDEX('月次入力'!$O$7:$O$126,$R90))*IF(INDEX('勘定科目'!$C$6:$C$125,$R90)="収益",-1,1))</f>
        <v/>
      </c>
      <c r="H90" s="48">
        <f>IF($R90="","",(INDEX('月次入力'!$P$7:$P$126,$R90)-INDEX('月次入力'!$Q$7:$Q$126,$R90))*IF(INDEX('勘定科目'!$C$6:$C$125,$R90)="収益",-1,1))</f>
        <v/>
      </c>
      <c r="I90" s="48">
        <f>IF($R90="","",(INDEX('月次入力'!$R$7:$R$126,$R90)-INDEX('月次入力'!$S$7:$S$126,$R90))*IF(INDEX('勘定科目'!$C$6:$C$125,$R90)="収益",-1,1))</f>
        <v/>
      </c>
      <c r="J90" s="48">
        <f>IF($R90="","",(INDEX('月次入力'!$T$7:$T$126,$R90)-INDEX('月次入力'!$U$7:$U$126,$R90))*IF(INDEX('勘定科目'!$C$6:$C$125,$R90)="収益",-1,1))</f>
        <v/>
      </c>
      <c r="K90" s="48">
        <f>IF($R90="","",(INDEX('月次入力'!$V$7:$V$126,$R90)-INDEX('月次入力'!$W$7:$W$126,$R90))*IF(INDEX('勘定科目'!$C$6:$C$125,$R90)="収益",-1,1))</f>
        <v/>
      </c>
      <c r="L90" s="48">
        <f>IF($R90="","",(INDEX('月次入力'!$X$7:$X$126,$R90)-INDEX('月次入力'!$Y$7:$Y$126,$R90))*IF(INDEX('勘定科目'!$C$6:$C$125,$R90)="収益",-1,1))</f>
        <v/>
      </c>
      <c r="M90" s="48">
        <f>IF($R90="","",(INDEX('月次入力'!$Z$7:$Z$126,$R90)-INDEX('月次入力'!$AA$7:$AA$126,$R90))*IF(INDEX('勘定科目'!$C$6:$C$125,$R90)="収益",-1,1))</f>
        <v/>
      </c>
      <c r="N90" s="48">
        <f>IF($R90="","",SUMIF($B$3:$M$3,"&lt;="&amp;'設定'!$C$12,B90:M90))</f>
        <v/>
      </c>
      <c r="O90" s="49">
        <f>IF(OR($R90="",'設定'!$C$12&lt;2),"",INDEX(B90:M90,'設定'!$C$12)-INDEX(B90:M90,'設定'!$C$12-1))</f>
        <v/>
      </c>
      <c r="P90" s="50">
        <f>IF(O90="","",IF(INDEX(B90:M90,'設定'!$C$12-1)&lt;=0,"",O90/INDEX(B90:M90,'設定'!$C$12-1)))</f>
        <v/>
      </c>
      <c r="Q90" s="68" t="n"/>
      <c r="R90" s="68">
        <f>IFERROR(MATCH(39,'勘定科目'!$I$6:$I$125,0),"")</f>
        <v/>
      </c>
      <c r="S90" s="68" t="n"/>
      <c r="T90" s="68" t="n"/>
      <c r="U90" s="68" t="n"/>
      <c r="V90" s="68" t="n"/>
      <c r="W90" s="68" t="n"/>
      <c r="X90" s="68" t="n"/>
      <c r="Y90" s="68" t="n"/>
      <c r="Z90" s="68" t="n"/>
      <c r="AA90" s="68" t="n"/>
      <c r="AB90" s="68" t="n"/>
      <c r="AC90" s="68" t="n"/>
      <c r="AD90" s="68" t="n"/>
      <c r="AE90" s="68" t="n"/>
      <c r="AF90" s="68" t="n"/>
      <c r="AG90" s="68" t="n"/>
      <c r="AH90" s="68" t="n"/>
      <c r="AI90" s="68" t="n"/>
      <c r="AJ90" s="68" t="n"/>
      <c r="AK90" s="68" t="n"/>
    </row>
    <row r="91" ht="15" customHeight="1">
      <c r="A91" s="47">
        <f>IF($R91="","",INDEX('勘定科目'!$B$6:$B$125,$R91)&amp;"（"&amp;INDEX('勘定科目'!$E$6:$E$125,$R91)&amp;"）")</f>
        <v/>
      </c>
      <c r="B91" s="48">
        <f>IF($R91="","",(INDEX('月次入力'!$D$7:$D$126,$R91)-INDEX('月次入力'!$E$7:$E$126,$R91))*IF(INDEX('勘定科目'!$C$6:$C$125,$R91)="収益",-1,1))</f>
        <v/>
      </c>
      <c r="C91" s="48">
        <f>IF($R91="","",(INDEX('月次入力'!$F$7:$F$126,$R91)-INDEX('月次入力'!$G$7:$G$126,$R91))*IF(INDEX('勘定科目'!$C$6:$C$125,$R91)="収益",-1,1))</f>
        <v/>
      </c>
      <c r="D91" s="48">
        <f>IF($R91="","",(INDEX('月次入力'!$H$7:$H$126,$R91)-INDEX('月次入力'!$I$7:$I$126,$R91))*IF(INDEX('勘定科目'!$C$6:$C$125,$R91)="収益",-1,1))</f>
        <v/>
      </c>
      <c r="E91" s="48">
        <f>IF($R91="","",(INDEX('月次入力'!$J$7:$J$126,$R91)-INDEX('月次入力'!$K$7:$K$126,$R91))*IF(INDEX('勘定科目'!$C$6:$C$125,$R91)="収益",-1,1))</f>
        <v/>
      </c>
      <c r="F91" s="48">
        <f>IF($R91="","",(INDEX('月次入力'!$L$7:$L$126,$R91)-INDEX('月次入力'!$M$7:$M$126,$R91))*IF(INDEX('勘定科目'!$C$6:$C$125,$R91)="収益",-1,1))</f>
        <v/>
      </c>
      <c r="G91" s="48">
        <f>IF($R91="","",(INDEX('月次入力'!$N$7:$N$126,$R91)-INDEX('月次入力'!$O$7:$O$126,$R91))*IF(INDEX('勘定科目'!$C$6:$C$125,$R91)="収益",-1,1))</f>
        <v/>
      </c>
      <c r="H91" s="48">
        <f>IF($R91="","",(INDEX('月次入力'!$P$7:$P$126,$R91)-INDEX('月次入力'!$Q$7:$Q$126,$R91))*IF(INDEX('勘定科目'!$C$6:$C$125,$R91)="収益",-1,1))</f>
        <v/>
      </c>
      <c r="I91" s="48">
        <f>IF($R91="","",(INDEX('月次入力'!$R$7:$R$126,$R91)-INDEX('月次入力'!$S$7:$S$126,$R91))*IF(INDEX('勘定科目'!$C$6:$C$125,$R91)="収益",-1,1))</f>
        <v/>
      </c>
      <c r="J91" s="48">
        <f>IF($R91="","",(INDEX('月次入力'!$T$7:$T$126,$R91)-INDEX('月次入力'!$U$7:$U$126,$R91))*IF(INDEX('勘定科目'!$C$6:$C$125,$R91)="収益",-1,1))</f>
        <v/>
      </c>
      <c r="K91" s="48">
        <f>IF($R91="","",(INDEX('月次入力'!$V$7:$V$126,$R91)-INDEX('月次入力'!$W$7:$W$126,$R91))*IF(INDEX('勘定科目'!$C$6:$C$125,$R91)="収益",-1,1))</f>
        <v/>
      </c>
      <c r="L91" s="48">
        <f>IF($R91="","",(INDEX('月次入力'!$X$7:$X$126,$R91)-INDEX('月次入力'!$Y$7:$Y$126,$R91))*IF(INDEX('勘定科目'!$C$6:$C$125,$R91)="収益",-1,1))</f>
        <v/>
      </c>
      <c r="M91" s="48">
        <f>IF($R91="","",(INDEX('月次入力'!$Z$7:$Z$126,$R91)-INDEX('月次入力'!$AA$7:$AA$126,$R91))*IF(INDEX('勘定科目'!$C$6:$C$125,$R91)="収益",-1,1))</f>
        <v/>
      </c>
      <c r="N91" s="48">
        <f>IF($R91="","",SUMIF($B$3:$M$3,"&lt;="&amp;'設定'!$C$12,B91:M91))</f>
        <v/>
      </c>
      <c r="O91" s="49">
        <f>IF(OR($R91="",'設定'!$C$12&lt;2),"",INDEX(B91:M91,'設定'!$C$12)-INDEX(B91:M91,'設定'!$C$12-1))</f>
        <v/>
      </c>
      <c r="P91" s="50">
        <f>IF(O91="","",IF(INDEX(B91:M91,'設定'!$C$12-1)&lt;=0,"",O91/INDEX(B91:M91,'設定'!$C$12-1)))</f>
        <v/>
      </c>
      <c r="Q91" s="68" t="n"/>
      <c r="R91" s="68">
        <f>IFERROR(MATCH(40,'勘定科目'!$I$6:$I$125,0),"")</f>
        <v/>
      </c>
      <c r="S91" s="68" t="n"/>
      <c r="T91" s="68" t="n"/>
      <c r="U91" s="68" t="n"/>
      <c r="V91" s="68" t="n"/>
      <c r="W91" s="68" t="n"/>
      <c r="X91" s="68" t="n"/>
      <c r="Y91" s="68" t="n"/>
      <c r="Z91" s="68" t="n"/>
      <c r="AA91" s="68" t="n"/>
      <c r="AB91" s="68" t="n"/>
      <c r="AC91" s="68" t="n"/>
      <c r="AD91" s="68" t="n"/>
      <c r="AE91" s="68" t="n"/>
      <c r="AF91" s="68" t="n"/>
      <c r="AG91" s="68" t="n"/>
      <c r="AH91" s="68" t="n"/>
      <c r="AI91" s="68" t="n"/>
      <c r="AJ91" s="68" t="n"/>
      <c r="AK91" s="68" t="n"/>
    </row>
    <row r="92" ht="15" customHeight="1">
      <c r="A92" s="47">
        <f>IF($R92="","",INDEX('勘定科目'!$B$6:$B$125,$R92)&amp;"（"&amp;INDEX('勘定科目'!$E$6:$E$125,$R92)&amp;"）")</f>
        <v/>
      </c>
      <c r="B92" s="48">
        <f>IF($R92="","",(INDEX('月次入力'!$D$7:$D$126,$R92)-INDEX('月次入力'!$E$7:$E$126,$R92))*IF(INDEX('勘定科目'!$C$6:$C$125,$R92)="収益",-1,1))</f>
        <v/>
      </c>
      <c r="C92" s="48">
        <f>IF($R92="","",(INDEX('月次入力'!$F$7:$F$126,$R92)-INDEX('月次入力'!$G$7:$G$126,$R92))*IF(INDEX('勘定科目'!$C$6:$C$125,$R92)="収益",-1,1))</f>
        <v/>
      </c>
      <c r="D92" s="48">
        <f>IF($R92="","",(INDEX('月次入力'!$H$7:$H$126,$R92)-INDEX('月次入力'!$I$7:$I$126,$R92))*IF(INDEX('勘定科目'!$C$6:$C$125,$R92)="収益",-1,1))</f>
        <v/>
      </c>
      <c r="E92" s="48">
        <f>IF($R92="","",(INDEX('月次入力'!$J$7:$J$126,$R92)-INDEX('月次入力'!$K$7:$K$126,$R92))*IF(INDEX('勘定科目'!$C$6:$C$125,$R92)="収益",-1,1))</f>
        <v/>
      </c>
      <c r="F92" s="48">
        <f>IF($R92="","",(INDEX('月次入力'!$L$7:$L$126,$R92)-INDEX('月次入力'!$M$7:$M$126,$R92))*IF(INDEX('勘定科目'!$C$6:$C$125,$R92)="収益",-1,1))</f>
        <v/>
      </c>
      <c r="G92" s="48">
        <f>IF($R92="","",(INDEX('月次入力'!$N$7:$N$126,$R92)-INDEX('月次入力'!$O$7:$O$126,$R92))*IF(INDEX('勘定科目'!$C$6:$C$125,$R92)="収益",-1,1))</f>
        <v/>
      </c>
      <c r="H92" s="48">
        <f>IF($R92="","",(INDEX('月次入力'!$P$7:$P$126,$R92)-INDEX('月次入力'!$Q$7:$Q$126,$R92))*IF(INDEX('勘定科目'!$C$6:$C$125,$R92)="収益",-1,1))</f>
        <v/>
      </c>
      <c r="I92" s="48">
        <f>IF($R92="","",(INDEX('月次入力'!$R$7:$R$126,$R92)-INDEX('月次入力'!$S$7:$S$126,$R92))*IF(INDEX('勘定科目'!$C$6:$C$125,$R92)="収益",-1,1))</f>
        <v/>
      </c>
      <c r="J92" s="48">
        <f>IF($R92="","",(INDEX('月次入力'!$T$7:$T$126,$R92)-INDEX('月次入力'!$U$7:$U$126,$R92))*IF(INDEX('勘定科目'!$C$6:$C$125,$R92)="収益",-1,1))</f>
        <v/>
      </c>
      <c r="K92" s="48">
        <f>IF($R92="","",(INDEX('月次入力'!$V$7:$V$126,$R92)-INDEX('月次入力'!$W$7:$W$126,$R92))*IF(INDEX('勘定科目'!$C$6:$C$125,$R92)="収益",-1,1))</f>
        <v/>
      </c>
      <c r="L92" s="48">
        <f>IF($R92="","",(INDEX('月次入力'!$X$7:$X$126,$R92)-INDEX('月次入力'!$Y$7:$Y$126,$R92))*IF(INDEX('勘定科目'!$C$6:$C$125,$R92)="収益",-1,1))</f>
        <v/>
      </c>
      <c r="M92" s="48">
        <f>IF($R92="","",(INDEX('月次入力'!$Z$7:$Z$126,$R92)-INDEX('月次入力'!$AA$7:$AA$126,$R92))*IF(INDEX('勘定科目'!$C$6:$C$125,$R92)="収益",-1,1))</f>
        <v/>
      </c>
      <c r="N92" s="48">
        <f>IF($R92="","",SUMIF($B$3:$M$3,"&lt;="&amp;'設定'!$C$12,B92:M92))</f>
        <v/>
      </c>
      <c r="O92" s="49">
        <f>IF(OR($R92="",'設定'!$C$12&lt;2),"",INDEX(B92:M92,'設定'!$C$12)-INDEX(B92:M92,'設定'!$C$12-1))</f>
        <v/>
      </c>
      <c r="P92" s="50">
        <f>IF(O92="","",IF(INDEX(B92:M92,'設定'!$C$12-1)&lt;=0,"",O92/INDEX(B92:M92,'設定'!$C$12-1)))</f>
        <v/>
      </c>
      <c r="Q92" s="68" t="n"/>
      <c r="R92" s="68">
        <f>IFERROR(MATCH(41,'勘定科目'!$I$6:$I$125,0),"")</f>
        <v/>
      </c>
      <c r="S92" s="68" t="n"/>
      <c r="T92" s="68" t="n"/>
      <c r="U92" s="68" t="n"/>
      <c r="V92" s="68" t="n"/>
      <c r="W92" s="68" t="n"/>
      <c r="X92" s="68" t="n"/>
      <c r="Y92" s="68" t="n"/>
      <c r="Z92" s="68" t="n"/>
      <c r="AA92" s="68" t="n"/>
      <c r="AB92" s="68" t="n"/>
      <c r="AC92" s="68" t="n"/>
      <c r="AD92" s="68" t="n"/>
      <c r="AE92" s="68" t="n"/>
      <c r="AF92" s="68" t="n"/>
      <c r="AG92" s="68" t="n"/>
      <c r="AH92" s="68" t="n"/>
      <c r="AI92" s="68" t="n"/>
      <c r="AJ92" s="68" t="n"/>
      <c r="AK92" s="68" t="n"/>
    </row>
    <row r="93" ht="15" customHeight="1">
      <c r="A93" s="47">
        <f>IF($R93="","",INDEX('勘定科目'!$B$6:$B$125,$R93)&amp;"（"&amp;INDEX('勘定科目'!$E$6:$E$125,$R93)&amp;"）")</f>
        <v/>
      </c>
      <c r="B93" s="48">
        <f>IF($R93="","",(INDEX('月次入力'!$D$7:$D$126,$R93)-INDEX('月次入力'!$E$7:$E$126,$R93))*IF(INDEX('勘定科目'!$C$6:$C$125,$R93)="収益",-1,1))</f>
        <v/>
      </c>
      <c r="C93" s="48">
        <f>IF($R93="","",(INDEX('月次入力'!$F$7:$F$126,$R93)-INDEX('月次入力'!$G$7:$G$126,$R93))*IF(INDEX('勘定科目'!$C$6:$C$125,$R93)="収益",-1,1))</f>
        <v/>
      </c>
      <c r="D93" s="48">
        <f>IF($R93="","",(INDEX('月次入力'!$H$7:$H$126,$R93)-INDEX('月次入力'!$I$7:$I$126,$R93))*IF(INDEX('勘定科目'!$C$6:$C$125,$R93)="収益",-1,1))</f>
        <v/>
      </c>
      <c r="E93" s="48">
        <f>IF($R93="","",(INDEX('月次入力'!$J$7:$J$126,$R93)-INDEX('月次入力'!$K$7:$K$126,$R93))*IF(INDEX('勘定科目'!$C$6:$C$125,$R93)="収益",-1,1))</f>
        <v/>
      </c>
      <c r="F93" s="48">
        <f>IF($R93="","",(INDEX('月次入力'!$L$7:$L$126,$R93)-INDEX('月次入力'!$M$7:$M$126,$R93))*IF(INDEX('勘定科目'!$C$6:$C$125,$R93)="収益",-1,1))</f>
        <v/>
      </c>
      <c r="G93" s="48">
        <f>IF($R93="","",(INDEX('月次入力'!$N$7:$N$126,$R93)-INDEX('月次入力'!$O$7:$O$126,$R93))*IF(INDEX('勘定科目'!$C$6:$C$125,$R93)="収益",-1,1))</f>
        <v/>
      </c>
      <c r="H93" s="48">
        <f>IF($R93="","",(INDEX('月次入力'!$P$7:$P$126,$R93)-INDEX('月次入力'!$Q$7:$Q$126,$R93))*IF(INDEX('勘定科目'!$C$6:$C$125,$R93)="収益",-1,1))</f>
        <v/>
      </c>
      <c r="I93" s="48">
        <f>IF($R93="","",(INDEX('月次入力'!$R$7:$R$126,$R93)-INDEX('月次入力'!$S$7:$S$126,$R93))*IF(INDEX('勘定科目'!$C$6:$C$125,$R93)="収益",-1,1))</f>
        <v/>
      </c>
      <c r="J93" s="48">
        <f>IF($R93="","",(INDEX('月次入力'!$T$7:$T$126,$R93)-INDEX('月次入力'!$U$7:$U$126,$R93))*IF(INDEX('勘定科目'!$C$6:$C$125,$R93)="収益",-1,1))</f>
        <v/>
      </c>
      <c r="K93" s="48">
        <f>IF($R93="","",(INDEX('月次入力'!$V$7:$V$126,$R93)-INDEX('月次入力'!$W$7:$W$126,$R93))*IF(INDEX('勘定科目'!$C$6:$C$125,$R93)="収益",-1,1))</f>
        <v/>
      </c>
      <c r="L93" s="48">
        <f>IF($R93="","",(INDEX('月次入力'!$X$7:$X$126,$R93)-INDEX('月次入力'!$Y$7:$Y$126,$R93))*IF(INDEX('勘定科目'!$C$6:$C$125,$R93)="収益",-1,1))</f>
        <v/>
      </c>
      <c r="M93" s="48">
        <f>IF($R93="","",(INDEX('月次入力'!$Z$7:$Z$126,$R93)-INDEX('月次入力'!$AA$7:$AA$126,$R93))*IF(INDEX('勘定科目'!$C$6:$C$125,$R93)="収益",-1,1))</f>
        <v/>
      </c>
      <c r="N93" s="48">
        <f>IF($R93="","",SUMIF($B$3:$M$3,"&lt;="&amp;'設定'!$C$12,B93:M93))</f>
        <v/>
      </c>
      <c r="O93" s="49">
        <f>IF(OR($R93="",'設定'!$C$12&lt;2),"",INDEX(B93:M93,'設定'!$C$12)-INDEX(B93:M93,'設定'!$C$12-1))</f>
        <v/>
      </c>
      <c r="P93" s="50">
        <f>IF(O93="","",IF(INDEX(B93:M93,'設定'!$C$12-1)&lt;=0,"",O93/INDEX(B93:M93,'設定'!$C$12-1)))</f>
        <v/>
      </c>
      <c r="Q93" s="68" t="n"/>
      <c r="R93" s="68">
        <f>IFERROR(MATCH(42,'勘定科目'!$I$6:$I$125,0),"")</f>
        <v/>
      </c>
      <c r="S93" s="68" t="n"/>
      <c r="T93" s="68" t="n"/>
      <c r="U93" s="68" t="n"/>
      <c r="V93" s="68" t="n"/>
      <c r="W93" s="68" t="n"/>
      <c r="X93" s="68" t="n"/>
      <c r="Y93" s="68" t="n"/>
      <c r="Z93" s="68" t="n"/>
      <c r="AA93" s="68" t="n"/>
      <c r="AB93" s="68" t="n"/>
      <c r="AC93" s="68" t="n"/>
      <c r="AD93" s="68" t="n"/>
      <c r="AE93" s="68" t="n"/>
      <c r="AF93" s="68" t="n"/>
      <c r="AG93" s="68" t="n"/>
      <c r="AH93" s="68" t="n"/>
      <c r="AI93" s="68" t="n"/>
      <c r="AJ93" s="68" t="n"/>
      <c r="AK93" s="68" t="n"/>
    </row>
    <row r="94" ht="15" customHeight="1">
      <c r="A94" s="47">
        <f>IF($R94="","",INDEX('勘定科目'!$B$6:$B$125,$R94)&amp;"（"&amp;INDEX('勘定科目'!$E$6:$E$125,$R94)&amp;"）")</f>
        <v/>
      </c>
      <c r="B94" s="48">
        <f>IF($R94="","",(INDEX('月次入力'!$D$7:$D$126,$R94)-INDEX('月次入力'!$E$7:$E$126,$R94))*IF(INDEX('勘定科目'!$C$6:$C$125,$R94)="収益",-1,1))</f>
        <v/>
      </c>
      <c r="C94" s="48">
        <f>IF($R94="","",(INDEX('月次入力'!$F$7:$F$126,$R94)-INDEX('月次入力'!$G$7:$G$126,$R94))*IF(INDEX('勘定科目'!$C$6:$C$125,$R94)="収益",-1,1))</f>
        <v/>
      </c>
      <c r="D94" s="48">
        <f>IF($R94="","",(INDEX('月次入力'!$H$7:$H$126,$R94)-INDEX('月次入力'!$I$7:$I$126,$R94))*IF(INDEX('勘定科目'!$C$6:$C$125,$R94)="収益",-1,1))</f>
        <v/>
      </c>
      <c r="E94" s="48">
        <f>IF($R94="","",(INDEX('月次入力'!$J$7:$J$126,$R94)-INDEX('月次入力'!$K$7:$K$126,$R94))*IF(INDEX('勘定科目'!$C$6:$C$125,$R94)="収益",-1,1))</f>
        <v/>
      </c>
      <c r="F94" s="48">
        <f>IF($R94="","",(INDEX('月次入力'!$L$7:$L$126,$R94)-INDEX('月次入力'!$M$7:$M$126,$R94))*IF(INDEX('勘定科目'!$C$6:$C$125,$R94)="収益",-1,1))</f>
        <v/>
      </c>
      <c r="G94" s="48">
        <f>IF($R94="","",(INDEX('月次入力'!$N$7:$N$126,$R94)-INDEX('月次入力'!$O$7:$O$126,$R94))*IF(INDEX('勘定科目'!$C$6:$C$125,$R94)="収益",-1,1))</f>
        <v/>
      </c>
      <c r="H94" s="48">
        <f>IF($R94="","",(INDEX('月次入力'!$P$7:$P$126,$R94)-INDEX('月次入力'!$Q$7:$Q$126,$R94))*IF(INDEX('勘定科目'!$C$6:$C$125,$R94)="収益",-1,1))</f>
        <v/>
      </c>
      <c r="I94" s="48">
        <f>IF($R94="","",(INDEX('月次入力'!$R$7:$R$126,$R94)-INDEX('月次入力'!$S$7:$S$126,$R94))*IF(INDEX('勘定科目'!$C$6:$C$125,$R94)="収益",-1,1))</f>
        <v/>
      </c>
      <c r="J94" s="48">
        <f>IF($R94="","",(INDEX('月次入力'!$T$7:$T$126,$R94)-INDEX('月次入力'!$U$7:$U$126,$R94))*IF(INDEX('勘定科目'!$C$6:$C$125,$R94)="収益",-1,1))</f>
        <v/>
      </c>
      <c r="K94" s="48">
        <f>IF($R94="","",(INDEX('月次入力'!$V$7:$V$126,$R94)-INDEX('月次入力'!$W$7:$W$126,$R94))*IF(INDEX('勘定科目'!$C$6:$C$125,$R94)="収益",-1,1))</f>
        <v/>
      </c>
      <c r="L94" s="48">
        <f>IF($R94="","",(INDEX('月次入力'!$X$7:$X$126,$R94)-INDEX('月次入力'!$Y$7:$Y$126,$R94))*IF(INDEX('勘定科目'!$C$6:$C$125,$R94)="収益",-1,1))</f>
        <v/>
      </c>
      <c r="M94" s="48">
        <f>IF($R94="","",(INDEX('月次入力'!$Z$7:$Z$126,$R94)-INDEX('月次入力'!$AA$7:$AA$126,$R94))*IF(INDEX('勘定科目'!$C$6:$C$125,$R94)="収益",-1,1))</f>
        <v/>
      </c>
      <c r="N94" s="48">
        <f>IF($R94="","",SUMIF($B$3:$M$3,"&lt;="&amp;'設定'!$C$12,B94:M94))</f>
        <v/>
      </c>
      <c r="O94" s="49">
        <f>IF(OR($R94="",'設定'!$C$12&lt;2),"",INDEX(B94:M94,'設定'!$C$12)-INDEX(B94:M94,'設定'!$C$12-1))</f>
        <v/>
      </c>
      <c r="P94" s="50">
        <f>IF(O94="","",IF(INDEX(B94:M94,'設定'!$C$12-1)&lt;=0,"",O94/INDEX(B94:M94,'設定'!$C$12-1)))</f>
        <v/>
      </c>
      <c r="Q94" s="68" t="n"/>
      <c r="R94" s="68">
        <f>IFERROR(MATCH(43,'勘定科目'!$I$6:$I$125,0),"")</f>
        <v/>
      </c>
      <c r="S94" s="68" t="n"/>
      <c r="T94" s="68" t="n"/>
      <c r="U94" s="68" t="n"/>
      <c r="V94" s="68" t="n"/>
      <c r="W94" s="68" t="n"/>
      <c r="X94" s="68" t="n"/>
      <c r="Y94" s="68" t="n"/>
      <c r="Z94" s="68" t="n"/>
      <c r="AA94" s="68" t="n"/>
      <c r="AB94" s="68" t="n"/>
      <c r="AC94" s="68" t="n"/>
      <c r="AD94" s="68" t="n"/>
      <c r="AE94" s="68" t="n"/>
      <c r="AF94" s="68" t="n"/>
      <c r="AG94" s="68" t="n"/>
      <c r="AH94" s="68" t="n"/>
      <c r="AI94" s="68" t="n"/>
      <c r="AJ94" s="68" t="n"/>
      <c r="AK94" s="68" t="n"/>
    </row>
    <row r="95" ht="15" customHeight="1">
      <c r="A95" s="47">
        <f>IF($R95="","",INDEX('勘定科目'!$B$6:$B$125,$R95)&amp;"（"&amp;INDEX('勘定科目'!$E$6:$E$125,$R95)&amp;"）")</f>
        <v/>
      </c>
      <c r="B95" s="48">
        <f>IF($R95="","",(INDEX('月次入力'!$D$7:$D$126,$R95)-INDEX('月次入力'!$E$7:$E$126,$R95))*IF(INDEX('勘定科目'!$C$6:$C$125,$R95)="収益",-1,1))</f>
        <v/>
      </c>
      <c r="C95" s="48">
        <f>IF($R95="","",(INDEX('月次入力'!$F$7:$F$126,$R95)-INDEX('月次入力'!$G$7:$G$126,$R95))*IF(INDEX('勘定科目'!$C$6:$C$125,$R95)="収益",-1,1))</f>
        <v/>
      </c>
      <c r="D95" s="48">
        <f>IF($R95="","",(INDEX('月次入力'!$H$7:$H$126,$R95)-INDEX('月次入力'!$I$7:$I$126,$R95))*IF(INDEX('勘定科目'!$C$6:$C$125,$R95)="収益",-1,1))</f>
        <v/>
      </c>
      <c r="E95" s="48">
        <f>IF($R95="","",(INDEX('月次入力'!$J$7:$J$126,$R95)-INDEX('月次入力'!$K$7:$K$126,$R95))*IF(INDEX('勘定科目'!$C$6:$C$125,$R95)="収益",-1,1))</f>
        <v/>
      </c>
      <c r="F95" s="48">
        <f>IF($R95="","",(INDEX('月次入力'!$L$7:$L$126,$R95)-INDEX('月次入力'!$M$7:$M$126,$R95))*IF(INDEX('勘定科目'!$C$6:$C$125,$R95)="収益",-1,1))</f>
        <v/>
      </c>
      <c r="G95" s="48">
        <f>IF($R95="","",(INDEX('月次入力'!$N$7:$N$126,$R95)-INDEX('月次入力'!$O$7:$O$126,$R95))*IF(INDEX('勘定科目'!$C$6:$C$125,$R95)="収益",-1,1))</f>
        <v/>
      </c>
      <c r="H95" s="48">
        <f>IF($R95="","",(INDEX('月次入力'!$P$7:$P$126,$R95)-INDEX('月次入力'!$Q$7:$Q$126,$R95))*IF(INDEX('勘定科目'!$C$6:$C$125,$R95)="収益",-1,1))</f>
        <v/>
      </c>
      <c r="I95" s="48">
        <f>IF($R95="","",(INDEX('月次入力'!$R$7:$R$126,$R95)-INDEX('月次入力'!$S$7:$S$126,$R95))*IF(INDEX('勘定科目'!$C$6:$C$125,$R95)="収益",-1,1))</f>
        <v/>
      </c>
      <c r="J95" s="48">
        <f>IF($R95="","",(INDEX('月次入力'!$T$7:$T$126,$R95)-INDEX('月次入力'!$U$7:$U$126,$R95))*IF(INDEX('勘定科目'!$C$6:$C$125,$R95)="収益",-1,1))</f>
        <v/>
      </c>
      <c r="K95" s="48">
        <f>IF($R95="","",(INDEX('月次入力'!$V$7:$V$126,$R95)-INDEX('月次入力'!$W$7:$W$126,$R95))*IF(INDEX('勘定科目'!$C$6:$C$125,$R95)="収益",-1,1))</f>
        <v/>
      </c>
      <c r="L95" s="48">
        <f>IF($R95="","",(INDEX('月次入力'!$X$7:$X$126,$R95)-INDEX('月次入力'!$Y$7:$Y$126,$R95))*IF(INDEX('勘定科目'!$C$6:$C$125,$R95)="収益",-1,1))</f>
        <v/>
      </c>
      <c r="M95" s="48">
        <f>IF($R95="","",(INDEX('月次入力'!$Z$7:$Z$126,$R95)-INDEX('月次入力'!$AA$7:$AA$126,$R95))*IF(INDEX('勘定科目'!$C$6:$C$125,$R95)="収益",-1,1))</f>
        <v/>
      </c>
      <c r="N95" s="48">
        <f>IF($R95="","",SUMIF($B$3:$M$3,"&lt;="&amp;'設定'!$C$12,B95:M95))</f>
        <v/>
      </c>
      <c r="O95" s="49">
        <f>IF(OR($R95="",'設定'!$C$12&lt;2),"",INDEX(B95:M95,'設定'!$C$12)-INDEX(B95:M95,'設定'!$C$12-1))</f>
        <v/>
      </c>
      <c r="P95" s="50">
        <f>IF(O95="","",IF(INDEX(B95:M95,'設定'!$C$12-1)&lt;=0,"",O95/INDEX(B95:M95,'設定'!$C$12-1)))</f>
        <v/>
      </c>
      <c r="Q95" s="68" t="n"/>
      <c r="R95" s="68">
        <f>IFERROR(MATCH(44,'勘定科目'!$I$6:$I$125,0),"")</f>
        <v/>
      </c>
      <c r="S95" s="68" t="n"/>
      <c r="T95" s="68" t="n"/>
      <c r="U95" s="68" t="n"/>
      <c r="V95" s="68" t="n"/>
      <c r="W95" s="68" t="n"/>
      <c r="X95" s="68" t="n"/>
      <c r="Y95" s="68" t="n"/>
      <c r="Z95" s="68" t="n"/>
      <c r="AA95" s="68" t="n"/>
      <c r="AB95" s="68" t="n"/>
      <c r="AC95" s="68" t="n"/>
      <c r="AD95" s="68" t="n"/>
      <c r="AE95" s="68" t="n"/>
      <c r="AF95" s="68" t="n"/>
      <c r="AG95" s="68" t="n"/>
      <c r="AH95" s="68" t="n"/>
      <c r="AI95" s="68" t="n"/>
      <c r="AJ95" s="68" t="n"/>
      <c r="AK95" s="68" t="n"/>
    </row>
    <row r="96" ht="15" customHeight="1">
      <c r="A96" s="47">
        <f>IF($R96="","",INDEX('勘定科目'!$B$6:$B$125,$R96)&amp;"（"&amp;INDEX('勘定科目'!$E$6:$E$125,$R96)&amp;"）")</f>
        <v/>
      </c>
      <c r="B96" s="48">
        <f>IF($R96="","",(INDEX('月次入力'!$D$7:$D$126,$R96)-INDEX('月次入力'!$E$7:$E$126,$R96))*IF(INDEX('勘定科目'!$C$6:$C$125,$R96)="収益",-1,1))</f>
        <v/>
      </c>
      <c r="C96" s="48">
        <f>IF($R96="","",(INDEX('月次入力'!$F$7:$F$126,$R96)-INDEX('月次入力'!$G$7:$G$126,$R96))*IF(INDEX('勘定科目'!$C$6:$C$125,$R96)="収益",-1,1))</f>
        <v/>
      </c>
      <c r="D96" s="48">
        <f>IF($R96="","",(INDEX('月次入力'!$H$7:$H$126,$R96)-INDEX('月次入力'!$I$7:$I$126,$R96))*IF(INDEX('勘定科目'!$C$6:$C$125,$R96)="収益",-1,1))</f>
        <v/>
      </c>
      <c r="E96" s="48">
        <f>IF($R96="","",(INDEX('月次入力'!$J$7:$J$126,$R96)-INDEX('月次入力'!$K$7:$K$126,$R96))*IF(INDEX('勘定科目'!$C$6:$C$125,$R96)="収益",-1,1))</f>
        <v/>
      </c>
      <c r="F96" s="48">
        <f>IF($R96="","",(INDEX('月次入力'!$L$7:$L$126,$R96)-INDEX('月次入力'!$M$7:$M$126,$R96))*IF(INDEX('勘定科目'!$C$6:$C$125,$R96)="収益",-1,1))</f>
        <v/>
      </c>
      <c r="G96" s="48">
        <f>IF($R96="","",(INDEX('月次入力'!$N$7:$N$126,$R96)-INDEX('月次入力'!$O$7:$O$126,$R96))*IF(INDEX('勘定科目'!$C$6:$C$125,$R96)="収益",-1,1))</f>
        <v/>
      </c>
      <c r="H96" s="48">
        <f>IF($R96="","",(INDEX('月次入力'!$P$7:$P$126,$R96)-INDEX('月次入力'!$Q$7:$Q$126,$R96))*IF(INDEX('勘定科目'!$C$6:$C$125,$R96)="収益",-1,1))</f>
        <v/>
      </c>
      <c r="I96" s="48">
        <f>IF($R96="","",(INDEX('月次入力'!$R$7:$R$126,$R96)-INDEX('月次入力'!$S$7:$S$126,$R96))*IF(INDEX('勘定科目'!$C$6:$C$125,$R96)="収益",-1,1))</f>
        <v/>
      </c>
      <c r="J96" s="48">
        <f>IF($R96="","",(INDEX('月次入力'!$T$7:$T$126,$R96)-INDEX('月次入力'!$U$7:$U$126,$R96))*IF(INDEX('勘定科目'!$C$6:$C$125,$R96)="収益",-1,1))</f>
        <v/>
      </c>
      <c r="K96" s="48">
        <f>IF($R96="","",(INDEX('月次入力'!$V$7:$V$126,$R96)-INDEX('月次入力'!$W$7:$W$126,$R96))*IF(INDEX('勘定科目'!$C$6:$C$125,$R96)="収益",-1,1))</f>
        <v/>
      </c>
      <c r="L96" s="48">
        <f>IF($R96="","",(INDEX('月次入力'!$X$7:$X$126,$R96)-INDEX('月次入力'!$Y$7:$Y$126,$R96))*IF(INDEX('勘定科目'!$C$6:$C$125,$R96)="収益",-1,1))</f>
        <v/>
      </c>
      <c r="M96" s="48">
        <f>IF($R96="","",(INDEX('月次入力'!$Z$7:$Z$126,$R96)-INDEX('月次入力'!$AA$7:$AA$126,$R96))*IF(INDEX('勘定科目'!$C$6:$C$125,$R96)="収益",-1,1))</f>
        <v/>
      </c>
      <c r="N96" s="48">
        <f>IF($R96="","",SUMIF($B$3:$M$3,"&lt;="&amp;'設定'!$C$12,B96:M96))</f>
        <v/>
      </c>
      <c r="O96" s="49">
        <f>IF(OR($R96="",'設定'!$C$12&lt;2),"",INDEX(B96:M96,'設定'!$C$12)-INDEX(B96:M96,'設定'!$C$12-1))</f>
        <v/>
      </c>
      <c r="P96" s="50">
        <f>IF(O96="","",IF(INDEX(B96:M96,'設定'!$C$12-1)&lt;=0,"",O96/INDEX(B96:M96,'設定'!$C$12-1)))</f>
        <v/>
      </c>
      <c r="Q96" s="68" t="n"/>
      <c r="R96" s="68">
        <f>IFERROR(MATCH(45,'勘定科目'!$I$6:$I$125,0),"")</f>
        <v/>
      </c>
      <c r="S96" s="68" t="n"/>
      <c r="T96" s="68" t="n"/>
      <c r="U96" s="68" t="n"/>
      <c r="V96" s="68" t="n"/>
      <c r="W96" s="68" t="n"/>
      <c r="X96" s="68" t="n"/>
      <c r="Y96" s="68" t="n"/>
      <c r="Z96" s="68" t="n"/>
      <c r="AA96" s="68" t="n"/>
      <c r="AB96" s="68" t="n"/>
      <c r="AC96" s="68" t="n"/>
      <c r="AD96" s="68" t="n"/>
      <c r="AE96" s="68" t="n"/>
      <c r="AF96" s="68" t="n"/>
      <c r="AG96" s="68" t="n"/>
      <c r="AH96" s="68" t="n"/>
      <c r="AI96" s="68" t="n"/>
      <c r="AJ96" s="68" t="n"/>
      <c r="AK96" s="68" t="n"/>
    </row>
    <row r="97" ht="15" customHeight="1">
      <c r="A97" s="47">
        <f>IF($R97="","",INDEX('勘定科目'!$B$6:$B$125,$R97)&amp;"（"&amp;INDEX('勘定科目'!$E$6:$E$125,$R97)&amp;"）")</f>
        <v/>
      </c>
      <c r="B97" s="48">
        <f>IF($R97="","",(INDEX('月次入力'!$D$7:$D$126,$R97)-INDEX('月次入力'!$E$7:$E$126,$R97))*IF(INDEX('勘定科目'!$C$6:$C$125,$R97)="収益",-1,1))</f>
        <v/>
      </c>
      <c r="C97" s="48">
        <f>IF($R97="","",(INDEX('月次入力'!$F$7:$F$126,$R97)-INDEX('月次入力'!$G$7:$G$126,$R97))*IF(INDEX('勘定科目'!$C$6:$C$125,$R97)="収益",-1,1))</f>
        <v/>
      </c>
      <c r="D97" s="48">
        <f>IF($R97="","",(INDEX('月次入力'!$H$7:$H$126,$R97)-INDEX('月次入力'!$I$7:$I$126,$R97))*IF(INDEX('勘定科目'!$C$6:$C$125,$R97)="収益",-1,1))</f>
        <v/>
      </c>
      <c r="E97" s="48">
        <f>IF($R97="","",(INDEX('月次入力'!$J$7:$J$126,$R97)-INDEX('月次入力'!$K$7:$K$126,$R97))*IF(INDEX('勘定科目'!$C$6:$C$125,$R97)="収益",-1,1))</f>
        <v/>
      </c>
      <c r="F97" s="48">
        <f>IF($R97="","",(INDEX('月次入力'!$L$7:$L$126,$R97)-INDEX('月次入力'!$M$7:$M$126,$R97))*IF(INDEX('勘定科目'!$C$6:$C$125,$R97)="収益",-1,1))</f>
        <v/>
      </c>
      <c r="G97" s="48">
        <f>IF($R97="","",(INDEX('月次入力'!$N$7:$N$126,$R97)-INDEX('月次入力'!$O$7:$O$126,$R97))*IF(INDEX('勘定科目'!$C$6:$C$125,$R97)="収益",-1,1))</f>
        <v/>
      </c>
      <c r="H97" s="48">
        <f>IF($R97="","",(INDEX('月次入力'!$P$7:$P$126,$R97)-INDEX('月次入力'!$Q$7:$Q$126,$R97))*IF(INDEX('勘定科目'!$C$6:$C$125,$R97)="収益",-1,1))</f>
        <v/>
      </c>
      <c r="I97" s="48">
        <f>IF($R97="","",(INDEX('月次入力'!$R$7:$R$126,$R97)-INDEX('月次入力'!$S$7:$S$126,$R97))*IF(INDEX('勘定科目'!$C$6:$C$125,$R97)="収益",-1,1))</f>
        <v/>
      </c>
      <c r="J97" s="48">
        <f>IF($R97="","",(INDEX('月次入力'!$T$7:$T$126,$R97)-INDEX('月次入力'!$U$7:$U$126,$R97))*IF(INDEX('勘定科目'!$C$6:$C$125,$R97)="収益",-1,1))</f>
        <v/>
      </c>
      <c r="K97" s="48">
        <f>IF($R97="","",(INDEX('月次入力'!$V$7:$V$126,$R97)-INDEX('月次入力'!$W$7:$W$126,$R97))*IF(INDEX('勘定科目'!$C$6:$C$125,$R97)="収益",-1,1))</f>
        <v/>
      </c>
      <c r="L97" s="48">
        <f>IF($R97="","",(INDEX('月次入力'!$X$7:$X$126,$R97)-INDEX('月次入力'!$Y$7:$Y$126,$R97))*IF(INDEX('勘定科目'!$C$6:$C$125,$R97)="収益",-1,1))</f>
        <v/>
      </c>
      <c r="M97" s="48">
        <f>IF($R97="","",(INDEX('月次入力'!$Z$7:$Z$126,$R97)-INDEX('月次入力'!$AA$7:$AA$126,$R97))*IF(INDEX('勘定科目'!$C$6:$C$125,$R97)="収益",-1,1))</f>
        <v/>
      </c>
      <c r="N97" s="48">
        <f>IF($R97="","",SUMIF($B$3:$M$3,"&lt;="&amp;'設定'!$C$12,B97:M97))</f>
        <v/>
      </c>
      <c r="O97" s="49">
        <f>IF(OR($R97="",'設定'!$C$12&lt;2),"",INDEX(B97:M97,'設定'!$C$12)-INDEX(B97:M97,'設定'!$C$12-1))</f>
        <v/>
      </c>
      <c r="P97" s="50">
        <f>IF(O97="","",IF(INDEX(B97:M97,'設定'!$C$12-1)&lt;=0,"",O97/INDEX(B97:M97,'設定'!$C$12-1)))</f>
        <v/>
      </c>
      <c r="Q97" s="68" t="n"/>
      <c r="R97" s="68">
        <f>IFERROR(MATCH(46,'勘定科目'!$I$6:$I$125,0),"")</f>
        <v/>
      </c>
      <c r="S97" s="68" t="n"/>
      <c r="T97" s="68" t="n"/>
      <c r="U97" s="68" t="n"/>
      <c r="V97" s="68" t="n"/>
      <c r="W97" s="68" t="n"/>
      <c r="X97" s="68" t="n"/>
      <c r="Y97" s="68" t="n"/>
      <c r="Z97" s="68" t="n"/>
      <c r="AA97" s="68" t="n"/>
      <c r="AB97" s="68" t="n"/>
      <c r="AC97" s="68" t="n"/>
      <c r="AD97" s="68" t="n"/>
      <c r="AE97" s="68" t="n"/>
      <c r="AF97" s="68" t="n"/>
      <c r="AG97" s="68" t="n"/>
      <c r="AH97" s="68" t="n"/>
      <c r="AI97" s="68" t="n"/>
      <c r="AJ97" s="68" t="n"/>
      <c r="AK97" s="68" t="n"/>
    </row>
    <row r="98" ht="15" customHeight="1">
      <c r="A98" s="47">
        <f>IF($R98="","",INDEX('勘定科目'!$B$6:$B$125,$R98)&amp;"（"&amp;INDEX('勘定科目'!$E$6:$E$125,$R98)&amp;"）")</f>
        <v/>
      </c>
      <c r="B98" s="48">
        <f>IF($R98="","",(INDEX('月次入力'!$D$7:$D$126,$R98)-INDEX('月次入力'!$E$7:$E$126,$R98))*IF(INDEX('勘定科目'!$C$6:$C$125,$R98)="収益",-1,1))</f>
        <v/>
      </c>
      <c r="C98" s="48">
        <f>IF($R98="","",(INDEX('月次入力'!$F$7:$F$126,$R98)-INDEX('月次入力'!$G$7:$G$126,$R98))*IF(INDEX('勘定科目'!$C$6:$C$125,$R98)="収益",-1,1))</f>
        <v/>
      </c>
      <c r="D98" s="48">
        <f>IF($R98="","",(INDEX('月次入力'!$H$7:$H$126,$R98)-INDEX('月次入力'!$I$7:$I$126,$R98))*IF(INDEX('勘定科目'!$C$6:$C$125,$R98)="収益",-1,1))</f>
        <v/>
      </c>
      <c r="E98" s="48">
        <f>IF($R98="","",(INDEX('月次入力'!$J$7:$J$126,$R98)-INDEX('月次入力'!$K$7:$K$126,$R98))*IF(INDEX('勘定科目'!$C$6:$C$125,$R98)="収益",-1,1))</f>
        <v/>
      </c>
      <c r="F98" s="48">
        <f>IF($R98="","",(INDEX('月次入力'!$L$7:$L$126,$R98)-INDEX('月次入力'!$M$7:$M$126,$R98))*IF(INDEX('勘定科目'!$C$6:$C$125,$R98)="収益",-1,1))</f>
        <v/>
      </c>
      <c r="G98" s="48">
        <f>IF($R98="","",(INDEX('月次入力'!$N$7:$N$126,$R98)-INDEX('月次入力'!$O$7:$O$126,$R98))*IF(INDEX('勘定科目'!$C$6:$C$125,$R98)="収益",-1,1))</f>
        <v/>
      </c>
      <c r="H98" s="48">
        <f>IF($R98="","",(INDEX('月次入力'!$P$7:$P$126,$R98)-INDEX('月次入力'!$Q$7:$Q$126,$R98))*IF(INDEX('勘定科目'!$C$6:$C$125,$R98)="収益",-1,1))</f>
        <v/>
      </c>
      <c r="I98" s="48">
        <f>IF($R98="","",(INDEX('月次入力'!$R$7:$R$126,$R98)-INDEX('月次入力'!$S$7:$S$126,$R98))*IF(INDEX('勘定科目'!$C$6:$C$125,$R98)="収益",-1,1))</f>
        <v/>
      </c>
      <c r="J98" s="48">
        <f>IF($R98="","",(INDEX('月次入力'!$T$7:$T$126,$R98)-INDEX('月次入力'!$U$7:$U$126,$R98))*IF(INDEX('勘定科目'!$C$6:$C$125,$R98)="収益",-1,1))</f>
        <v/>
      </c>
      <c r="K98" s="48">
        <f>IF($R98="","",(INDEX('月次入力'!$V$7:$V$126,$R98)-INDEX('月次入力'!$W$7:$W$126,$R98))*IF(INDEX('勘定科目'!$C$6:$C$125,$R98)="収益",-1,1))</f>
        <v/>
      </c>
      <c r="L98" s="48">
        <f>IF($R98="","",(INDEX('月次入力'!$X$7:$X$126,$R98)-INDEX('月次入力'!$Y$7:$Y$126,$R98))*IF(INDEX('勘定科目'!$C$6:$C$125,$R98)="収益",-1,1))</f>
        <v/>
      </c>
      <c r="M98" s="48">
        <f>IF($R98="","",(INDEX('月次入力'!$Z$7:$Z$126,$R98)-INDEX('月次入力'!$AA$7:$AA$126,$R98))*IF(INDEX('勘定科目'!$C$6:$C$125,$R98)="収益",-1,1))</f>
        <v/>
      </c>
      <c r="N98" s="48">
        <f>IF($R98="","",SUMIF($B$3:$M$3,"&lt;="&amp;'設定'!$C$12,B98:M98))</f>
        <v/>
      </c>
      <c r="O98" s="49">
        <f>IF(OR($R98="",'設定'!$C$12&lt;2),"",INDEX(B98:M98,'設定'!$C$12)-INDEX(B98:M98,'設定'!$C$12-1))</f>
        <v/>
      </c>
      <c r="P98" s="50">
        <f>IF(O98="","",IF(INDEX(B98:M98,'設定'!$C$12-1)&lt;=0,"",O98/INDEX(B98:M98,'設定'!$C$12-1)))</f>
        <v/>
      </c>
      <c r="Q98" s="68" t="n"/>
      <c r="R98" s="68">
        <f>IFERROR(MATCH(47,'勘定科目'!$I$6:$I$125,0),"")</f>
        <v/>
      </c>
      <c r="S98" s="68" t="n"/>
      <c r="T98" s="68" t="n"/>
      <c r="U98" s="68" t="n"/>
      <c r="V98" s="68" t="n"/>
      <c r="W98" s="68" t="n"/>
      <c r="X98" s="68" t="n"/>
      <c r="Y98" s="68" t="n"/>
      <c r="Z98" s="68" t="n"/>
      <c r="AA98" s="68" t="n"/>
      <c r="AB98" s="68" t="n"/>
      <c r="AC98" s="68" t="n"/>
      <c r="AD98" s="68" t="n"/>
      <c r="AE98" s="68" t="n"/>
      <c r="AF98" s="68" t="n"/>
      <c r="AG98" s="68" t="n"/>
      <c r="AH98" s="68" t="n"/>
      <c r="AI98" s="68" t="n"/>
      <c r="AJ98" s="68" t="n"/>
      <c r="AK98" s="68" t="n"/>
    </row>
    <row r="99" ht="15" customHeight="1">
      <c r="A99" s="47">
        <f>IF($R99="","",INDEX('勘定科目'!$B$6:$B$125,$R99)&amp;"（"&amp;INDEX('勘定科目'!$E$6:$E$125,$R99)&amp;"）")</f>
        <v/>
      </c>
      <c r="B99" s="48">
        <f>IF($R99="","",(INDEX('月次入力'!$D$7:$D$126,$R99)-INDEX('月次入力'!$E$7:$E$126,$R99))*IF(INDEX('勘定科目'!$C$6:$C$125,$R99)="収益",-1,1))</f>
        <v/>
      </c>
      <c r="C99" s="48">
        <f>IF($R99="","",(INDEX('月次入力'!$F$7:$F$126,$R99)-INDEX('月次入力'!$G$7:$G$126,$R99))*IF(INDEX('勘定科目'!$C$6:$C$125,$R99)="収益",-1,1))</f>
        <v/>
      </c>
      <c r="D99" s="48">
        <f>IF($R99="","",(INDEX('月次入力'!$H$7:$H$126,$R99)-INDEX('月次入力'!$I$7:$I$126,$R99))*IF(INDEX('勘定科目'!$C$6:$C$125,$R99)="収益",-1,1))</f>
        <v/>
      </c>
      <c r="E99" s="48">
        <f>IF($R99="","",(INDEX('月次入力'!$J$7:$J$126,$R99)-INDEX('月次入力'!$K$7:$K$126,$R99))*IF(INDEX('勘定科目'!$C$6:$C$125,$R99)="収益",-1,1))</f>
        <v/>
      </c>
      <c r="F99" s="48">
        <f>IF($R99="","",(INDEX('月次入力'!$L$7:$L$126,$R99)-INDEX('月次入力'!$M$7:$M$126,$R99))*IF(INDEX('勘定科目'!$C$6:$C$125,$R99)="収益",-1,1))</f>
        <v/>
      </c>
      <c r="G99" s="48">
        <f>IF($R99="","",(INDEX('月次入力'!$N$7:$N$126,$R99)-INDEX('月次入力'!$O$7:$O$126,$R99))*IF(INDEX('勘定科目'!$C$6:$C$125,$R99)="収益",-1,1))</f>
        <v/>
      </c>
      <c r="H99" s="48">
        <f>IF($R99="","",(INDEX('月次入力'!$P$7:$P$126,$R99)-INDEX('月次入力'!$Q$7:$Q$126,$R99))*IF(INDEX('勘定科目'!$C$6:$C$125,$R99)="収益",-1,1))</f>
        <v/>
      </c>
      <c r="I99" s="48">
        <f>IF($R99="","",(INDEX('月次入力'!$R$7:$R$126,$R99)-INDEX('月次入力'!$S$7:$S$126,$R99))*IF(INDEX('勘定科目'!$C$6:$C$125,$R99)="収益",-1,1))</f>
        <v/>
      </c>
      <c r="J99" s="48">
        <f>IF($R99="","",(INDEX('月次入力'!$T$7:$T$126,$R99)-INDEX('月次入力'!$U$7:$U$126,$R99))*IF(INDEX('勘定科目'!$C$6:$C$125,$R99)="収益",-1,1))</f>
        <v/>
      </c>
      <c r="K99" s="48">
        <f>IF($R99="","",(INDEX('月次入力'!$V$7:$V$126,$R99)-INDEX('月次入力'!$W$7:$W$126,$R99))*IF(INDEX('勘定科目'!$C$6:$C$125,$R99)="収益",-1,1))</f>
        <v/>
      </c>
      <c r="L99" s="48">
        <f>IF($R99="","",(INDEX('月次入力'!$X$7:$X$126,$R99)-INDEX('月次入力'!$Y$7:$Y$126,$R99))*IF(INDEX('勘定科目'!$C$6:$C$125,$R99)="収益",-1,1))</f>
        <v/>
      </c>
      <c r="M99" s="48">
        <f>IF($R99="","",(INDEX('月次入力'!$Z$7:$Z$126,$R99)-INDEX('月次入力'!$AA$7:$AA$126,$R99))*IF(INDEX('勘定科目'!$C$6:$C$125,$R99)="収益",-1,1))</f>
        <v/>
      </c>
      <c r="N99" s="48">
        <f>IF($R99="","",SUMIF($B$3:$M$3,"&lt;="&amp;'設定'!$C$12,B99:M99))</f>
        <v/>
      </c>
      <c r="O99" s="49">
        <f>IF(OR($R99="",'設定'!$C$12&lt;2),"",INDEX(B99:M99,'設定'!$C$12)-INDEX(B99:M99,'設定'!$C$12-1))</f>
        <v/>
      </c>
      <c r="P99" s="50">
        <f>IF(O99="","",IF(INDEX(B99:M99,'設定'!$C$12-1)&lt;=0,"",O99/INDEX(B99:M99,'設定'!$C$12-1)))</f>
        <v/>
      </c>
      <c r="Q99" s="68" t="n"/>
      <c r="R99" s="68">
        <f>IFERROR(MATCH(48,'勘定科目'!$I$6:$I$125,0),"")</f>
        <v/>
      </c>
      <c r="S99" s="68" t="n"/>
      <c r="T99" s="68" t="n"/>
      <c r="U99" s="68" t="n"/>
      <c r="V99" s="68" t="n"/>
      <c r="W99" s="68" t="n"/>
      <c r="X99" s="68" t="n"/>
      <c r="Y99" s="68" t="n"/>
      <c r="Z99" s="68" t="n"/>
      <c r="AA99" s="68" t="n"/>
      <c r="AB99" s="68" t="n"/>
      <c r="AC99" s="68" t="n"/>
      <c r="AD99" s="68" t="n"/>
      <c r="AE99" s="68" t="n"/>
      <c r="AF99" s="68" t="n"/>
      <c r="AG99" s="68" t="n"/>
      <c r="AH99" s="68" t="n"/>
      <c r="AI99" s="68" t="n"/>
      <c r="AJ99" s="68" t="n"/>
      <c r="AK99" s="68" t="n"/>
    </row>
    <row r="100" ht="15" customHeight="1">
      <c r="A100" s="47">
        <f>IF($R100="","",INDEX('勘定科目'!$B$6:$B$125,$R100)&amp;"（"&amp;INDEX('勘定科目'!$E$6:$E$125,$R100)&amp;"）")</f>
        <v/>
      </c>
      <c r="B100" s="48">
        <f>IF($R100="","",(INDEX('月次入力'!$D$7:$D$126,$R100)-INDEX('月次入力'!$E$7:$E$126,$R100))*IF(INDEX('勘定科目'!$C$6:$C$125,$R100)="収益",-1,1))</f>
        <v/>
      </c>
      <c r="C100" s="48">
        <f>IF($R100="","",(INDEX('月次入力'!$F$7:$F$126,$R100)-INDEX('月次入力'!$G$7:$G$126,$R100))*IF(INDEX('勘定科目'!$C$6:$C$125,$R100)="収益",-1,1))</f>
        <v/>
      </c>
      <c r="D100" s="48">
        <f>IF($R100="","",(INDEX('月次入力'!$H$7:$H$126,$R100)-INDEX('月次入力'!$I$7:$I$126,$R100))*IF(INDEX('勘定科目'!$C$6:$C$125,$R100)="収益",-1,1))</f>
        <v/>
      </c>
      <c r="E100" s="48">
        <f>IF($R100="","",(INDEX('月次入力'!$J$7:$J$126,$R100)-INDEX('月次入力'!$K$7:$K$126,$R100))*IF(INDEX('勘定科目'!$C$6:$C$125,$R100)="収益",-1,1))</f>
        <v/>
      </c>
      <c r="F100" s="48">
        <f>IF($R100="","",(INDEX('月次入力'!$L$7:$L$126,$R100)-INDEX('月次入力'!$M$7:$M$126,$R100))*IF(INDEX('勘定科目'!$C$6:$C$125,$R100)="収益",-1,1))</f>
        <v/>
      </c>
      <c r="G100" s="48">
        <f>IF($R100="","",(INDEX('月次入力'!$N$7:$N$126,$R100)-INDEX('月次入力'!$O$7:$O$126,$R100))*IF(INDEX('勘定科目'!$C$6:$C$125,$R100)="収益",-1,1))</f>
        <v/>
      </c>
      <c r="H100" s="48">
        <f>IF($R100="","",(INDEX('月次入力'!$P$7:$P$126,$R100)-INDEX('月次入力'!$Q$7:$Q$126,$R100))*IF(INDEX('勘定科目'!$C$6:$C$125,$R100)="収益",-1,1))</f>
        <v/>
      </c>
      <c r="I100" s="48">
        <f>IF($R100="","",(INDEX('月次入力'!$R$7:$R$126,$R100)-INDEX('月次入力'!$S$7:$S$126,$R100))*IF(INDEX('勘定科目'!$C$6:$C$125,$R100)="収益",-1,1))</f>
        <v/>
      </c>
      <c r="J100" s="48">
        <f>IF($R100="","",(INDEX('月次入力'!$T$7:$T$126,$R100)-INDEX('月次入力'!$U$7:$U$126,$R100))*IF(INDEX('勘定科目'!$C$6:$C$125,$R100)="収益",-1,1))</f>
        <v/>
      </c>
      <c r="K100" s="48">
        <f>IF($R100="","",(INDEX('月次入力'!$V$7:$V$126,$R100)-INDEX('月次入力'!$W$7:$W$126,$R100))*IF(INDEX('勘定科目'!$C$6:$C$125,$R100)="収益",-1,1))</f>
        <v/>
      </c>
      <c r="L100" s="48">
        <f>IF($R100="","",(INDEX('月次入力'!$X$7:$X$126,$R100)-INDEX('月次入力'!$Y$7:$Y$126,$R100))*IF(INDEX('勘定科目'!$C$6:$C$125,$R100)="収益",-1,1))</f>
        <v/>
      </c>
      <c r="M100" s="48">
        <f>IF($R100="","",(INDEX('月次入力'!$Z$7:$Z$126,$R100)-INDEX('月次入力'!$AA$7:$AA$126,$R100))*IF(INDEX('勘定科目'!$C$6:$C$125,$R100)="収益",-1,1))</f>
        <v/>
      </c>
      <c r="N100" s="48">
        <f>IF($R100="","",SUMIF($B$3:$M$3,"&lt;="&amp;'設定'!$C$12,B100:M100))</f>
        <v/>
      </c>
      <c r="O100" s="49">
        <f>IF(OR($R100="",'設定'!$C$12&lt;2),"",INDEX(B100:M100,'設定'!$C$12)-INDEX(B100:M100,'設定'!$C$12-1))</f>
        <v/>
      </c>
      <c r="P100" s="50">
        <f>IF(O100="","",IF(INDEX(B100:M100,'設定'!$C$12-1)&lt;=0,"",O100/INDEX(B100:M100,'設定'!$C$12-1)))</f>
        <v/>
      </c>
      <c r="Q100" s="68" t="n"/>
      <c r="R100" s="68">
        <f>IFERROR(MATCH(49,'勘定科目'!$I$6:$I$125,0),"")</f>
        <v/>
      </c>
      <c r="S100" s="68" t="n"/>
      <c r="T100" s="68" t="n"/>
      <c r="U100" s="68" t="n"/>
      <c r="V100" s="68" t="n"/>
      <c r="W100" s="68" t="n"/>
      <c r="X100" s="68" t="n"/>
      <c r="Y100" s="68" t="n"/>
      <c r="Z100" s="68" t="n"/>
      <c r="AA100" s="68" t="n"/>
      <c r="AB100" s="68" t="n"/>
      <c r="AC100" s="68" t="n"/>
      <c r="AD100" s="68" t="n"/>
      <c r="AE100" s="68" t="n"/>
      <c r="AF100" s="68" t="n"/>
      <c r="AG100" s="68" t="n"/>
      <c r="AH100" s="68" t="n"/>
      <c r="AI100" s="68" t="n"/>
      <c r="AJ100" s="68" t="n"/>
      <c r="AK100" s="68" t="n"/>
    </row>
    <row r="101" ht="15" customHeight="1">
      <c r="A101" s="47">
        <f>IF($R101="","",INDEX('勘定科目'!$B$6:$B$125,$R101)&amp;"（"&amp;INDEX('勘定科目'!$E$6:$E$125,$R101)&amp;"）")</f>
        <v/>
      </c>
      <c r="B101" s="48">
        <f>IF($R101="","",(INDEX('月次入力'!$D$7:$D$126,$R101)-INDEX('月次入力'!$E$7:$E$126,$R101))*IF(INDEX('勘定科目'!$C$6:$C$125,$R101)="収益",-1,1))</f>
        <v/>
      </c>
      <c r="C101" s="48">
        <f>IF($R101="","",(INDEX('月次入力'!$F$7:$F$126,$R101)-INDEX('月次入力'!$G$7:$G$126,$R101))*IF(INDEX('勘定科目'!$C$6:$C$125,$R101)="収益",-1,1))</f>
        <v/>
      </c>
      <c r="D101" s="48">
        <f>IF($R101="","",(INDEX('月次入力'!$H$7:$H$126,$R101)-INDEX('月次入力'!$I$7:$I$126,$R101))*IF(INDEX('勘定科目'!$C$6:$C$125,$R101)="収益",-1,1))</f>
        <v/>
      </c>
      <c r="E101" s="48">
        <f>IF($R101="","",(INDEX('月次入力'!$J$7:$J$126,$R101)-INDEX('月次入力'!$K$7:$K$126,$R101))*IF(INDEX('勘定科目'!$C$6:$C$125,$R101)="収益",-1,1))</f>
        <v/>
      </c>
      <c r="F101" s="48">
        <f>IF($R101="","",(INDEX('月次入力'!$L$7:$L$126,$R101)-INDEX('月次入力'!$M$7:$M$126,$R101))*IF(INDEX('勘定科目'!$C$6:$C$125,$R101)="収益",-1,1))</f>
        <v/>
      </c>
      <c r="G101" s="48">
        <f>IF($R101="","",(INDEX('月次入力'!$N$7:$N$126,$R101)-INDEX('月次入力'!$O$7:$O$126,$R101))*IF(INDEX('勘定科目'!$C$6:$C$125,$R101)="収益",-1,1))</f>
        <v/>
      </c>
      <c r="H101" s="48">
        <f>IF($R101="","",(INDEX('月次入力'!$P$7:$P$126,$R101)-INDEX('月次入力'!$Q$7:$Q$126,$R101))*IF(INDEX('勘定科目'!$C$6:$C$125,$R101)="収益",-1,1))</f>
        <v/>
      </c>
      <c r="I101" s="48">
        <f>IF($R101="","",(INDEX('月次入力'!$R$7:$R$126,$R101)-INDEX('月次入力'!$S$7:$S$126,$R101))*IF(INDEX('勘定科目'!$C$6:$C$125,$R101)="収益",-1,1))</f>
        <v/>
      </c>
      <c r="J101" s="48">
        <f>IF($R101="","",(INDEX('月次入力'!$T$7:$T$126,$R101)-INDEX('月次入力'!$U$7:$U$126,$R101))*IF(INDEX('勘定科目'!$C$6:$C$125,$R101)="収益",-1,1))</f>
        <v/>
      </c>
      <c r="K101" s="48">
        <f>IF($R101="","",(INDEX('月次入力'!$V$7:$V$126,$R101)-INDEX('月次入力'!$W$7:$W$126,$R101))*IF(INDEX('勘定科目'!$C$6:$C$125,$R101)="収益",-1,1))</f>
        <v/>
      </c>
      <c r="L101" s="48">
        <f>IF($R101="","",(INDEX('月次入力'!$X$7:$X$126,$R101)-INDEX('月次入力'!$Y$7:$Y$126,$R101))*IF(INDEX('勘定科目'!$C$6:$C$125,$R101)="収益",-1,1))</f>
        <v/>
      </c>
      <c r="M101" s="48">
        <f>IF($R101="","",(INDEX('月次入力'!$Z$7:$Z$126,$R101)-INDEX('月次入力'!$AA$7:$AA$126,$R101))*IF(INDEX('勘定科目'!$C$6:$C$125,$R101)="収益",-1,1))</f>
        <v/>
      </c>
      <c r="N101" s="48">
        <f>IF($R101="","",SUMIF($B$3:$M$3,"&lt;="&amp;'設定'!$C$12,B101:M101))</f>
        <v/>
      </c>
      <c r="O101" s="49">
        <f>IF(OR($R101="",'設定'!$C$12&lt;2),"",INDEX(B101:M101,'設定'!$C$12)-INDEX(B101:M101,'設定'!$C$12-1))</f>
        <v/>
      </c>
      <c r="P101" s="50">
        <f>IF(O101="","",IF(INDEX(B101:M101,'設定'!$C$12-1)&lt;=0,"",O101/INDEX(B101:M101,'設定'!$C$12-1)))</f>
        <v/>
      </c>
      <c r="Q101" s="68" t="n"/>
      <c r="R101" s="68">
        <f>IFERROR(MATCH(50,'勘定科目'!$I$6:$I$125,0),"")</f>
        <v/>
      </c>
      <c r="S101" s="68" t="n"/>
      <c r="T101" s="68" t="n"/>
      <c r="U101" s="68" t="n"/>
      <c r="V101" s="68" t="n"/>
      <c r="W101" s="68" t="n"/>
      <c r="X101" s="68" t="n"/>
      <c r="Y101" s="68" t="n"/>
      <c r="Z101" s="68" t="n"/>
      <c r="AA101" s="68" t="n"/>
      <c r="AB101" s="68" t="n"/>
      <c r="AC101" s="68" t="n"/>
      <c r="AD101" s="68" t="n"/>
      <c r="AE101" s="68" t="n"/>
      <c r="AF101" s="68" t="n"/>
      <c r="AG101" s="68" t="n"/>
      <c r="AH101" s="68" t="n"/>
      <c r="AI101" s="68" t="n"/>
      <c r="AJ101" s="68" t="n"/>
      <c r="AK101" s="68" t="n"/>
    </row>
    <row r="102" ht="15" customHeight="1">
      <c r="A102" s="47">
        <f>IF($R102="","",INDEX('勘定科目'!$B$6:$B$125,$R102)&amp;"（"&amp;INDEX('勘定科目'!$E$6:$E$125,$R102)&amp;"）")</f>
        <v/>
      </c>
      <c r="B102" s="48">
        <f>IF($R102="","",(INDEX('月次入力'!$D$7:$D$126,$R102)-INDEX('月次入力'!$E$7:$E$126,$R102))*IF(INDEX('勘定科目'!$C$6:$C$125,$R102)="収益",-1,1))</f>
        <v/>
      </c>
      <c r="C102" s="48">
        <f>IF($R102="","",(INDEX('月次入力'!$F$7:$F$126,$R102)-INDEX('月次入力'!$G$7:$G$126,$R102))*IF(INDEX('勘定科目'!$C$6:$C$125,$R102)="収益",-1,1))</f>
        <v/>
      </c>
      <c r="D102" s="48">
        <f>IF($R102="","",(INDEX('月次入力'!$H$7:$H$126,$R102)-INDEX('月次入力'!$I$7:$I$126,$R102))*IF(INDEX('勘定科目'!$C$6:$C$125,$R102)="収益",-1,1))</f>
        <v/>
      </c>
      <c r="E102" s="48">
        <f>IF($R102="","",(INDEX('月次入力'!$J$7:$J$126,$R102)-INDEX('月次入力'!$K$7:$K$126,$R102))*IF(INDEX('勘定科目'!$C$6:$C$125,$R102)="収益",-1,1))</f>
        <v/>
      </c>
      <c r="F102" s="48">
        <f>IF($R102="","",(INDEX('月次入力'!$L$7:$L$126,$R102)-INDEX('月次入力'!$M$7:$M$126,$R102))*IF(INDEX('勘定科目'!$C$6:$C$125,$R102)="収益",-1,1))</f>
        <v/>
      </c>
      <c r="G102" s="48">
        <f>IF($R102="","",(INDEX('月次入力'!$N$7:$N$126,$R102)-INDEX('月次入力'!$O$7:$O$126,$R102))*IF(INDEX('勘定科目'!$C$6:$C$125,$R102)="収益",-1,1))</f>
        <v/>
      </c>
      <c r="H102" s="48">
        <f>IF($R102="","",(INDEX('月次入力'!$P$7:$P$126,$R102)-INDEX('月次入力'!$Q$7:$Q$126,$R102))*IF(INDEX('勘定科目'!$C$6:$C$125,$R102)="収益",-1,1))</f>
        <v/>
      </c>
      <c r="I102" s="48">
        <f>IF($R102="","",(INDEX('月次入力'!$R$7:$R$126,$R102)-INDEX('月次入力'!$S$7:$S$126,$R102))*IF(INDEX('勘定科目'!$C$6:$C$125,$R102)="収益",-1,1))</f>
        <v/>
      </c>
      <c r="J102" s="48">
        <f>IF($R102="","",(INDEX('月次入力'!$T$7:$T$126,$R102)-INDEX('月次入力'!$U$7:$U$126,$R102))*IF(INDEX('勘定科目'!$C$6:$C$125,$R102)="収益",-1,1))</f>
        <v/>
      </c>
      <c r="K102" s="48">
        <f>IF($R102="","",(INDEX('月次入力'!$V$7:$V$126,$R102)-INDEX('月次入力'!$W$7:$W$126,$R102))*IF(INDEX('勘定科目'!$C$6:$C$125,$R102)="収益",-1,1))</f>
        <v/>
      </c>
      <c r="L102" s="48">
        <f>IF($R102="","",(INDEX('月次入力'!$X$7:$X$126,$R102)-INDEX('月次入力'!$Y$7:$Y$126,$R102))*IF(INDEX('勘定科目'!$C$6:$C$125,$R102)="収益",-1,1))</f>
        <v/>
      </c>
      <c r="M102" s="48">
        <f>IF($R102="","",(INDEX('月次入力'!$Z$7:$Z$126,$R102)-INDEX('月次入力'!$AA$7:$AA$126,$R102))*IF(INDEX('勘定科目'!$C$6:$C$125,$R102)="収益",-1,1))</f>
        <v/>
      </c>
      <c r="N102" s="48">
        <f>IF($R102="","",SUMIF($B$3:$M$3,"&lt;="&amp;'設定'!$C$12,B102:M102))</f>
        <v/>
      </c>
      <c r="O102" s="49">
        <f>IF(OR($R102="",'設定'!$C$12&lt;2),"",INDEX(B102:M102,'設定'!$C$12)-INDEX(B102:M102,'設定'!$C$12-1))</f>
        <v/>
      </c>
      <c r="P102" s="50">
        <f>IF(O102="","",IF(INDEX(B102:M102,'設定'!$C$12-1)&lt;=0,"",O102/INDEX(B102:M102,'設定'!$C$12-1)))</f>
        <v/>
      </c>
      <c r="Q102" s="68" t="n"/>
      <c r="R102" s="68">
        <f>IFERROR(MATCH(51,'勘定科目'!$I$6:$I$125,0),"")</f>
        <v/>
      </c>
      <c r="S102" s="68" t="n"/>
      <c r="T102" s="68" t="n"/>
      <c r="U102" s="68" t="n"/>
      <c r="V102" s="68" t="n"/>
      <c r="W102" s="68" t="n"/>
      <c r="X102" s="68" t="n"/>
      <c r="Y102" s="68" t="n"/>
      <c r="Z102" s="68" t="n"/>
      <c r="AA102" s="68" t="n"/>
      <c r="AB102" s="68" t="n"/>
      <c r="AC102" s="68" t="n"/>
      <c r="AD102" s="68" t="n"/>
      <c r="AE102" s="68" t="n"/>
      <c r="AF102" s="68" t="n"/>
      <c r="AG102" s="68" t="n"/>
      <c r="AH102" s="68" t="n"/>
      <c r="AI102" s="68" t="n"/>
      <c r="AJ102" s="68" t="n"/>
      <c r="AK102" s="68" t="n"/>
    </row>
    <row r="103" ht="15" customHeight="1">
      <c r="A103" s="47">
        <f>IF($R103="","",INDEX('勘定科目'!$B$6:$B$125,$R103)&amp;"（"&amp;INDEX('勘定科目'!$E$6:$E$125,$R103)&amp;"）")</f>
        <v/>
      </c>
      <c r="B103" s="48">
        <f>IF($R103="","",(INDEX('月次入力'!$D$7:$D$126,$R103)-INDEX('月次入力'!$E$7:$E$126,$R103))*IF(INDEX('勘定科目'!$C$6:$C$125,$R103)="収益",-1,1))</f>
        <v/>
      </c>
      <c r="C103" s="48">
        <f>IF($R103="","",(INDEX('月次入力'!$F$7:$F$126,$R103)-INDEX('月次入力'!$G$7:$G$126,$R103))*IF(INDEX('勘定科目'!$C$6:$C$125,$R103)="収益",-1,1))</f>
        <v/>
      </c>
      <c r="D103" s="48">
        <f>IF($R103="","",(INDEX('月次入力'!$H$7:$H$126,$R103)-INDEX('月次入力'!$I$7:$I$126,$R103))*IF(INDEX('勘定科目'!$C$6:$C$125,$R103)="収益",-1,1))</f>
        <v/>
      </c>
      <c r="E103" s="48">
        <f>IF($R103="","",(INDEX('月次入力'!$J$7:$J$126,$R103)-INDEX('月次入力'!$K$7:$K$126,$R103))*IF(INDEX('勘定科目'!$C$6:$C$125,$R103)="収益",-1,1))</f>
        <v/>
      </c>
      <c r="F103" s="48">
        <f>IF($R103="","",(INDEX('月次入力'!$L$7:$L$126,$R103)-INDEX('月次入力'!$M$7:$M$126,$R103))*IF(INDEX('勘定科目'!$C$6:$C$125,$R103)="収益",-1,1))</f>
        <v/>
      </c>
      <c r="G103" s="48">
        <f>IF($R103="","",(INDEX('月次入力'!$N$7:$N$126,$R103)-INDEX('月次入力'!$O$7:$O$126,$R103))*IF(INDEX('勘定科目'!$C$6:$C$125,$R103)="収益",-1,1))</f>
        <v/>
      </c>
      <c r="H103" s="48">
        <f>IF($R103="","",(INDEX('月次入力'!$P$7:$P$126,$R103)-INDEX('月次入力'!$Q$7:$Q$126,$R103))*IF(INDEX('勘定科目'!$C$6:$C$125,$R103)="収益",-1,1))</f>
        <v/>
      </c>
      <c r="I103" s="48">
        <f>IF($R103="","",(INDEX('月次入力'!$R$7:$R$126,$R103)-INDEX('月次入力'!$S$7:$S$126,$R103))*IF(INDEX('勘定科目'!$C$6:$C$125,$R103)="収益",-1,1))</f>
        <v/>
      </c>
      <c r="J103" s="48">
        <f>IF($R103="","",(INDEX('月次入力'!$T$7:$T$126,$R103)-INDEX('月次入力'!$U$7:$U$126,$R103))*IF(INDEX('勘定科目'!$C$6:$C$125,$R103)="収益",-1,1))</f>
        <v/>
      </c>
      <c r="K103" s="48">
        <f>IF($R103="","",(INDEX('月次入力'!$V$7:$V$126,$R103)-INDEX('月次入力'!$W$7:$W$126,$R103))*IF(INDEX('勘定科目'!$C$6:$C$125,$R103)="収益",-1,1))</f>
        <v/>
      </c>
      <c r="L103" s="48">
        <f>IF($R103="","",(INDEX('月次入力'!$X$7:$X$126,$R103)-INDEX('月次入力'!$Y$7:$Y$126,$R103))*IF(INDEX('勘定科目'!$C$6:$C$125,$R103)="収益",-1,1))</f>
        <v/>
      </c>
      <c r="M103" s="48">
        <f>IF($R103="","",(INDEX('月次入力'!$Z$7:$Z$126,$R103)-INDEX('月次入力'!$AA$7:$AA$126,$R103))*IF(INDEX('勘定科目'!$C$6:$C$125,$R103)="収益",-1,1))</f>
        <v/>
      </c>
      <c r="N103" s="48">
        <f>IF($R103="","",SUMIF($B$3:$M$3,"&lt;="&amp;'設定'!$C$12,B103:M103))</f>
        <v/>
      </c>
      <c r="O103" s="49">
        <f>IF(OR($R103="",'設定'!$C$12&lt;2),"",INDEX(B103:M103,'設定'!$C$12)-INDEX(B103:M103,'設定'!$C$12-1))</f>
        <v/>
      </c>
      <c r="P103" s="50">
        <f>IF(O103="","",IF(INDEX(B103:M103,'設定'!$C$12-1)&lt;=0,"",O103/INDEX(B103:M103,'設定'!$C$12-1)))</f>
        <v/>
      </c>
      <c r="Q103" s="68" t="n"/>
      <c r="R103" s="68">
        <f>IFERROR(MATCH(52,'勘定科目'!$I$6:$I$125,0),"")</f>
        <v/>
      </c>
      <c r="S103" s="68" t="n"/>
      <c r="T103" s="68" t="n"/>
      <c r="U103" s="68" t="n"/>
      <c r="V103" s="68" t="n"/>
      <c r="W103" s="68" t="n"/>
      <c r="X103" s="68" t="n"/>
      <c r="Y103" s="68" t="n"/>
      <c r="Z103" s="68" t="n"/>
      <c r="AA103" s="68" t="n"/>
      <c r="AB103" s="68" t="n"/>
      <c r="AC103" s="68" t="n"/>
      <c r="AD103" s="68" t="n"/>
      <c r="AE103" s="68" t="n"/>
      <c r="AF103" s="68" t="n"/>
      <c r="AG103" s="68" t="n"/>
      <c r="AH103" s="68" t="n"/>
      <c r="AI103" s="68" t="n"/>
      <c r="AJ103" s="68" t="n"/>
      <c r="AK103" s="68" t="n"/>
    </row>
    <row r="104" ht="15" customHeight="1">
      <c r="A104" s="47">
        <f>IF($R104="","",INDEX('勘定科目'!$B$6:$B$125,$R104)&amp;"（"&amp;INDEX('勘定科目'!$E$6:$E$125,$R104)&amp;"）")</f>
        <v/>
      </c>
      <c r="B104" s="48">
        <f>IF($R104="","",(INDEX('月次入力'!$D$7:$D$126,$R104)-INDEX('月次入力'!$E$7:$E$126,$R104))*IF(INDEX('勘定科目'!$C$6:$C$125,$R104)="収益",-1,1))</f>
        <v/>
      </c>
      <c r="C104" s="48">
        <f>IF($R104="","",(INDEX('月次入力'!$F$7:$F$126,$R104)-INDEX('月次入力'!$G$7:$G$126,$R104))*IF(INDEX('勘定科目'!$C$6:$C$125,$R104)="収益",-1,1))</f>
        <v/>
      </c>
      <c r="D104" s="48">
        <f>IF($R104="","",(INDEX('月次入力'!$H$7:$H$126,$R104)-INDEX('月次入力'!$I$7:$I$126,$R104))*IF(INDEX('勘定科目'!$C$6:$C$125,$R104)="収益",-1,1))</f>
        <v/>
      </c>
      <c r="E104" s="48">
        <f>IF($R104="","",(INDEX('月次入力'!$J$7:$J$126,$R104)-INDEX('月次入力'!$K$7:$K$126,$R104))*IF(INDEX('勘定科目'!$C$6:$C$125,$R104)="収益",-1,1))</f>
        <v/>
      </c>
      <c r="F104" s="48">
        <f>IF($R104="","",(INDEX('月次入力'!$L$7:$L$126,$R104)-INDEX('月次入力'!$M$7:$M$126,$R104))*IF(INDEX('勘定科目'!$C$6:$C$125,$R104)="収益",-1,1))</f>
        <v/>
      </c>
      <c r="G104" s="48">
        <f>IF($R104="","",(INDEX('月次入力'!$N$7:$N$126,$R104)-INDEX('月次入力'!$O$7:$O$126,$R104))*IF(INDEX('勘定科目'!$C$6:$C$125,$R104)="収益",-1,1))</f>
        <v/>
      </c>
      <c r="H104" s="48">
        <f>IF($R104="","",(INDEX('月次入力'!$P$7:$P$126,$R104)-INDEX('月次入力'!$Q$7:$Q$126,$R104))*IF(INDEX('勘定科目'!$C$6:$C$125,$R104)="収益",-1,1))</f>
        <v/>
      </c>
      <c r="I104" s="48">
        <f>IF($R104="","",(INDEX('月次入力'!$R$7:$R$126,$R104)-INDEX('月次入力'!$S$7:$S$126,$R104))*IF(INDEX('勘定科目'!$C$6:$C$125,$R104)="収益",-1,1))</f>
        <v/>
      </c>
      <c r="J104" s="48">
        <f>IF($R104="","",(INDEX('月次入力'!$T$7:$T$126,$R104)-INDEX('月次入力'!$U$7:$U$126,$R104))*IF(INDEX('勘定科目'!$C$6:$C$125,$R104)="収益",-1,1))</f>
        <v/>
      </c>
      <c r="K104" s="48">
        <f>IF($R104="","",(INDEX('月次入力'!$V$7:$V$126,$R104)-INDEX('月次入力'!$W$7:$W$126,$R104))*IF(INDEX('勘定科目'!$C$6:$C$125,$R104)="収益",-1,1))</f>
        <v/>
      </c>
      <c r="L104" s="48">
        <f>IF($R104="","",(INDEX('月次入力'!$X$7:$X$126,$R104)-INDEX('月次入力'!$Y$7:$Y$126,$R104))*IF(INDEX('勘定科目'!$C$6:$C$125,$R104)="収益",-1,1))</f>
        <v/>
      </c>
      <c r="M104" s="48">
        <f>IF($R104="","",(INDEX('月次入力'!$Z$7:$Z$126,$R104)-INDEX('月次入力'!$AA$7:$AA$126,$R104))*IF(INDEX('勘定科目'!$C$6:$C$125,$R104)="収益",-1,1))</f>
        <v/>
      </c>
      <c r="N104" s="48">
        <f>IF($R104="","",SUMIF($B$3:$M$3,"&lt;="&amp;'設定'!$C$12,B104:M104))</f>
        <v/>
      </c>
      <c r="O104" s="49">
        <f>IF(OR($R104="",'設定'!$C$12&lt;2),"",INDEX(B104:M104,'設定'!$C$12)-INDEX(B104:M104,'設定'!$C$12-1))</f>
        <v/>
      </c>
      <c r="P104" s="50">
        <f>IF(O104="","",IF(INDEX(B104:M104,'設定'!$C$12-1)&lt;=0,"",O104/INDEX(B104:M104,'設定'!$C$12-1)))</f>
        <v/>
      </c>
      <c r="Q104" s="68" t="n"/>
      <c r="R104" s="68">
        <f>IFERROR(MATCH(53,'勘定科目'!$I$6:$I$125,0),"")</f>
        <v/>
      </c>
      <c r="S104" s="68" t="n"/>
      <c r="T104" s="68" t="n"/>
      <c r="U104" s="68" t="n"/>
      <c r="V104" s="68" t="n"/>
      <c r="W104" s="68" t="n"/>
      <c r="X104" s="68" t="n"/>
      <c r="Y104" s="68" t="n"/>
      <c r="Z104" s="68" t="n"/>
      <c r="AA104" s="68" t="n"/>
      <c r="AB104" s="68" t="n"/>
      <c r="AC104" s="68" t="n"/>
      <c r="AD104" s="68" t="n"/>
      <c r="AE104" s="68" t="n"/>
      <c r="AF104" s="68" t="n"/>
      <c r="AG104" s="68" t="n"/>
      <c r="AH104" s="68" t="n"/>
      <c r="AI104" s="68" t="n"/>
      <c r="AJ104" s="68" t="n"/>
      <c r="AK104" s="68" t="n"/>
    </row>
    <row r="105" ht="15" customHeight="1">
      <c r="A105" s="47">
        <f>IF($R105="","",INDEX('勘定科目'!$B$6:$B$125,$R105)&amp;"（"&amp;INDEX('勘定科目'!$E$6:$E$125,$R105)&amp;"）")</f>
        <v/>
      </c>
      <c r="B105" s="48">
        <f>IF($R105="","",(INDEX('月次入力'!$D$7:$D$126,$R105)-INDEX('月次入力'!$E$7:$E$126,$R105))*IF(INDEX('勘定科目'!$C$6:$C$125,$R105)="収益",-1,1))</f>
        <v/>
      </c>
      <c r="C105" s="48">
        <f>IF($R105="","",(INDEX('月次入力'!$F$7:$F$126,$R105)-INDEX('月次入力'!$G$7:$G$126,$R105))*IF(INDEX('勘定科目'!$C$6:$C$125,$R105)="収益",-1,1))</f>
        <v/>
      </c>
      <c r="D105" s="48">
        <f>IF($R105="","",(INDEX('月次入力'!$H$7:$H$126,$R105)-INDEX('月次入力'!$I$7:$I$126,$R105))*IF(INDEX('勘定科目'!$C$6:$C$125,$R105)="収益",-1,1))</f>
        <v/>
      </c>
      <c r="E105" s="48">
        <f>IF($R105="","",(INDEX('月次入力'!$J$7:$J$126,$R105)-INDEX('月次入力'!$K$7:$K$126,$R105))*IF(INDEX('勘定科目'!$C$6:$C$125,$R105)="収益",-1,1))</f>
        <v/>
      </c>
      <c r="F105" s="48">
        <f>IF($R105="","",(INDEX('月次入力'!$L$7:$L$126,$R105)-INDEX('月次入力'!$M$7:$M$126,$R105))*IF(INDEX('勘定科目'!$C$6:$C$125,$R105)="収益",-1,1))</f>
        <v/>
      </c>
      <c r="G105" s="48">
        <f>IF($R105="","",(INDEX('月次入力'!$N$7:$N$126,$R105)-INDEX('月次入力'!$O$7:$O$126,$R105))*IF(INDEX('勘定科目'!$C$6:$C$125,$R105)="収益",-1,1))</f>
        <v/>
      </c>
      <c r="H105" s="48">
        <f>IF($R105="","",(INDEX('月次入力'!$P$7:$P$126,$R105)-INDEX('月次入力'!$Q$7:$Q$126,$R105))*IF(INDEX('勘定科目'!$C$6:$C$125,$R105)="収益",-1,1))</f>
        <v/>
      </c>
      <c r="I105" s="48">
        <f>IF($R105="","",(INDEX('月次入力'!$R$7:$R$126,$R105)-INDEX('月次入力'!$S$7:$S$126,$R105))*IF(INDEX('勘定科目'!$C$6:$C$125,$R105)="収益",-1,1))</f>
        <v/>
      </c>
      <c r="J105" s="48">
        <f>IF($R105="","",(INDEX('月次入力'!$T$7:$T$126,$R105)-INDEX('月次入力'!$U$7:$U$126,$R105))*IF(INDEX('勘定科目'!$C$6:$C$125,$R105)="収益",-1,1))</f>
        <v/>
      </c>
      <c r="K105" s="48">
        <f>IF($R105="","",(INDEX('月次入力'!$V$7:$V$126,$R105)-INDEX('月次入力'!$W$7:$W$126,$R105))*IF(INDEX('勘定科目'!$C$6:$C$125,$R105)="収益",-1,1))</f>
        <v/>
      </c>
      <c r="L105" s="48">
        <f>IF($R105="","",(INDEX('月次入力'!$X$7:$X$126,$R105)-INDEX('月次入力'!$Y$7:$Y$126,$R105))*IF(INDEX('勘定科目'!$C$6:$C$125,$R105)="収益",-1,1))</f>
        <v/>
      </c>
      <c r="M105" s="48">
        <f>IF($R105="","",(INDEX('月次入力'!$Z$7:$Z$126,$R105)-INDEX('月次入力'!$AA$7:$AA$126,$R105))*IF(INDEX('勘定科目'!$C$6:$C$125,$R105)="収益",-1,1))</f>
        <v/>
      </c>
      <c r="N105" s="48">
        <f>IF($R105="","",SUMIF($B$3:$M$3,"&lt;="&amp;'設定'!$C$12,B105:M105))</f>
        <v/>
      </c>
      <c r="O105" s="49">
        <f>IF(OR($R105="",'設定'!$C$12&lt;2),"",INDEX(B105:M105,'設定'!$C$12)-INDEX(B105:M105,'設定'!$C$12-1))</f>
        <v/>
      </c>
      <c r="P105" s="50">
        <f>IF(O105="","",IF(INDEX(B105:M105,'設定'!$C$12-1)&lt;=0,"",O105/INDEX(B105:M105,'設定'!$C$12-1)))</f>
        <v/>
      </c>
      <c r="Q105" s="68" t="n"/>
      <c r="R105" s="68">
        <f>IFERROR(MATCH(54,'勘定科目'!$I$6:$I$125,0),"")</f>
        <v/>
      </c>
      <c r="S105" s="68" t="n"/>
      <c r="T105" s="68" t="n"/>
      <c r="U105" s="68" t="n"/>
      <c r="V105" s="68" t="n"/>
      <c r="W105" s="68" t="n"/>
      <c r="X105" s="68" t="n"/>
      <c r="Y105" s="68" t="n"/>
      <c r="Z105" s="68" t="n"/>
      <c r="AA105" s="68" t="n"/>
      <c r="AB105" s="68" t="n"/>
      <c r="AC105" s="68" t="n"/>
      <c r="AD105" s="68" t="n"/>
      <c r="AE105" s="68" t="n"/>
      <c r="AF105" s="68" t="n"/>
      <c r="AG105" s="68" t="n"/>
      <c r="AH105" s="68" t="n"/>
      <c r="AI105" s="68" t="n"/>
      <c r="AJ105" s="68" t="n"/>
      <c r="AK105" s="68" t="n"/>
    </row>
    <row r="106" ht="15" customHeight="1">
      <c r="A106" s="47">
        <f>IF($R106="","",INDEX('勘定科目'!$B$6:$B$125,$R106)&amp;"（"&amp;INDEX('勘定科目'!$E$6:$E$125,$R106)&amp;"）")</f>
        <v/>
      </c>
      <c r="B106" s="48">
        <f>IF($R106="","",(INDEX('月次入力'!$D$7:$D$126,$R106)-INDEX('月次入力'!$E$7:$E$126,$R106))*IF(INDEX('勘定科目'!$C$6:$C$125,$R106)="収益",-1,1))</f>
        <v/>
      </c>
      <c r="C106" s="48">
        <f>IF($R106="","",(INDEX('月次入力'!$F$7:$F$126,$R106)-INDEX('月次入力'!$G$7:$G$126,$R106))*IF(INDEX('勘定科目'!$C$6:$C$125,$R106)="収益",-1,1))</f>
        <v/>
      </c>
      <c r="D106" s="48">
        <f>IF($R106="","",(INDEX('月次入力'!$H$7:$H$126,$R106)-INDEX('月次入力'!$I$7:$I$126,$R106))*IF(INDEX('勘定科目'!$C$6:$C$125,$R106)="収益",-1,1))</f>
        <v/>
      </c>
      <c r="E106" s="48">
        <f>IF($R106="","",(INDEX('月次入力'!$J$7:$J$126,$R106)-INDEX('月次入力'!$K$7:$K$126,$R106))*IF(INDEX('勘定科目'!$C$6:$C$125,$R106)="収益",-1,1))</f>
        <v/>
      </c>
      <c r="F106" s="48">
        <f>IF($R106="","",(INDEX('月次入力'!$L$7:$L$126,$R106)-INDEX('月次入力'!$M$7:$M$126,$R106))*IF(INDEX('勘定科目'!$C$6:$C$125,$R106)="収益",-1,1))</f>
        <v/>
      </c>
      <c r="G106" s="48">
        <f>IF($R106="","",(INDEX('月次入力'!$N$7:$N$126,$R106)-INDEX('月次入力'!$O$7:$O$126,$R106))*IF(INDEX('勘定科目'!$C$6:$C$125,$R106)="収益",-1,1))</f>
        <v/>
      </c>
      <c r="H106" s="48">
        <f>IF($R106="","",(INDEX('月次入力'!$P$7:$P$126,$R106)-INDEX('月次入力'!$Q$7:$Q$126,$R106))*IF(INDEX('勘定科目'!$C$6:$C$125,$R106)="収益",-1,1))</f>
        <v/>
      </c>
      <c r="I106" s="48">
        <f>IF($R106="","",(INDEX('月次入力'!$R$7:$R$126,$R106)-INDEX('月次入力'!$S$7:$S$126,$R106))*IF(INDEX('勘定科目'!$C$6:$C$125,$R106)="収益",-1,1))</f>
        <v/>
      </c>
      <c r="J106" s="48">
        <f>IF($R106="","",(INDEX('月次入力'!$T$7:$T$126,$R106)-INDEX('月次入力'!$U$7:$U$126,$R106))*IF(INDEX('勘定科目'!$C$6:$C$125,$R106)="収益",-1,1))</f>
        <v/>
      </c>
      <c r="K106" s="48">
        <f>IF($R106="","",(INDEX('月次入力'!$V$7:$V$126,$R106)-INDEX('月次入力'!$W$7:$W$126,$R106))*IF(INDEX('勘定科目'!$C$6:$C$125,$R106)="収益",-1,1))</f>
        <v/>
      </c>
      <c r="L106" s="48">
        <f>IF($R106="","",(INDEX('月次入力'!$X$7:$X$126,$R106)-INDEX('月次入力'!$Y$7:$Y$126,$R106))*IF(INDEX('勘定科目'!$C$6:$C$125,$R106)="収益",-1,1))</f>
        <v/>
      </c>
      <c r="M106" s="48">
        <f>IF($R106="","",(INDEX('月次入力'!$Z$7:$Z$126,$R106)-INDEX('月次入力'!$AA$7:$AA$126,$R106))*IF(INDEX('勘定科目'!$C$6:$C$125,$R106)="収益",-1,1))</f>
        <v/>
      </c>
      <c r="N106" s="48">
        <f>IF($R106="","",SUMIF($B$3:$M$3,"&lt;="&amp;'設定'!$C$12,B106:M106))</f>
        <v/>
      </c>
      <c r="O106" s="49">
        <f>IF(OR($R106="",'設定'!$C$12&lt;2),"",INDEX(B106:M106,'設定'!$C$12)-INDEX(B106:M106,'設定'!$C$12-1))</f>
        <v/>
      </c>
      <c r="P106" s="50">
        <f>IF(O106="","",IF(INDEX(B106:M106,'設定'!$C$12-1)&lt;=0,"",O106/INDEX(B106:M106,'設定'!$C$12-1)))</f>
        <v/>
      </c>
      <c r="Q106" s="68" t="n"/>
      <c r="R106" s="68">
        <f>IFERROR(MATCH(55,'勘定科目'!$I$6:$I$125,0),"")</f>
        <v/>
      </c>
      <c r="S106" s="68" t="n"/>
      <c r="T106" s="68" t="n"/>
      <c r="U106" s="68" t="n"/>
      <c r="V106" s="68" t="n"/>
      <c r="W106" s="68" t="n"/>
      <c r="X106" s="68" t="n"/>
      <c r="Y106" s="68" t="n"/>
      <c r="Z106" s="68" t="n"/>
      <c r="AA106" s="68" t="n"/>
      <c r="AB106" s="68" t="n"/>
      <c r="AC106" s="68" t="n"/>
      <c r="AD106" s="68" t="n"/>
      <c r="AE106" s="68" t="n"/>
      <c r="AF106" s="68" t="n"/>
      <c r="AG106" s="68" t="n"/>
      <c r="AH106" s="68" t="n"/>
      <c r="AI106" s="68" t="n"/>
      <c r="AJ106" s="68" t="n"/>
      <c r="AK106" s="68" t="n"/>
    </row>
    <row r="107" ht="15" customHeight="1">
      <c r="A107" s="47">
        <f>IF($R107="","",INDEX('勘定科目'!$B$6:$B$125,$R107)&amp;"（"&amp;INDEX('勘定科目'!$E$6:$E$125,$R107)&amp;"）")</f>
        <v/>
      </c>
      <c r="B107" s="48">
        <f>IF($R107="","",(INDEX('月次入力'!$D$7:$D$126,$R107)-INDEX('月次入力'!$E$7:$E$126,$R107))*IF(INDEX('勘定科目'!$C$6:$C$125,$R107)="収益",-1,1))</f>
        <v/>
      </c>
      <c r="C107" s="48">
        <f>IF($R107="","",(INDEX('月次入力'!$F$7:$F$126,$R107)-INDEX('月次入力'!$G$7:$G$126,$R107))*IF(INDEX('勘定科目'!$C$6:$C$125,$R107)="収益",-1,1))</f>
        <v/>
      </c>
      <c r="D107" s="48">
        <f>IF($R107="","",(INDEX('月次入力'!$H$7:$H$126,$R107)-INDEX('月次入力'!$I$7:$I$126,$R107))*IF(INDEX('勘定科目'!$C$6:$C$125,$R107)="収益",-1,1))</f>
        <v/>
      </c>
      <c r="E107" s="48">
        <f>IF($R107="","",(INDEX('月次入力'!$J$7:$J$126,$R107)-INDEX('月次入力'!$K$7:$K$126,$R107))*IF(INDEX('勘定科目'!$C$6:$C$125,$R107)="収益",-1,1))</f>
        <v/>
      </c>
      <c r="F107" s="48">
        <f>IF($R107="","",(INDEX('月次入力'!$L$7:$L$126,$R107)-INDEX('月次入力'!$M$7:$M$126,$R107))*IF(INDEX('勘定科目'!$C$6:$C$125,$R107)="収益",-1,1))</f>
        <v/>
      </c>
      <c r="G107" s="48">
        <f>IF($R107="","",(INDEX('月次入力'!$N$7:$N$126,$R107)-INDEX('月次入力'!$O$7:$O$126,$R107))*IF(INDEX('勘定科目'!$C$6:$C$125,$R107)="収益",-1,1))</f>
        <v/>
      </c>
      <c r="H107" s="48">
        <f>IF($R107="","",(INDEX('月次入力'!$P$7:$P$126,$R107)-INDEX('月次入力'!$Q$7:$Q$126,$R107))*IF(INDEX('勘定科目'!$C$6:$C$125,$R107)="収益",-1,1))</f>
        <v/>
      </c>
      <c r="I107" s="48">
        <f>IF($R107="","",(INDEX('月次入力'!$R$7:$R$126,$R107)-INDEX('月次入力'!$S$7:$S$126,$R107))*IF(INDEX('勘定科目'!$C$6:$C$125,$R107)="収益",-1,1))</f>
        <v/>
      </c>
      <c r="J107" s="48">
        <f>IF($R107="","",(INDEX('月次入力'!$T$7:$T$126,$R107)-INDEX('月次入力'!$U$7:$U$126,$R107))*IF(INDEX('勘定科目'!$C$6:$C$125,$R107)="収益",-1,1))</f>
        <v/>
      </c>
      <c r="K107" s="48">
        <f>IF($R107="","",(INDEX('月次入力'!$V$7:$V$126,$R107)-INDEX('月次入力'!$W$7:$W$126,$R107))*IF(INDEX('勘定科目'!$C$6:$C$125,$R107)="収益",-1,1))</f>
        <v/>
      </c>
      <c r="L107" s="48">
        <f>IF($R107="","",(INDEX('月次入力'!$X$7:$X$126,$R107)-INDEX('月次入力'!$Y$7:$Y$126,$R107))*IF(INDEX('勘定科目'!$C$6:$C$125,$R107)="収益",-1,1))</f>
        <v/>
      </c>
      <c r="M107" s="48">
        <f>IF($R107="","",(INDEX('月次入力'!$Z$7:$Z$126,$R107)-INDEX('月次入力'!$AA$7:$AA$126,$R107))*IF(INDEX('勘定科目'!$C$6:$C$125,$R107)="収益",-1,1))</f>
        <v/>
      </c>
      <c r="N107" s="48">
        <f>IF($R107="","",SUMIF($B$3:$M$3,"&lt;="&amp;'設定'!$C$12,B107:M107))</f>
        <v/>
      </c>
      <c r="O107" s="49">
        <f>IF(OR($R107="",'設定'!$C$12&lt;2),"",INDEX(B107:M107,'設定'!$C$12)-INDEX(B107:M107,'設定'!$C$12-1))</f>
        <v/>
      </c>
      <c r="P107" s="50">
        <f>IF(O107="","",IF(INDEX(B107:M107,'設定'!$C$12-1)&lt;=0,"",O107/INDEX(B107:M107,'設定'!$C$12-1)))</f>
        <v/>
      </c>
      <c r="Q107" s="68" t="n"/>
      <c r="R107" s="68">
        <f>IFERROR(MATCH(56,'勘定科目'!$I$6:$I$125,0),"")</f>
        <v/>
      </c>
      <c r="S107" s="68" t="n"/>
      <c r="T107" s="68" t="n"/>
      <c r="U107" s="68" t="n"/>
      <c r="V107" s="68" t="n"/>
      <c r="W107" s="68" t="n"/>
      <c r="X107" s="68" t="n"/>
      <c r="Y107" s="68" t="n"/>
      <c r="Z107" s="68" t="n"/>
      <c r="AA107" s="68" t="n"/>
      <c r="AB107" s="68" t="n"/>
      <c r="AC107" s="68" t="n"/>
      <c r="AD107" s="68" t="n"/>
      <c r="AE107" s="68" t="n"/>
      <c r="AF107" s="68" t="n"/>
      <c r="AG107" s="68" t="n"/>
      <c r="AH107" s="68" t="n"/>
      <c r="AI107" s="68" t="n"/>
      <c r="AJ107" s="68" t="n"/>
      <c r="AK107" s="68" t="n"/>
    </row>
    <row r="108" ht="15" customHeight="1">
      <c r="A108" s="47">
        <f>IF($R108="","",INDEX('勘定科目'!$B$6:$B$125,$R108)&amp;"（"&amp;INDEX('勘定科目'!$E$6:$E$125,$R108)&amp;"）")</f>
        <v/>
      </c>
      <c r="B108" s="48">
        <f>IF($R108="","",(INDEX('月次入力'!$D$7:$D$126,$R108)-INDEX('月次入力'!$E$7:$E$126,$R108))*IF(INDEX('勘定科目'!$C$6:$C$125,$R108)="収益",-1,1))</f>
        <v/>
      </c>
      <c r="C108" s="48">
        <f>IF($R108="","",(INDEX('月次入力'!$F$7:$F$126,$R108)-INDEX('月次入力'!$G$7:$G$126,$R108))*IF(INDEX('勘定科目'!$C$6:$C$125,$R108)="収益",-1,1))</f>
        <v/>
      </c>
      <c r="D108" s="48">
        <f>IF($R108="","",(INDEX('月次入力'!$H$7:$H$126,$R108)-INDEX('月次入力'!$I$7:$I$126,$R108))*IF(INDEX('勘定科目'!$C$6:$C$125,$R108)="収益",-1,1))</f>
        <v/>
      </c>
      <c r="E108" s="48">
        <f>IF($R108="","",(INDEX('月次入力'!$J$7:$J$126,$R108)-INDEX('月次入力'!$K$7:$K$126,$R108))*IF(INDEX('勘定科目'!$C$6:$C$125,$R108)="収益",-1,1))</f>
        <v/>
      </c>
      <c r="F108" s="48">
        <f>IF($R108="","",(INDEX('月次入力'!$L$7:$L$126,$R108)-INDEX('月次入力'!$M$7:$M$126,$R108))*IF(INDEX('勘定科目'!$C$6:$C$125,$R108)="収益",-1,1))</f>
        <v/>
      </c>
      <c r="G108" s="48">
        <f>IF($R108="","",(INDEX('月次入力'!$N$7:$N$126,$R108)-INDEX('月次入力'!$O$7:$O$126,$R108))*IF(INDEX('勘定科目'!$C$6:$C$125,$R108)="収益",-1,1))</f>
        <v/>
      </c>
      <c r="H108" s="48">
        <f>IF($R108="","",(INDEX('月次入力'!$P$7:$P$126,$R108)-INDEX('月次入力'!$Q$7:$Q$126,$R108))*IF(INDEX('勘定科目'!$C$6:$C$125,$R108)="収益",-1,1))</f>
        <v/>
      </c>
      <c r="I108" s="48">
        <f>IF($R108="","",(INDEX('月次入力'!$R$7:$R$126,$R108)-INDEX('月次入力'!$S$7:$S$126,$R108))*IF(INDEX('勘定科目'!$C$6:$C$125,$R108)="収益",-1,1))</f>
        <v/>
      </c>
      <c r="J108" s="48">
        <f>IF($R108="","",(INDEX('月次入力'!$T$7:$T$126,$R108)-INDEX('月次入力'!$U$7:$U$126,$R108))*IF(INDEX('勘定科目'!$C$6:$C$125,$R108)="収益",-1,1))</f>
        <v/>
      </c>
      <c r="K108" s="48">
        <f>IF($R108="","",(INDEX('月次入力'!$V$7:$V$126,$R108)-INDEX('月次入力'!$W$7:$W$126,$R108))*IF(INDEX('勘定科目'!$C$6:$C$125,$R108)="収益",-1,1))</f>
        <v/>
      </c>
      <c r="L108" s="48">
        <f>IF($R108="","",(INDEX('月次入力'!$X$7:$X$126,$R108)-INDEX('月次入力'!$Y$7:$Y$126,$R108))*IF(INDEX('勘定科目'!$C$6:$C$125,$R108)="収益",-1,1))</f>
        <v/>
      </c>
      <c r="M108" s="48">
        <f>IF($R108="","",(INDEX('月次入力'!$Z$7:$Z$126,$R108)-INDEX('月次入力'!$AA$7:$AA$126,$R108))*IF(INDEX('勘定科目'!$C$6:$C$125,$R108)="収益",-1,1))</f>
        <v/>
      </c>
      <c r="N108" s="48">
        <f>IF($R108="","",SUMIF($B$3:$M$3,"&lt;="&amp;'設定'!$C$12,B108:M108))</f>
        <v/>
      </c>
      <c r="O108" s="49">
        <f>IF(OR($R108="",'設定'!$C$12&lt;2),"",INDEX(B108:M108,'設定'!$C$12)-INDEX(B108:M108,'設定'!$C$12-1))</f>
        <v/>
      </c>
      <c r="P108" s="50">
        <f>IF(O108="","",IF(INDEX(B108:M108,'設定'!$C$12-1)&lt;=0,"",O108/INDEX(B108:M108,'設定'!$C$12-1)))</f>
        <v/>
      </c>
      <c r="Q108" s="68" t="n"/>
      <c r="R108" s="68">
        <f>IFERROR(MATCH(57,'勘定科目'!$I$6:$I$125,0),"")</f>
        <v/>
      </c>
      <c r="S108" s="68" t="n"/>
      <c r="T108" s="68" t="n"/>
      <c r="U108" s="68" t="n"/>
      <c r="V108" s="68" t="n"/>
      <c r="W108" s="68" t="n"/>
      <c r="X108" s="68" t="n"/>
      <c r="Y108" s="68" t="n"/>
      <c r="Z108" s="68" t="n"/>
      <c r="AA108" s="68" t="n"/>
      <c r="AB108" s="68" t="n"/>
      <c r="AC108" s="68" t="n"/>
      <c r="AD108" s="68" t="n"/>
      <c r="AE108" s="68" t="n"/>
      <c r="AF108" s="68" t="n"/>
      <c r="AG108" s="68" t="n"/>
      <c r="AH108" s="68" t="n"/>
      <c r="AI108" s="68" t="n"/>
      <c r="AJ108" s="68" t="n"/>
      <c r="AK108" s="68" t="n"/>
    </row>
    <row r="109" ht="15" customHeight="1">
      <c r="A109" s="47">
        <f>IF($R109="","",INDEX('勘定科目'!$B$6:$B$125,$R109)&amp;"（"&amp;INDEX('勘定科目'!$E$6:$E$125,$R109)&amp;"）")</f>
        <v/>
      </c>
      <c r="B109" s="48">
        <f>IF($R109="","",(INDEX('月次入力'!$D$7:$D$126,$R109)-INDEX('月次入力'!$E$7:$E$126,$R109))*IF(INDEX('勘定科目'!$C$6:$C$125,$R109)="収益",-1,1))</f>
        <v/>
      </c>
      <c r="C109" s="48">
        <f>IF($R109="","",(INDEX('月次入力'!$F$7:$F$126,$R109)-INDEX('月次入力'!$G$7:$G$126,$R109))*IF(INDEX('勘定科目'!$C$6:$C$125,$R109)="収益",-1,1))</f>
        <v/>
      </c>
      <c r="D109" s="48">
        <f>IF($R109="","",(INDEX('月次入力'!$H$7:$H$126,$R109)-INDEX('月次入力'!$I$7:$I$126,$R109))*IF(INDEX('勘定科目'!$C$6:$C$125,$R109)="収益",-1,1))</f>
        <v/>
      </c>
      <c r="E109" s="48">
        <f>IF($R109="","",(INDEX('月次入力'!$J$7:$J$126,$R109)-INDEX('月次入力'!$K$7:$K$126,$R109))*IF(INDEX('勘定科目'!$C$6:$C$125,$R109)="収益",-1,1))</f>
        <v/>
      </c>
      <c r="F109" s="48">
        <f>IF($R109="","",(INDEX('月次入力'!$L$7:$L$126,$R109)-INDEX('月次入力'!$M$7:$M$126,$R109))*IF(INDEX('勘定科目'!$C$6:$C$125,$R109)="収益",-1,1))</f>
        <v/>
      </c>
      <c r="G109" s="48">
        <f>IF($R109="","",(INDEX('月次入力'!$N$7:$N$126,$R109)-INDEX('月次入力'!$O$7:$O$126,$R109))*IF(INDEX('勘定科目'!$C$6:$C$125,$R109)="収益",-1,1))</f>
        <v/>
      </c>
      <c r="H109" s="48">
        <f>IF($R109="","",(INDEX('月次入力'!$P$7:$P$126,$R109)-INDEX('月次入力'!$Q$7:$Q$126,$R109))*IF(INDEX('勘定科目'!$C$6:$C$125,$R109)="収益",-1,1))</f>
        <v/>
      </c>
      <c r="I109" s="48">
        <f>IF($R109="","",(INDEX('月次入力'!$R$7:$R$126,$R109)-INDEX('月次入力'!$S$7:$S$126,$R109))*IF(INDEX('勘定科目'!$C$6:$C$125,$R109)="収益",-1,1))</f>
        <v/>
      </c>
      <c r="J109" s="48">
        <f>IF($R109="","",(INDEX('月次入力'!$T$7:$T$126,$R109)-INDEX('月次入力'!$U$7:$U$126,$R109))*IF(INDEX('勘定科目'!$C$6:$C$125,$R109)="収益",-1,1))</f>
        <v/>
      </c>
      <c r="K109" s="48">
        <f>IF($R109="","",(INDEX('月次入力'!$V$7:$V$126,$R109)-INDEX('月次入力'!$W$7:$W$126,$R109))*IF(INDEX('勘定科目'!$C$6:$C$125,$R109)="収益",-1,1))</f>
        <v/>
      </c>
      <c r="L109" s="48">
        <f>IF($R109="","",(INDEX('月次入力'!$X$7:$X$126,$R109)-INDEX('月次入力'!$Y$7:$Y$126,$R109))*IF(INDEX('勘定科目'!$C$6:$C$125,$R109)="収益",-1,1))</f>
        <v/>
      </c>
      <c r="M109" s="48">
        <f>IF($R109="","",(INDEX('月次入力'!$Z$7:$Z$126,$R109)-INDEX('月次入力'!$AA$7:$AA$126,$R109))*IF(INDEX('勘定科目'!$C$6:$C$125,$R109)="収益",-1,1))</f>
        <v/>
      </c>
      <c r="N109" s="48">
        <f>IF($R109="","",SUMIF($B$3:$M$3,"&lt;="&amp;'設定'!$C$12,B109:M109))</f>
        <v/>
      </c>
      <c r="O109" s="49">
        <f>IF(OR($R109="",'設定'!$C$12&lt;2),"",INDEX(B109:M109,'設定'!$C$12)-INDEX(B109:M109,'設定'!$C$12-1))</f>
        <v/>
      </c>
      <c r="P109" s="50">
        <f>IF(O109="","",IF(INDEX(B109:M109,'設定'!$C$12-1)&lt;=0,"",O109/INDEX(B109:M109,'設定'!$C$12-1)))</f>
        <v/>
      </c>
      <c r="Q109" s="68" t="n"/>
      <c r="R109" s="68">
        <f>IFERROR(MATCH(58,'勘定科目'!$I$6:$I$125,0),"")</f>
        <v/>
      </c>
      <c r="S109" s="68" t="n"/>
      <c r="T109" s="68" t="n"/>
      <c r="U109" s="68" t="n"/>
      <c r="V109" s="68" t="n"/>
      <c r="W109" s="68" t="n"/>
      <c r="X109" s="68" t="n"/>
      <c r="Y109" s="68" t="n"/>
      <c r="Z109" s="68" t="n"/>
      <c r="AA109" s="68" t="n"/>
      <c r="AB109" s="68" t="n"/>
      <c r="AC109" s="68" t="n"/>
      <c r="AD109" s="68" t="n"/>
      <c r="AE109" s="68" t="n"/>
      <c r="AF109" s="68" t="n"/>
      <c r="AG109" s="68" t="n"/>
      <c r="AH109" s="68" t="n"/>
      <c r="AI109" s="68" t="n"/>
      <c r="AJ109" s="68" t="n"/>
      <c r="AK109" s="68" t="n"/>
    </row>
    <row r="110" ht="15" customHeight="1">
      <c r="A110" s="47">
        <f>IF($R110="","",INDEX('勘定科目'!$B$6:$B$125,$R110)&amp;"（"&amp;INDEX('勘定科目'!$E$6:$E$125,$R110)&amp;"）")</f>
        <v/>
      </c>
      <c r="B110" s="48">
        <f>IF($R110="","",(INDEX('月次入力'!$D$7:$D$126,$R110)-INDEX('月次入力'!$E$7:$E$126,$R110))*IF(INDEX('勘定科目'!$C$6:$C$125,$R110)="収益",-1,1))</f>
        <v/>
      </c>
      <c r="C110" s="48">
        <f>IF($R110="","",(INDEX('月次入力'!$F$7:$F$126,$R110)-INDEX('月次入力'!$G$7:$G$126,$R110))*IF(INDEX('勘定科目'!$C$6:$C$125,$R110)="収益",-1,1))</f>
        <v/>
      </c>
      <c r="D110" s="48">
        <f>IF($R110="","",(INDEX('月次入力'!$H$7:$H$126,$R110)-INDEX('月次入力'!$I$7:$I$126,$R110))*IF(INDEX('勘定科目'!$C$6:$C$125,$R110)="収益",-1,1))</f>
        <v/>
      </c>
      <c r="E110" s="48">
        <f>IF($R110="","",(INDEX('月次入力'!$J$7:$J$126,$R110)-INDEX('月次入力'!$K$7:$K$126,$R110))*IF(INDEX('勘定科目'!$C$6:$C$125,$R110)="収益",-1,1))</f>
        <v/>
      </c>
      <c r="F110" s="48">
        <f>IF($R110="","",(INDEX('月次入力'!$L$7:$L$126,$R110)-INDEX('月次入力'!$M$7:$M$126,$R110))*IF(INDEX('勘定科目'!$C$6:$C$125,$R110)="収益",-1,1))</f>
        <v/>
      </c>
      <c r="G110" s="48">
        <f>IF($R110="","",(INDEX('月次入力'!$N$7:$N$126,$R110)-INDEX('月次入力'!$O$7:$O$126,$R110))*IF(INDEX('勘定科目'!$C$6:$C$125,$R110)="収益",-1,1))</f>
        <v/>
      </c>
      <c r="H110" s="48">
        <f>IF($R110="","",(INDEX('月次入力'!$P$7:$P$126,$R110)-INDEX('月次入力'!$Q$7:$Q$126,$R110))*IF(INDEX('勘定科目'!$C$6:$C$125,$R110)="収益",-1,1))</f>
        <v/>
      </c>
      <c r="I110" s="48">
        <f>IF($R110="","",(INDEX('月次入力'!$R$7:$R$126,$R110)-INDEX('月次入力'!$S$7:$S$126,$R110))*IF(INDEX('勘定科目'!$C$6:$C$125,$R110)="収益",-1,1))</f>
        <v/>
      </c>
      <c r="J110" s="48">
        <f>IF($R110="","",(INDEX('月次入力'!$T$7:$T$126,$R110)-INDEX('月次入力'!$U$7:$U$126,$R110))*IF(INDEX('勘定科目'!$C$6:$C$125,$R110)="収益",-1,1))</f>
        <v/>
      </c>
      <c r="K110" s="48">
        <f>IF($R110="","",(INDEX('月次入力'!$V$7:$V$126,$R110)-INDEX('月次入力'!$W$7:$W$126,$R110))*IF(INDEX('勘定科目'!$C$6:$C$125,$R110)="収益",-1,1))</f>
        <v/>
      </c>
      <c r="L110" s="48">
        <f>IF($R110="","",(INDEX('月次入力'!$X$7:$X$126,$R110)-INDEX('月次入力'!$Y$7:$Y$126,$R110))*IF(INDEX('勘定科目'!$C$6:$C$125,$R110)="収益",-1,1))</f>
        <v/>
      </c>
      <c r="M110" s="48">
        <f>IF($R110="","",(INDEX('月次入力'!$Z$7:$Z$126,$R110)-INDEX('月次入力'!$AA$7:$AA$126,$R110))*IF(INDEX('勘定科目'!$C$6:$C$125,$R110)="収益",-1,1))</f>
        <v/>
      </c>
      <c r="N110" s="48">
        <f>IF($R110="","",SUMIF($B$3:$M$3,"&lt;="&amp;'設定'!$C$12,B110:M110))</f>
        <v/>
      </c>
      <c r="O110" s="49">
        <f>IF(OR($R110="",'設定'!$C$12&lt;2),"",INDEX(B110:M110,'設定'!$C$12)-INDEX(B110:M110,'設定'!$C$12-1))</f>
        <v/>
      </c>
      <c r="P110" s="50">
        <f>IF(O110="","",IF(INDEX(B110:M110,'設定'!$C$12-1)&lt;=0,"",O110/INDEX(B110:M110,'設定'!$C$12-1)))</f>
        <v/>
      </c>
      <c r="Q110" s="68" t="n"/>
      <c r="R110" s="68">
        <f>IFERROR(MATCH(59,'勘定科目'!$I$6:$I$125,0),"")</f>
        <v/>
      </c>
      <c r="S110" s="68" t="n"/>
      <c r="T110" s="68" t="n"/>
      <c r="U110" s="68" t="n"/>
      <c r="V110" s="68" t="n"/>
      <c r="W110" s="68" t="n"/>
      <c r="X110" s="68" t="n"/>
      <c r="Y110" s="68" t="n"/>
      <c r="Z110" s="68" t="n"/>
      <c r="AA110" s="68" t="n"/>
      <c r="AB110" s="68" t="n"/>
      <c r="AC110" s="68" t="n"/>
      <c r="AD110" s="68" t="n"/>
      <c r="AE110" s="68" t="n"/>
      <c r="AF110" s="68" t="n"/>
      <c r="AG110" s="68" t="n"/>
      <c r="AH110" s="68" t="n"/>
      <c r="AI110" s="68" t="n"/>
      <c r="AJ110" s="68" t="n"/>
      <c r="AK110" s="68" t="n"/>
    </row>
    <row r="111" ht="15" customHeight="1">
      <c r="A111" s="47">
        <f>IF($R111="","",INDEX('勘定科目'!$B$6:$B$125,$R111)&amp;"（"&amp;INDEX('勘定科目'!$E$6:$E$125,$R111)&amp;"）")</f>
        <v/>
      </c>
      <c r="B111" s="48">
        <f>IF($R111="","",(INDEX('月次入力'!$D$7:$D$126,$R111)-INDEX('月次入力'!$E$7:$E$126,$R111))*IF(INDEX('勘定科目'!$C$6:$C$125,$R111)="収益",-1,1))</f>
        <v/>
      </c>
      <c r="C111" s="48">
        <f>IF($R111="","",(INDEX('月次入力'!$F$7:$F$126,$R111)-INDEX('月次入力'!$G$7:$G$126,$R111))*IF(INDEX('勘定科目'!$C$6:$C$125,$R111)="収益",-1,1))</f>
        <v/>
      </c>
      <c r="D111" s="48">
        <f>IF($R111="","",(INDEX('月次入力'!$H$7:$H$126,$R111)-INDEX('月次入力'!$I$7:$I$126,$R111))*IF(INDEX('勘定科目'!$C$6:$C$125,$R111)="収益",-1,1))</f>
        <v/>
      </c>
      <c r="E111" s="48">
        <f>IF($R111="","",(INDEX('月次入力'!$J$7:$J$126,$R111)-INDEX('月次入力'!$K$7:$K$126,$R111))*IF(INDEX('勘定科目'!$C$6:$C$125,$R111)="収益",-1,1))</f>
        <v/>
      </c>
      <c r="F111" s="48">
        <f>IF($R111="","",(INDEX('月次入力'!$L$7:$L$126,$R111)-INDEX('月次入力'!$M$7:$M$126,$R111))*IF(INDEX('勘定科目'!$C$6:$C$125,$R111)="収益",-1,1))</f>
        <v/>
      </c>
      <c r="G111" s="48">
        <f>IF($R111="","",(INDEX('月次入力'!$N$7:$N$126,$R111)-INDEX('月次入力'!$O$7:$O$126,$R111))*IF(INDEX('勘定科目'!$C$6:$C$125,$R111)="収益",-1,1))</f>
        <v/>
      </c>
      <c r="H111" s="48">
        <f>IF($R111="","",(INDEX('月次入力'!$P$7:$P$126,$R111)-INDEX('月次入力'!$Q$7:$Q$126,$R111))*IF(INDEX('勘定科目'!$C$6:$C$125,$R111)="収益",-1,1))</f>
        <v/>
      </c>
      <c r="I111" s="48">
        <f>IF($R111="","",(INDEX('月次入力'!$R$7:$R$126,$R111)-INDEX('月次入力'!$S$7:$S$126,$R111))*IF(INDEX('勘定科目'!$C$6:$C$125,$R111)="収益",-1,1))</f>
        <v/>
      </c>
      <c r="J111" s="48">
        <f>IF($R111="","",(INDEX('月次入力'!$T$7:$T$126,$R111)-INDEX('月次入力'!$U$7:$U$126,$R111))*IF(INDEX('勘定科目'!$C$6:$C$125,$R111)="収益",-1,1))</f>
        <v/>
      </c>
      <c r="K111" s="48">
        <f>IF($R111="","",(INDEX('月次入力'!$V$7:$V$126,$R111)-INDEX('月次入力'!$W$7:$W$126,$R111))*IF(INDEX('勘定科目'!$C$6:$C$125,$R111)="収益",-1,1))</f>
        <v/>
      </c>
      <c r="L111" s="48">
        <f>IF($R111="","",(INDEX('月次入力'!$X$7:$X$126,$R111)-INDEX('月次入力'!$Y$7:$Y$126,$R111))*IF(INDEX('勘定科目'!$C$6:$C$125,$R111)="収益",-1,1))</f>
        <v/>
      </c>
      <c r="M111" s="48">
        <f>IF($R111="","",(INDEX('月次入力'!$Z$7:$Z$126,$R111)-INDEX('月次入力'!$AA$7:$AA$126,$R111))*IF(INDEX('勘定科目'!$C$6:$C$125,$R111)="収益",-1,1))</f>
        <v/>
      </c>
      <c r="N111" s="48">
        <f>IF($R111="","",SUMIF($B$3:$M$3,"&lt;="&amp;'設定'!$C$12,B111:M111))</f>
        <v/>
      </c>
      <c r="O111" s="49">
        <f>IF(OR($R111="",'設定'!$C$12&lt;2),"",INDEX(B111:M111,'設定'!$C$12)-INDEX(B111:M111,'設定'!$C$12-1))</f>
        <v/>
      </c>
      <c r="P111" s="50">
        <f>IF(O111="","",IF(INDEX(B111:M111,'設定'!$C$12-1)&lt;=0,"",O111/INDEX(B111:M111,'設定'!$C$12-1)))</f>
        <v/>
      </c>
      <c r="Q111" s="68" t="n"/>
      <c r="R111" s="68">
        <f>IFERROR(MATCH(60,'勘定科目'!$I$6:$I$125,0),"")</f>
        <v/>
      </c>
      <c r="S111" s="68" t="n"/>
      <c r="T111" s="68" t="n"/>
      <c r="U111" s="68" t="n"/>
      <c r="V111" s="68" t="n"/>
      <c r="W111" s="68" t="n"/>
      <c r="X111" s="68" t="n"/>
      <c r="Y111" s="68" t="n"/>
      <c r="Z111" s="68" t="n"/>
      <c r="AA111" s="68" t="n"/>
      <c r="AB111" s="68" t="n"/>
      <c r="AC111" s="68" t="n"/>
      <c r="AD111" s="68" t="n"/>
      <c r="AE111" s="68" t="n"/>
      <c r="AF111" s="68" t="n"/>
      <c r="AG111" s="68" t="n"/>
      <c r="AH111" s="68" t="n"/>
      <c r="AI111" s="68" t="n"/>
      <c r="AJ111" s="68" t="n"/>
      <c r="AK111" s="68" t="n"/>
    </row>
  </sheetData>
  <mergeCells count="3">
    <mergeCell ref="A51:P51"/>
    <mergeCell ref="A1:P1"/>
    <mergeCell ref="A2:P2"/>
  </mergeCells>
  <conditionalFormatting sqref="A5:P49">
    <cfRule type="expression" priority="1" dxfId="1">
      <formula>$R5="合計"</formula>
    </cfRule>
    <cfRule type="expression" priority="2" dxfId="2">
      <formula>$R5="見出し"</formula>
    </cfRule>
  </conditionalFormatting>
  <printOptions horizontalCentered="1"/>
  <pageMargins left="0.4" right="0.4" top="0.5" bottom="0.5" header="0.2" footer="0.2"/>
  <pageSetup orientation="landscape" paperSize="9" fitToHeight="0" fitToWidth="1"/>
</worksheet>
</file>

<file path=xl/worksheets/sheet8.xml><?xml version="1.0" encoding="utf-8"?>
<worksheet xmlns="http://schemas.openxmlformats.org/spreadsheetml/2006/main">
  <sheetPr>
    <tabColor rgb="00B9C4CF"/>
    <outlinePr summaryBelow="1" summaryRight="1"/>
    <pageSetUpPr fitToPage="1"/>
  </sheetPr>
  <dimension ref="A1:H53"/>
  <sheetViews>
    <sheetView showGridLines="0" tabSelected="0" workbookViewId="0">
      <selection activeCell="A1" sqref="A1"/>
    </sheetView>
  </sheetViews>
  <sheetFormatPr baseColWidth="8" defaultRowHeight="15"/>
  <cols>
    <col width="34" customWidth="1" min="1" max="1"/>
    <col width="15" customWidth="1" min="2" max="2"/>
    <col width="2" customWidth="1" min="3" max="3"/>
    <col width="38" customWidth="1" min="4" max="4"/>
    <col width="15" customWidth="1" min="5" max="5"/>
    <col hidden="1" width="13" customWidth="1" min="7" max="7"/>
    <col hidden="1" width="13" customWidth="1" min="8" max="8"/>
  </cols>
  <sheetData>
    <row r="1" ht="26" customHeight="1">
      <c r="A1" s="67" t="inlineStr">
        <is>
          <t>貸借対照表</t>
        </is>
      </c>
      <c r="B1" s="68" t="n"/>
      <c r="C1" s="68" t="n"/>
      <c r="D1" s="68" t="n"/>
      <c r="E1" s="68" t="n"/>
      <c r="F1" s="68" t="n"/>
      <c r="G1" s="68" t="n"/>
      <c r="H1" s="68" t="n"/>
    </row>
    <row r="2">
      <c r="A2" s="86">
        <f>'設定'!$C$3&amp;""</f>
        <v/>
      </c>
      <c r="B2" s="68" t="n"/>
      <c r="C2" s="68" t="n"/>
      <c r="D2" s="87">
        <f>IFERROR(EOMONTH(INDEX('設定'!$C$9:$N$9,'設定'!$C$12),0),"（表示する月を選ぶ）")</f>
        <v/>
      </c>
      <c r="E2" s="68" t="n"/>
      <c r="F2" s="68" t="n"/>
      <c r="G2" s="68" t="n"/>
      <c r="H2" s="68" t="n"/>
    </row>
    <row r="3">
      <c r="A3" s="68" t="n"/>
      <c r="B3" s="68" t="n"/>
      <c r="C3" s="68" t="n"/>
      <c r="D3" s="88" t="inlineStr">
        <is>
          <t>（単位：円）</t>
        </is>
      </c>
      <c r="E3" s="68" t="n"/>
      <c r="F3" s="68" t="n"/>
      <c r="G3" s="68" t="n"/>
      <c r="H3" s="68" t="n"/>
    </row>
    <row r="4">
      <c r="A4" s="19" t="inlineStr">
        <is>
          <t>項目</t>
        </is>
      </c>
      <c r="B4" s="19" t="inlineStr">
        <is>
          <t>金額</t>
        </is>
      </c>
      <c r="C4" s="68" t="n"/>
      <c r="D4" s="19" t="inlineStr">
        <is>
          <t>項目</t>
        </is>
      </c>
      <c r="E4" s="19" t="inlineStr">
        <is>
          <t>金額</t>
        </is>
      </c>
      <c r="F4" s="68" t="n"/>
      <c r="G4" s="68" t="n"/>
      <c r="H4" s="68" t="n"/>
    </row>
    <row r="5" ht="15" customHeight="1">
      <c r="A5" s="54">
        <f>'表示の並び'!AN8</f>
        <v/>
      </c>
      <c r="B5" s="55">
        <f>'表示の並び'!AM8</f>
        <v/>
      </c>
      <c r="C5" s="68" t="n"/>
      <c r="D5" s="54">
        <f>'表示の並び'!AN53</f>
        <v/>
      </c>
      <c r="E5" s="55">
        <f>'表示の並び'!AM53</f>
        <v/>
      </c>
      <c r="F5" s="68" t="n"/>
      <c r="G5" s="68">
        <f>'表示の並び'!AA8</f>
        <v/>
      </c>
      <c r="H5" s="68">
        <f>'表示の並び'!AA53</f>
        <v/>
      </c>
    </row>
    <row r="6" ht="15" customHeight="1">
      <c r="A6" s="54">
        <f>'表示の並び'!AN9</f>
        <v/>
      </c>
      <c r="B6" s="55">
        <f>'表示の並び'!AM9</f>
        <v/>
      </c>
      <c r="C6" s="68" t="n"/>
      <c r="D6" s="54">
        <f>'表示の並び'!AN54</f>
        <v/>
      </c>
      <c r="E6" s="55">
        <f>'表示の並び'!AM54</f>
        <v/>
      </c>
      <c r="F6" s="68" t="n"/>
      <c r="G6" s="68">
        <f>'表示の並び'!AA9</f>
        <v/>
      </c>
      <c r="H6" s="68">
        <f>'表示の並び'!AA54</f>
        <v/>
      </c>
    </row>
    <row r="7" ht="15" customHeight="1">
      <c r="A7" s="54">
        <f>'表示の並び'!AN10</f>
        <v/>
      </c>
      <c r="B7" s="55">
        <f>'表示の並び'!AM10</f>
        <v/>
      </c>
      <c r="C7" s="68" t="n"/>
      <c r="D7" s="54">
        <f>'表示の並び'!AN55</f>
        <v/>
      </c>
      <c r="E7" s="55">
        <f>'表示の並び'!AM55</f>
        <v/>
      </c>
      <c r="F7" s="68" t="n"/>
      <c r="G7" s="68">
        <f>'表示の並び'!AA10</f>
        <v/>
      </c>
      <c r="H7" s="68">
        <f>'表示の並び'!AA55</f>
        <v/>
      </c>
    </row>
    <row r="8" ht="15" customHeight="1">
      <c r="A8" s="54">
        <f>'表示の並び'!AN11</f>
        <v/>
      </c>
      <c r="B8" s="55">
        <f>'表示の並び'!AM11</f>
        <v/>
      </c>
      <c r="C8" s="68" t="n"/>
      <c r="D8" s="54">
        <f>'表示の並び'!AN56</f>
        <v/>
      </c>
      <c r="E8" s="55">
        <f>'表示の並び'!AM56</f>
        <v/>
      </c>
      <c r="F8" s="68" t="n"/>
      <c r="G8" s="68">
        <f>'表示の並び'!AA11</f>
        <v/>
      </c>
      <c r="H8" s="68">
        <f>'表示の並び'!AA56</f>
        <v/>
      </c>
    </row>
    <row r="9" ht="15" customHeight="1">
      <c r="A9" s="54">
        <f>'表示の並び'!AN12</f>
        <v/>
      </c>
      <c r="B9" s="55">
        <f>'表示の並び'!AM12</f>
        <v/>
      </c>
      <c r="C9" s="68" t="n"/>
      <c r="D9" s="54">
        <f>'表示の並び'!AN57</f>
        <v/>
      </c>
      <c r="E9" s="55">
        <f>'表示の並び'!AM57</f>
        <v/>
      </c>
      <c r="F9" s="68" t="n"/>
      <c r="G9" s="68">
        <f>'表示の並び'!AA12</f>
        <v/>
      </c>
      <c r="H9" s="68">
        <f>'表示の並び'!AA57</f>
        <v/>
      </c>
    </row>
    <row r="10" ht="15" customHeight="1">
      <c r="A10" s="54">
        <f>'表示の並び'!AN13</f>
        <v/>
      </c>
      <c r="B10" s="55">
        <f>'表示の並び'!AM13</f>
        <v/>
      </c>
      <c r="C10" s="68" t="n"/>
      <c r="D10" s="54">
        <f>'表示の並び'!AN58</f>
        <v/>
      </c>
      <c r="E10" s="55">
        <f>'表示の並び'!AM58</f>
        <v/>
      </c>
      <c r="F10" s="68" t="n"/>
      <c r="G10" s="68">
        <f>'表示の並び'!AA13</f>
        <v/>
      </c>
      <c r="H10" s="68">
        <f>'表示の並び'!AA58</f>
        <v/>
      </c>
    </row>
    <row r="11" ht="15" customHeight="1">
      <c r="A11" s="54">
        <f>'表示の並び'!AN14</f>
        <v/>
      </c>
      <c r="B11" s="55">
        <f>'表示の並び'!AM14</f>
        <v/>
      </c>
      <c r="C11" s="68" t="n"/>
      <c r="D11" s="54">
        <f>'表示の並び'!AN59</f>
        <v/>
      </c>
      <c r="E11" s="55">
        <f>'表示の並び'!AM59</f>
        <v/>
      </c>
      <c r="F11" s="68" t="n"/>
      <c r="G11" s="68">
        <f>'表示の並び'!AA14</f>
        <v/>
      </c>
      <c r="H11" s="68">
        <f>'表示の並び'!AA59</f>
        <v/>
      </c>
    </row>
    <row r="12" ht="15" customHeight="1">
      <c r="A12" s="54">
        <f>'表示の並び'!AN15</f>
        <v/>
      </c>
      <c r="B12" s="55">
        <f>'表示の並び'!AM15</f>
        <v/>
      </c>
      <c r="C12" s="68" t="n"/>
      <c r="D12" s="54">
        <f>'表示の並び'!AN60</f>
        <v/>
      </c>
      <c r="E12" s="55">
        <f>'表示の並び'!AM60</f>
        <v/>
      </c>
      <c r="F12" s="68" t="n"/>
      <c r="G12" s="68">
        <f>'表示の並び'!AA15</f>
        <v/>
      </c>
      <c r="H12" s="68">
        <f>'表示の並び'!AA60</f>
        <v/>
      </c>
    </row>
    <row r="13" ht="15" customHeight="1">
      <c r="A13" s="54">
        <f>'表示の並び'!AN16</f>
        <v/>
      </c>
      <c r="B13" s="55">
        <f>'表示の並び'!AM16</f>
        <v/>
      </c>
      <c r="C13" s="68" t="n"/>
      <c r="D13" s="54">
        <f>'表示の並び'!AN61</f>
        <v/>
      </c>
      <c r="E13" s="55">
        <f>'表示の並び'!AM61</f>
        <v/>
      </c>
      <c r="F13" s="68" t="n"/>
      <c r="G13" s="68">
        <f>'表示の並び'!AA16</f>
        <v/>
      </c>
      <c r="H13" s="68">
        <f>'表示の並び'!AA61</f>
        <v/>
      </c>
    </row>
    <row r="14" ht="15" customHeight="1">
      <c r="A14" s="54">
        <f>'表示の並び'!AN17</f>
        <v/>
      </c>
      <c r="B14" s="55">
        <f>'表示の並び'!AM17</f>
        <v/>
      </c>
      <c r="C14" s="68" t="n"/>
      <c r="D14" s="54">
        <f>'表示の並び'!AN62</f>
        <v/>
      </c>
      <c r="E14" s="55">
        <f>'表示の並び'!AM62</f>
        <v/>
      </c>
      <c r="F14" s="68" t="n"/>
      <c r="G14" s="68">
        <f>'表示の並び'!AA17</f>
        <v/>
      </c>
      <c r="H14" s="68">
        <f>'表示の並び'!AA62</f>
        <v/>
      </c>
    </row>
    <row r="15" ht="15" customHeight="1">
      <c r="A15" s="54">
        <f>'表示の並び'!AN18</f>
        <v/>
      </c>
      <c r="B15" s="55">
        <f>'表示の並び'!AM18</f>
        <v/>
      </c>
      <c r="C15" s="68" t="n"/>
      <c r="D15" s="54">
        <f>'表示の並び'!AN63</f>
        <v/>
      </c>
      <c r="E15" s="55">
        <f>'表示の並び'!AM63</f>
        <v/>
      </c>
      <c r="F15" s="68" t="n"/>
      <c r="G15" s="68">
        <f>'表示の並び'!AA18</f>
        <v/>
      </c>
      <c r="H15" s="68">
        <f>'表示の並び'!AA63</f>
        <v/>
      </c>
    </row>
    <row r="16" ht="15" customHeight="1">
      <c r="A16" s="54">
        <f>'表示の並び'!AN19</f>
        <v/>
      </c>
      <c r="B16" s="55">
        <f>'表示の並び'!AM19</f>
        <v/>
      </c>
      <c r="C16" s="68" t="n"/>
      <c r="D16" s="54">
        <f>'表示の並び'!AN64</f>
        <v/>
      </c>
      <c r="E16" s="55">
        <f>'表示の並び'!AM64</f>
        <v/>
      </c>
      <c r="F16" s="68" t="n"/>
      <c r="G16" s="68">
        <f>'表示の並び'!AA19</f>
        <v/>
      </c>
      <c r="H16" s="68">
        <f>'表示の並び'!AA64</f>
        <v/>
      </c>
    </row>
    <row r="17" ht="15" customHeight="1">
      <c r="A17" s="54">
        <f>'表示の並び'!AN20</f>
        <v/>
      </c>
      <c r="B17" s="55">
        <f>'表示の並び'!AM20</f>
        <v/>
      </c>
      <c r="C17" s="68" t="n"/>
      <c r="D17" s="54">
        <f>'表示の並び'!AN65</f>
        <v/>
      </c>
      <c r="E17" s="55">
        <f>'表示の並び'!AM65</f>
        <v/>
      </c>
      <c r="F17" s="68" t="n"/>
      <c r="G17" s="68">
        <f>'表示の並び'!AA20</f>
        <v/>
      </c>
      <c r="H17" s="68">
        <f>'表示の並び'!AA65</f>
        <v/>
      </c>
    </row>
    <row r="18" ht="15" customHeight="1">
      <c r="A18" s="54">
        <f>'表示の並び'!AN21</f>
        <v/>
      </c>
      <c r="B18" s="55">
        <f>'表示の並び'!AM21</f>
        <v/>
      </c>
      <c r="C18" s="68" t="n"/>
      <c r="D18" s="54">
        <f>'表示の並び'!AN66</f>
        <v/>
      </c>
      <c r="E18" s="55">
        <f>'表示の並び'!AM66</f>
        <v/>
      </c>
      <c r="F18" s="68" t="n"/>
      <c r="G18" s="68">
        <f>'表示の並び'!AA21</f>
        <v/>
      </c>
      <c r="H18" s="68">
        <f>'表示の並び'!AA66</f>
        <v/>
      </c>
    </row>
    <row r="19" ht="15" customHeight="1">
      <c r="A19" s="54">
        <f>'表示の並び'!AN22</f>
        <v/>
      </c>
      <c r="B19" s="55">
        <f>'表示の並び'!AM22</f>
        <v/>
      </c>
      <c r="C19" s="68" t="n"/>
      <c r="D19" s="54">
        <f>'表示の並び'!AN67</f>
        <v/>
      </c>
      <c r="E19" s="55">
        <f>'表示の並び'!AM67</f>
        <v/>
      </c>
      <c r="F19" s="68" t="n"/>
      <c r="G19" s="68">
        <f>'表示の並び'!AA22</f>
        <v/>
      </c>
      <c r="H19" s="68">
        <f>'表示の並び'!AA67</f>
        <v/>
      </c>
    </row>
    <row r="20" ht="15" customHeight="1">
      <c r="A20" s="54">
        <f>'表示の並び'!AN23</f>
        <v/>
      </c>
      <c r="B20" s="55">
        <f>'表示の並び'!AM23</f>
        <v/>
      </c>
      <c r="C20" s="68" t="n"/>
      <c r="D20" s="54">
        <f>'表示の並び'!AN68</f>
        <v/>
      </c>
      <c r="E20" s="55">
        <f>'表示の並び'!AM68</f>
        <v/>
      </c>
      <c r="F20" s="68" t="n"/>
      <c r="G20" s="68">
        <f>'表示の並び'!AA23</f>
        <v/>
      </c>
      <c r="H20" s="68">
        <f>'表示の並び'!AA68</f>
        <v/>
      </c>
    </row>
    <row r="21" ht="15" customHeight="1">
      <c r="A21" s="54">
        <f>'表示の並び'!AN24</f>
        <v/>
      </c>
      <c r="B21" s="55">
        <f>'表示の並び'!AM24</f>
        <v/>
      </c>
      <c r="C21" s="68" t="n"/>
      <c r="D21" s="54">
        <f>'表示の並び'!AN69</f>
        <v/>
      </c>
      <c r="E21" s="55">
        <f>'表示の並び'!AM69</f>
        <v/>
      </c>
      <c r="F21" s="68" t="n"/>
      <c r="G21" s="68">
        <f>'表示の並び'!AA24</f>
        <v/>
      </c>
      <c r="H21" s="68">
        <f>'表示の並び'!AA69</f>
        <v/>
      </c>
    </row>
    <row r="22" ht="15" customHeight="1">
      <c r="A22" s="54">
        <f>'表示の並び'!AN25</f>
        <v/>
      </c>
      <c r="B22" s="55">
        <f>'表示の並び'!AM25</f>
        <v/>
      </c>
      <c r="C22" s="68" t="n"/>
      <c r="D22" s="54">
        <f>'表示の並び'!AN70</f>
        <v/>
      </c>
      <c r="E22" s="55">
        <f>'表示の並び'!AM70</f>
        <v/>
      </c>
      <c r="F22" s="68" t="n"/>
      <c r="G22" s="68">
        <f>'表示の並び'!AA25</f>
        <v/>
      </c>
      <c r="H22" s="68">
        <f>'表示の並び'!AA70</f>
        <v/>
      </c>
    </row>
    <row r="23" ht="15" customHeight="1">
      <c r="A23" s="54">
        <f>'表示の並び'!AN26</f>
        <v/>
      </c>
      <c r="B23" s="55">
        <f>'表示の並び'!AM26</f>
        <v/>
      </c>
      <c r="C23" s="68" t="n"/>
      <c r="D23" s="54">
        <f>'表示の並び'!AN71</f>
        <v/>
      </c>
      <c r="E23" s="55">
        <f>'表示の並び'!AM71</f>
        <v/>
      </c>
      <c r="F23" s="68" t="n"/>
      <c r="G23" s="68">
        <f>'表示の並び'!AA26</f>
        <v/>
      </c>
      <c r="H23" s="68">
        <f>'表示の並び'!AA71</f>
        <v/>
      </c>
    </row>
    <row r="24" ht="15" customHeight="1">
      <c r="A24" s="54">
        <f>'表示の並び'!AN27</f>
        <v/>
      </c>
      <c r="B24" s="55">
        <f>'表示の並び'!AM27</f>
        <v/>
      </c>
      <c r="C24" s="68" t="n"/>
      <c r="D24" s="54">
        <f>'表示の並び'!AN72</f>
        <v/>
      </c>
      <c r="E24" s="55">
        <f>'表示の並び'!AM72</f>
        <v/>
      </c>
      <c r="F24" s="68" t="n"/>
      <c r="G24" s="68">
        <f>'表示の並び'!AA27</f>
        <v/>
      </c>
      <c r="H24" s="68">
        <f>'表示の並び'!AA72</f>
        <v/>
      </c>
    </row>
    <row r="25" ht="15" customHeight="1">
      <c r="A25" s="54">
        <f>'表示の並び'!AN28</f>
        <v/>
      </c>
      <c r="B25" s="55">
        <f>'表示の並び'!AM28</f>
        <v/>
      </c>
      <c r="C25" s="68" t="n"/>
      <c r="D25" s="54">
        <f>'表示の並び'!AN73</f>
        <v/>
      </c>
      <c r="E25" s="55">
        <f>'表示の並び'!AM73</f>
        <v/>
      </c>
      <c r="F25" s="68" t="n"/>
      <c r="G25" s="68">
        <f>'表示の並び'!AA28</f>
        <v/>
      </c>
      <c r="H25" s="68">
        <f>'表示の並び'!AA73</f>
        <v/>
      </c>
    </row>
    <row r="26" ht="15" customHeight="1">
      <c r="A26" s="54">
        <f>'表示の並び'!AN29</f>
        <v/>
      </c>
      <c r="B26" s="55">
        <f>'表示の並び'!AM29</f>
        <v/>
      </c>
      <c r="C26" s="68" t="n"/>
      <c r="D26" s="54">
        <f>'表示の並び'!AN74</f>
        <v/>
      </c>
      <c r="E26" s="55">
        <f>'表示の並び'!AM74</f>
        <v/>
      </c>
      <c r="F26" s="68" t="n"/>
      <c r="G26" s="68">
        <f>'表示の並び'!AA29</f>
        <v/>
      </c>
      <c r="H26" s="68">
        <f>'表示の並び'!AA74</f>
        <v/>
      </c>
    </row>
    <row r="27" ht="15" customHeight="1">
      <c r="A27" s="54">
        <f>'表示の並び'!AN30</f>
        <v/>
      </c>
      <c r="B27" s="55">
        <f>'表示の並び'!AM30</f>
        <v/>
      </c>
      <c r="C27" s="68" t="n"/>
      <c r="D27" s="54">
        <f>'表示の並び'!AN75</f>
        <v/>
      </c>
      <c r="E27" s="55">
        <f>'表示の並び'!AM75</f>
        <v/>
      </c>
      <c r="F27" s="68" t="n"/>
      <c r="G27" s="68">
        <f>'表示の並び'!AA30</f>
        <v/>
      </c>
      <c r="H27" s="68">
        <f>'表示の並び'!AA75</f>
        <v/>
      </c>
    </row>
    <row r="28" ht="15" customHeight="1">
      <c r="A28" s="54">
        <f>'表示の並び'!AN31</f>
        <v/>
      </c>
      <c r="B28" s="55">
        <f>'表示の並び'!AM31</f>
        <v/>
      </c>
      <c r="C28" s="68" t="n"/>
      <c r="D28" s="54">
        <f>'表示の並び'!AN76</f>
        <v/>
      </c>
      <c r="E28" s="55">
        <f>'表示の並び'!AM76</f>
        <v/>
      </c>
      <c r="F28" s="68" t="n"/>
      <c r="G28" s="68">
        <f>'表示の並び'!AA31</f>
        <v/>
      </c>
      <c r="H28" s="68">
        <f>'表示の並び'!AA76</f>
        <v/>
      </c>
    </row>
    <row r="29" ht="15" customHeight="1">
      <c r="A29" s="54">
        <f>'表示の並び'!AN32</f>
        <v/>
      </c>
      <c r="B29" s="55">
        <f>'表示の並び'!AM32</f>
        <v/>
      </c>
      <c r="C29" s="68" t="n"/>
      <c r="D29" s="54">
        <f>'表示の並び'!AN77</f>
        <v/>
      </c>
      <c r="E29" s="55">
        <f>'表示の並び'!AM77</f>
        <v/>
      </c>
      <c r="F29" s="68" t="n"/>
      <c r="G29" s="68">
        <f>'表示の並び'!AA32</f>
        <v/>
      </c>
      <c r="H29" s="68">
        <f>'表示の並び'!AA77</f>
        <v/>
      </c>
    </row>
    <row r="30" ht="15" customHeight="1">
      <c r="A30" s="54">
        <f>'表示の並び'!AN33</f>
        <v/>
      </c>
      <c r="B30" s="55">
        <f>'表示の並び'!AM33</f>
        <v/>
      </c>
      <c r="C30" s="68" t="n"/>
      <c r="D30" s="54">
        <f>'表示の並び'!AN78</f>
        <v/>
      </c>
      <c r="E30" s="55">
        <f>'表示の並び'!AM78</f>
        <v/>
      </c>
      <c r="F30" s="68" t="n"/>
      <c r="G30" s="68">
        <f>'表示の並び'!AA33</f>
        <v/>
      </c>
      <c r="H30" s="68">
        <f>'表示の並び'!AA78</f>
        <v/>
      </c>
    </row>
    <row r="31" ht="15" customHeight="1">
      <c r="A31" s="54">
        <f>'表示の並び'!AN34</f>
        <v/>
      </c>
      <c r="B31" s="55">
        <f>'表示の並び'!AM34</f>
        <v/>
      </c>
      <c r="C31" s="68" t="n"/>
      <c r="D31" s="54">
        <f>'表示の並び'!AN79</f>
        <v/>
      </c>
      <c r="E31" s="55">
        <f>'表示の並び'!AM79</f>
        <v/>
      </c>
      <c r="F31" s="68" t="n"/>
      <c r="G31" s="68">
        <f>'表示の並び'!AA34</f>
        <v/>
      </c>
      <c r="H31" s="68">
        <f>'表示の並び'!AA79</f>
        <v/>
      </c>
    </row>
    <row r="32" ht="15" customHeight="1">
      <c r="A32" s="54">
        <f>'表示の並び'!AN35</f>
        <v/>
      </c>
      <c r="B32" s="55">
        <f>'表示の並び'!AM35</f>
        <v/>
      </c>
      <c r="C32" s="68" t="n"/>
      <c r="D32" s="54">
        <f>'表示の並び'!AN80</f>
        <v/>
      </c>
      <c r="E32" s="55">
        <f>'表示の並び'!AM80</f>
        <v/>
      </c>
      <c r="F32" s="68" t="n"/>
      <c r="G32" s="68">
        <f>'表示の並び'!AA35</f>
        <v/>
      </c>
      <c r="H32" s="68">
        <f>'表示の並び'!AA80</f>
        <v/>
      </c>
    </row>
    <row r="33" ht="15" customHeight="1">
      <c r="A33" s="54">
        <f>'表示の並び'!AN36</f>
        <v/>
      </c>
      <c r="B33" s="55">
        <f>'表示の並び'!AM36</f>
        <v/>
      </c>
      <c r="C33" s="68" t="n"/>
      <c r="D33" s="54">
        <f>'表示の並び'!AN81</f>
        <v/>
      </c>
      <c r="E33" s="55">
        <f>'表示の並び'!AM81</f>
        <v/>
      </c>
      <c r="F33" s="68" t="n"/>
      <c r="G33" s="68">
        <f>'表示の並び'!AA36</f>
        <v/>
      </c>
      <c r="H33" s="68">
        <f>'表示の並び'!AA81</f>
        <v/>
      </c>
    </row>
    <row r="34" ht="15" customHeight="1">
      <c r="A34" s="54">
        <f>'表示の並び'!AN37</f>
        <v/>
      </c>
      <c r="B34" s="55">
        <f>'表示の並び'!AM37</f>
        <v/>
      </c>
      <c r="C34" s="68" t="n"/>
      <c r="D34" s="54">
        <f>'表示の並び'!AN82</f>
        <v/>
      </c>
      <c r="E34" s="55">
        <f>'表示の並び'!AM82</f>
        <v/>
      </c>
      <c r="F34" s="68" t="n"/>
      <c r="G34" s="68">
        <f>'表示の並び'!AA37</f>
        <v/>
      </c>
      <c r="H34" s="68">
        <f>'表示の並び'!AA82</f>
        <v/>
      </c>
    </row>
    <row r="35" ht="15" customHeight="1">
      <c r="A35" s="54">
        <f>'表示の並び'!AN38</f>
        <v/>
      </c>
      <c r="B35" s="55">
        <f>'表示の並び'!AM38</f>
        <v/>
      </c>
      <c r="C35" s="68" t="n"/>
      <c r="D35" s="54">
        <f>'表示の並び'!AN83</f>
        <v/>
      </c>
      <c r="E35" s="55">
        <f>'表示の並び'!AM83</f>
        <v/>
      </c>
      <c r="F35" s="68" t="n"/>
      <c r="G35" s="68">
        <f>'表示の並び'!AA38</f>
        <v/>
      </c>
      <c r="H35" s="68">
        <f>'表示の並び'!AA83</f>
        <v/>
      </c>
    </row>
    <row r="36" ht="15" customHeight="1">
      <c r="A36" s="54">
        <f>'表示の並び'!AN39</f>
        <v/>
      </c>
      <c r="B36" s="55">
        <f>'表示の並び'!AM39</f>
        <v/>
      </c>
      <c r="C36" s="68" t="n"/>
      <c r="D36" s="54">
        <f>'表示の並び'!AN84</f>
        <v/>
      </c>
      <c r="E36" s="55">
        <f>'表示の並び'!AM84</f>
        <v/>
      </c>
      <c r="F36" s="68" t="n"/>
      <c r="G36" s="68">
        <f>'表示の並び'!AA39</f>
        <v/>
      </c>
      <c r="H36" s="68">
        <f>'表示の並び'!AA84</f>
        <v/>
      </c>
    </row>
    <row r="37" ht="15" customHeight="1">
      <c r="A37" s="54">
        <f>'表示の並び'!AN40</f>
        <v/>
      </c>
      <c r="B37" s="55">
        <f>'表示の並び'!AM40</f>
        <v/>
      </c>
      <c r="C37" s="68" t="n"/>
      <c r="D37" s="54">
        <f>'表示の並び'!AN85</f>
        <v/>
      </c>
      <c r="E37" s="55">
        <f>'表示の並び'!AM85</f>
        <v/>
      </c>
      <c r="F37" s="68" t="n"/>
      <c r="G37" s="68">
        <f>'表示の並び'!AA40</f>
        <v/>
      </c>
      <c r="H37" s="68">
        <f>'表示の並び'!AA85</f>
        <v/>
      </c>
    </row>
    <row r="38" ht="15" customHeight="1">
      <c r="A38" s="54">
        <f>'表示の並び'!AN41</f>
        <v/>
      </c>
      <c r="B38" s="55">
        <f>'表示の並び'!AM41</f>
        <v/>
      </c>
      <c r="C38" s="68" t="n"/>
      <c r="D38" s="54">
        <f>'表示の並び'!AN86</f>
        <v/>
      </c>
      <c r="E38" s="55">
        <f>'表示の並び'!AM86</f>
        <v/>
      </c>
      <c r="F38" s="68" t="n"/>
      <c r="G38" s="68">
        <f>'表示の並び'!AA41</f>
        <v/>
      </c>
      <c r="H38" s="68">
        <f>'表示の並び'!AA86</f>
        <v/>
      </c>
    </row>
    <row r="39" ht="15" customHeight="1">
      <c r="A39" s="54">
        <f>'表示の並び'!AN42</f>
        <v/>
      </c>
      <c r="B39" s="55">
        <f>'表示の並び'!AM42</f>
        <v/>
      </c>
      <c r="C39" s="68" t="n"/>
      <c r="D39" s="54">
        <f>'表示の並び'!AN87</f>
        <v/>
      </c>
      <c r="E39" s="55">
        <f>'表示の並び'!AM87</f>
        <v/>
      </c>
      <c r="F39" s="68" t="n"/>
      <c r="G39" s="68">
        <f>'表示の並び'!AA42</f>
        <v/>
      </c>
      <c r="H39" s="68">
        <f>'表示の並び'!AA87</f>
        <v/>
      </c>
    </row>
    <row r="40" ht="15" customHeight="1">
      <c r="A40" s="54">
        <f>'表示の並び'!AN43</f>
        <v/>
      </c>
      <c r="B40" s="55">
        <f>'表示の並び'!AM43</f>
        <v/>
      </c>
      <c r="C40" s="68" t="n"/>
      <c r="D40" s="54">
        <f>'表示の並び'!AN88</f>
        <v/>
      </c>
      <c r="E40" s="55">
        <f>'表示の並び'!AM88</f>
        <v/>
      </c>
      <c r="F40" s="68" t="n"/>
      <c r="G40" s="68">
        <f>'表示の並び'!AA43</f>
        <v/>
      </c>
      <c r="H40" s="68">
        <f>'表示の並び'!AA88</f>
        <v/>
      </c>
    </row>
    <row r="41" ht="15" customHeight="1">
      <c r="A41" s="54">
        <f>'表示の並び'!AN44</f>
        <v/>
      </c>
      <c r="B41" s="55">
        <f>'表示の並び'!AM44</f>
        <v/>
      </c>
      <c r="C41" s="68" t="n"/>
      <c r="D41" s="54">
        <f>'表示の並び'!AN89</f>
        <v/>
      </c>
      <c r="E41" s="55">
        <f>'表示の並び'!AM89</f>
        <v/>
      </c>
      <c r="F41" s="68" t="n"/>
      <c r="G41" s="68">
        <f>'表示の並び'!AA44</f>
        <v/>
      </c>
      <c r="H41" s="68">
        <f>'表示の並び'!AA89</f>
        <v/>
      </c>
    </row>
    <row r="42" ht="15" customHeight="1">
      <c r="A42" s="54">
        <f>'表示の並び'!AN45</f>
        <v/>
      </c>
      <c r="B42" s="55">
        <f>'表示の並び'!AM45</f>
        <v/>
      </c>
      <c r="C42" s="68" t="n"/>
      <c r="D42" s="54">
        <f>'表示の並び'!AN90</f>
        <v/>
      </c>
      <c r="E42" s="55">
        <f>'表示の並び'!AM90</f>
        <v/>
      </c>
      <c r="F42" s="68" t="n"/>
      <c r="G42" s="68">
        <f>'表示の並び'!AA45</f>
        <v/>
      </c>
      <c r="H42" s="68">
        <f>'表示の並び'!AA90</f>
        <v/>
      </c>
    </row>
    <row r="43" ht="15" customHeight="1">
      <c r="A43" s="54">
        <f>'表示の並び'!AN46</f>
        <v/>
      </c>
      <c r="B43" s="55">
        <f>'表示の並び'!AM46</f>
        <v/>
      </c>
      <c r="C43" s="68" t="n"/>
      <c r="D43" s="54">
        <f>'表示の並び'!AN91</f>
        <v/>
      </c>
      <c r="E43" s="55">
        <f>'表示の並び'!AM91</f>
        <v/>
      </c>
      <c r="F43" s="68" t="n"/>
      <c r="G43" s="68">
        <f>'表示の並び'!AA46</f>
        <v/>
      </c>
      <c r="H43" s="68">
        <f>'表示の並び'!AA91</f>
        <v/>
      </c>
    </row>
    <row r="44" ht="15" customHeight="1">
      <c r="A44" s="54">
        <f>'表示の並び'!AN47</f>
        <v/>
      </c>
      <c r="B44" s="55">
        <f>'表示の並び'!AM47</f>
        <v/>
      </c>
      <c r="C44" s="68" t="n"/>
      <c r="D44" s="54">
        <f>'表示の並び'!AN92</f>
        <v/>
      </c>
      <c r="E44" s="55">
        <f>'表示の並び'!AM92</f>
        <v/>
      </c>
      <c r="F44" s="68" t="n"/>
      <c r="G44" s="68">
        <f>'表示の並び'!AA47</f>
        <v/>
      </c>
      <c r="H44" s="68">
        <f>'表示の並び'!AA92</f>
        <v/>
      </c>
    </row>
    <row r="45" ht="15" customHeight="1">
      <c r="A45" s="54">
        <f>'表示の並び'!AN48</f>
        <v/>
      </c>
      <c r="B45" s="55">
        <f>'表示の並び'!AM48</f>
        <v/>
      </c>
      <c r="C45" s="68" t="n"/>
      <c r="D45" s="54">
        <f>'表示の並び'!AN93</f>
        <v/>
      </c>
      <c r="E45" s="55">
        <f>'表示の並び'!AM93</f>
        <v/>
      </c>
      <c r="F45" s="68" t="n"/>
      <c r="G45" s="68">
        <f>'表示の並び'!AA48</f>
        <v/>
      </c>
      <c r="H45" s="68">
        <f>'表示の並び'!AA93</f>
        <v/>
      </c>
    </row>
    <row r="46" ht="15" customHeight="1">
      <c r="A46" s="54">
        <f>'表示の並び'!AN49</f>
        <v/>
      </c>
      <c r="B46" s="55">
        <f>'表示の並び'!AM49</f>
        <v/>
      </c>
      <c r="C46" s="68" t="n"/>
      <c r="D46" s="54">
        <f>'表示の並び'!AN94</f>
        <v/>
      </c>
      <c r="E46" s="55">
        <f>'表示の並び'!AM94</f>
        <v/>
      </c>
      <c r="F46" s="68" t="n"/>
      <c r="G46" s="68">
        <f>'表示の並び'!AA49</f>
        <v/>
      </c>
      <c r="H46" s="68">
        <f>'表示の並び'!AA94</f>
        <v/>
      </c>
    </row>
    <row r="47" ht="15" customHeight="1">
      <c r="A47" s="54">
        <f>'表示の並び'!AN50</f>
        <v/>
      </c>
      <c r="B47" s="55">
        <f>'表示の並び'!AM50</f>
        <v/>
      </c>
      <c r="C47" s="68" t="n"/>
      <c r="D47" s="54">
        <f>'表示の並び'!AN95</f>
        <v/>
      </c>
      <c r="E47" s="55">
        <f>'表示の並び'!AM95</f>
        <v/>
      </c>
      <c r="F47" s="68" t="n"/>
      <c r="G47" s="68">
        <f>'表示の並び'!AA50</f>
        <v/>
      </c>
      <c r="H47" s="68">
        <f>'表示の並び'!AA95</f>
        <v/>
      </c>
    </row>
    <row r="48" ht="15" customHeight="1">
      <c r="A48" s="54">
        <f>'表示の並び'!AN51</f>
        <v/>
      </c>
      <c r="B48" s="55">
        <f>'表示の並び'!AM51</f>
        <v/>
      </c>
      <c r="C48" s="68" t="n"/>
      <c r="D48" s="54">
        <f>'表示の並び'!AN96</f>
        <v/>
      </c>
      <c r="E48" s="55">
        <f>'表示の並び'!AM96</f>
        <v/>
      </c>
      <c r="F48" s="68" t="n"/>
      <c r="G48" s="68">
        <f>'表示の並び'!AA51</f>
        <v/>
      </c>
      <c r="H48" s="68">
        <f>'表示の並び'!AA96</f>
        <v/>
      </c>
    </row>
    <row r="49" ht="15" customHeight="1">
      <c r="A49" s="89">
        <f>'表示の並び'!AN52</f>
        <v/>
      </c>
      <c r="B49" s="90">
        <f>'表示の並び'!AM52</f>
        <v/>
      </c>
      <c r="C49" s="68" t="n"/>
      <c r="D49" s="89">
        <f>'表示の並び'!AN97</f>
        <v/>
      </c>
      <c r="E49" s="90">
        <f>'表示の並び'!AM97</f>
        <v/>
      </c>
      <c r="F49" s="68" t="n"/>
      <c r="G49" s="68">
        <f>'表示の並び'!AA52</f>
        <v/>
      </c>
      <c r="H49" s="68">
        <f>'表示の並び'!AA97</f>
        <v/>
      </c>
    </row>
    <row r="50">
      <c r="A50" s="68" t="n"/>
      <c r="B50" s="68" t="n"/>
      <c r="C50" s="68" t="n"/>
      <c r="D50" s="68" t="n"/>
      <c r="E50" s="68" t="n"/>
      <c r="F50" s="68" t="n"/>
      <c r="G50" s="68" t="n"/>
      <c r="H50" s="68" t="n"/>
    </row>
    <row r="51">
      <c r="A51" s="72" t="inlineStr">
        <is>
          <t>左右の合計</t>
        </is>
      </c>
      <c r="B51" s="72">
        <f>IF('設定'!$C$12=0,"表示する月を選んでください",IF(B49=E49,"一致","不一致（左−右＝"&amp;TEXT(B49-E49,"#,##0")&amp;"）→「貸借チェック」シート"))</f>
        <v/>
      </c>
      <c r="C51" s="73" t="n"/>
      <c r="D51" s="73" t="n"/>
      <c r="E51" s="74" t="n"/>
      <c r="F51" s="68" t="n"/>
      <c r="G51" s="68" t="n"/>
      <c r="H51" s="68" t="n"/>
    </row>
    <row r="52">
      <c r="A52" s="72" t="inlineStr">
        <is>
          <t>決算書に載っていない科目の金額</t>
        </is>
      </c>
      <c r="B52" s="72">
        <f>IF(SUMPRODUCT(('勘定科目'!$H$6:$H$125&lt;&gt;"○")*('勘定科目'!$B$6:$B$125&lt;&gt;"")*ABS('合計残高試算表'!$N$6:$N$125))=0,"なし","あり（"&amp;TEXT(SUMPRODUCT(('勘定科目'!$H$6:$H$125&lt;&gt;"○")*('勘定科目'!$B$6:$B$125&lt;&gt;"")*ABS('合計残高試算表'!$N$6:$N$125)),"#,##0")&amp;"）→「勘定科目」シートの確認の列を見る")</f>
        <v/>
      </c>
      <c r="C52" s="73" t="n"/>
      <c r="D52" s="73" t="n"/>
      <c r="E52" s="74" t="n"/>
      <c r="F52" s="68" t="n"/>
      <c r="G52" s="68" t="n"/>
      <c r="H52" s="68" t="n"/>
    </row>
    <row r="53" ht="40" customHeight="1">
      <c r="A53" s="71">
        <f>IF('設定'!$C$13=1,"区分と行の並び: 金融庁掲載「中小企業の会計に関する基本要領」様式集の貸借対照表（左右2列）。繰越利益剰余金は期首の残高に期首から表示している月までの利益を足した額。減価償却累計額は有形固定資産の最後の行で一括して差し引く。","個人事業主の並び。青色申告特別控除前の所得金額は期首から表示している月までの額。確定申告には国税庁の青色申告決算書を使う。")</f>
        <v/>
      </c>
      <c r="B53" s="68" t="n"/>
      <c r="C53" s="68" t="n"/>
      <c r="D53" s="68" t="n"/>
      <c r="E53" s="68" t="n"/>
      <c r="F53" s="68" t="n"/>
      <c r="G53" s="68" t="n"/>
      <c r="H53" s="68" t="n"/>
    </row>
  </sheetData>
  <mergeCells count="6">
    <mergeCell ref="A53:E53"/>
    <mergeCell ref="D2:E2"/>
    <mergeCell ref="B52:E52"/>
    <mergeCell ref="A1:E1"/>
    <mergeCell ref="B51:E51"/>
    <mergeCell ref="D3:E3"/>
  </mergeCells>
  <conditionalFormatting sqref="A5:B49">
    <cfRule type="expression" priority="1" dxfId="1">
      <formula>$G5="合計"</formula>
    </cfRule>
    <cfRule type="expression" priority="2" dxfId="2">
      <formula>$G5="見出し"</formula>
    </cfRule>
  </conditionalFormatting>
  <conditionalFormatting sqref="D5:E49">
    <cfRule type="expression" priority="3" dxfId="1">
      <formula>$H5="合計"</formula>
    </cfRule>
    <cfRule type="expression" priority="4" dxfId="2">
      <formula>$H5="見出し"</formula>
    </cfRule>
  </conditionalFormatting>
  <conditionalFormatting sqref="B51">
    <cfRule type="expression" priority="5" dxfId="0">
      <formula>LEFT($B$51,3)="不一致"</formula>
    </cfRule>
  </conditionalFormatting>
  <conditionalFormatting sqref="B52">
    <cfRule type="expression" priority="6" dxfId="0">
      <formula>LEFT($B$52,2)="あり"</formula>
    </cfRule>
  </conditionalFormatting>
  <printOptions horizontalCentered="1"/>
  <pageMargins left="0.4" right="0.4" top="0.5" bottom="0.5" header="0.2" footer="0.2"/>
  <pageSetup orientation="portrait" paperSize="9" fitToHeight="1" fitToWidth="1"/>
</worksheet>
</file>

<file path=xl/worksheets/sheet9.xml><?xml version="1.0" encoding="utf-8"?>
<worksheet xmlns="http://schemas.openxmlformats.org/spreadsheetml/2006/main">
  <sheetPr>
    <tabColor rgb="00B9C4CF"/>
    <outlinePr summaryBelow="1" summaryRight="1"/>
    <pageSetUpPr fitToPage="1"/>
  </sheetPr>
  <dimension ref="A1:D53"/>
  <sheetViews>
    <sheetView showGridLines="0" tabSelected="0" workbookViewId="0">
      <selection activeCell="A1" sqref="A1"/>
    </sheetView>
  </sheetViews>
  <sheetFormatPr baseColWidth="8" defaultRowHeight="15"/>
  <cols>
    <col width="46" customWidth="1" min="1" max="1"/>
    <col width="18" customWidth="1" min="2" max="2"/>
    <col hidden="1" width="13" customWidth="1" min="4" max="4"/>
  </cols>
  <sheetData>
    <row r="1" ht="26" customHeight="1">
      <c r="A1" s="67" t="inlineStr">
        <is>
          <t>損益計算書</t>
        </is>
      </c>
      <c r="B1" s="68" t="n"/>
      <c r="C1" s="68" t="n"/>
      <c r="D1" s="68" t="n"/>
    </row>
    <row r="2">
      <c r="A2" s="86">
        <f>'設定'!$C$3&amp;""</f>
        <v/>
      </c>
      <c r="B2" s="68" t="n"/>
      <c r="C2" s="68" t="n"/>
      <c r="D2" s="68" t="n"/>
    </row>
    <row r="3">
      <c r="A3" s="86">
        <f>IFERROR("自 "&amp;TEXT(INDEX('設定'!$C$9:$N$9,1),"yyyy年m月d日")&amp;"　至 "&amp;TEXT(EOMONTH(INDEX('設定'!$C$9:$N$9,'設定'!$C$12),0),"yyyy年m月d日"),"（表示する月を選ぶ）")</f>
        <v/>
      </c>
      <c r="B3" s="88" t="inlineStr">
        <is>
          <t>（単位：円）</t>
        </is>
      </c>
      <c r="C3" s="68" t="n"/>
      <c r="D3" s="68" t="n"/>
    </row>
    <row r="4">
      <c r="A4" s="19" t="inlineStr">
        <is>
          <t>項目</t>
        </is>
      </c>
      <c r="B4" s="19" t="inlineStr">
        <is>
          <t>金額</t>
        </is>
      </c>
      <c r="C4" s="68" t="n"/>
      <c r="D4" s="68" t="n"/>
    </row>
    <row r="5" ht="15" customHeight="1">
      <c r="A5" s="54">
        <f>'表示の並び'!AN98</f>
        <v/>
      </c>
      <c r="B5" s="55">
        <f>'表示の並び'!AM98</f>
        <v/>
      </c>
      <c r="C5" s="68" t="n"/>
      <c r="D5" s="68">
        <f>'表示の並び'!AA98</f>
        <v/>
      </c>
    </row>
    <row r="6" ht="15" customHeight="1">
      <c r="A6" s="54">
        <f>'表示の並び'!AN99</f>
        <v/>
      </c>
      <c r="B6" s="55">
        <f>'表示の並び'!AM99</f>
        <v/>
      </c>
      <c r="C6" s="68" t="n"/>
      <c r="D6" s="68">
        <f>'表示の並び'!AA99</f>
        <v/>
      </c>
    </row>
    <row r="7" ht="15" customHeight="1">
      <c r="A7" s="54">
        <f>'表示の並び'!AN100</f>
        <v/>
      </c>
      <c r="B7" s="55">
        <f>'表示の並び'!AM100</f>
        <v/>
      </c>
      <c r="C7" s="68" t="n"/>
      <c r="D7" s="68">
        <f>'表示の並び'!AA100</f>
        <v/>
      </c>
    </row>
    <row r="8" ht="15" customHeight="1">
      <c r="A8" s="54">
        <f>'表示の並び'!AN101</f>
        <v/>
      </c>
      <c r="B8" s="55">
        <f>'表示の並び'!AM101</f>
        <v/>
      </c>
      <c r="C8" s="68" t="n"/>
      <c r="D8" s="68">
        <f>'表示の並び'!AA101</f>
        <v/>
      </c>
    </row>
    <row r="9" ht="15" customHeight="1">
      <c r="A9" s="54">
        <f>'表示の並び'!AN102</f>
        <v/>
      </c>
      <c r="B9" s="55">
        <f>'表示の並び'!AM102</f>
        <v/>
      </c>
      <c r="C9" s="68" t="n"/>
      <c r="D9" s="68">
        <f>'表示の並び'!AA102</f>
        <v/>
      </c>
    </row>
    <row r="10" ht="15" customHeight="1">
      <c r="A10" s="54">
        <f>'表示の並び'!AN103</f>
        <v/>
      </c>
      <c r="B10" s="55">
        <f>'表示の並び'!AM103</f>
        <v/>
      </c>
      <c r="C10" s="68" t="n"/>
      <c r="D10" s="68">
        <f>'表示の並び'!AA103</f>
        <v/>
      </c>
    </row>
    <row r="11" ht="15" customHeight="1">
      <c r="A11" s="54">
        <f>'表示の並び'!AN104</f>
        <v/>
      </c>
      <c r="B11" s="55">
        <f>'表示の並び'!AM104</f>
        <v/>
      </c>
      <c r="C11" s="68" t="n"/>
      <c r="D11" s="68">
        <f>'表示の並び'!AA104</f>
        <v/>
      </c>
    </row>
    <row r="12" ht="15" customHeight="1">
      <c r="A12" s="54">
        <f>'表示の並び'!AN105</f>
        <v/>
      </c>
      <c r="B12" s="55">
        <f>'表示の並び'!AM105</f>
        <v/>
      </c>
      <c r="C12" s="68" t="n"/>
      <c r="D12" s="68">
        <f>'表示の並び'!AA105</f>
        <v/>
      </c>
    </row>
    <row r="13" ht="15" customHeight="1">
      <c r="A13" s="54">
        <f>'表示の並び'!AN106</f>
        <v/>
      </c>
      <c r="B13" s="55">
        <f>'表示の並び'!AM106</f>
        <v/>
      </c>
      <c r="C13" s="68" t="n"/>
      <c r="D13" s="68">
        <f>'表示の並び'!AA106</f>
        <v/>
      </c>
    </row>
    <row r="14" ht="15" customHeight="1">
      <c r="A14" s="54">
        <f>'表示の並び'!AN107</f>
        <v/>
      </c>
      <c r="B14" s="55">
        <f>'表示の並び'!AM107</f>
        <v/>
      </c>
      <c r="C14" s="68" t="n"/>
      <c r="D14" s="68">
        <f>'表示の並び'!AA107</f>
        <v/>
      </c>
    </row>
    <row r="15" ht="15" customHeight="1">
      <c r="A15" s="54">
        <f>'表示の並び'!AN108</f>
        <v/>
      </c>
      <c r="B15" s="55">
        <f>'表示の並び'!AM108</f>
        <v/>
      </c>
      <c r="C15" s="68" t="n"/>
      <c r="D15" s="68">
        <f>'表示の並び'!AA108</f>
        <v/>
      </c>
    </row>
    <row r="16" ht="15" customHeight="1">
      <c r="A16" s="54">
        <f>'表示の並び'!AN109</f>
        <v/>
      </c>
      <c r="B16" s="55">
        <f>'表示の並び'!AM109</f>
        <v/>
      </c>
      <c r="C16" s="68" t="n"/>
      <c r="D16" s="68">
        <f>'表示の並び'!AA109</f>
        <v/>
      </c>
    </row>
    <row r="17" ht="15" customHeight="1">
      <c r="A17" s="54">
        <f>'表示の並び'!AN110</f>
        <v/>
      </c>
      <c r="B17" s="55">
        <f>'表示の並び'!AM110</f>
        <v/>
      </c>
      <c r="C17" s="68" t="n"/>
      <c r="D17" s="68">
        <f>'表示の並び'!AA110</f>
        <v/>
      </c>
    </row>
    <row r="18" ht="15" customHeight="1">
      <c r="A18" s="54">
        <f>'表示の並び'!AN111</f>
        <v/>
      </c>
      <c r="B18" s="55">
        <f>'表示の並び'!AM111</f>
        <v/>
      </c>
      <c r="C18" s="68" t="n"/>
      <c r="D18" s="68">
        <f>'表示の並び'!AA111</f>
        <v/>
      </c>
    </row>
    <row r="19" ht="15" customHeight="1">
      <c r="A19" s="54">
        <f>'表示の並び'!AN112</f>
        <v/>
      </c>
      <c r="B19" s="55">
        <f>'表示の並び'!AM112</f>
        <v/>
      </c>
      <c r="C19" s="68" t="n"/>
      <c r="D19" s="68">
        <f>'表示の並び'!AA112</f>
        <v/>
      </c>
    </row>
    <row r="20" ht="15" customHeight="1">
      <c r="A20" s="54">
        <f>'表示の並び'!AN113</f>
        <v/>
      </c>
      <c r="B20" s="55">
        <f>'表示の並び'!AM113</f>
        <v/>
      </c>
      <c r="C20" s="68" t="n"/>
      <c r="D20" s="68">
        <f>'表示の並び'!AA113</f>
        <v/>
      </c>
    </row>
    <row r="21" ht="15" customHeight="1">
      <c r="A21" s="54">
        <f>'表示の並び'!AN114</f>
        <v/>
      </c>
      <c r="B21" s="55">
        <f>'表示の並び'!AM114</f>
        <v/>
      </c>
      <c r="C21" s="68" t="n"/>
      <c r="D21" s="68">
        <f>'表示の並び'!AA114</f>
        <v/>
      </c>
    </row>
    <row r="22" ht="15" customHeight="1">
      <c r="A22" s="54">
        <f>'表示の並び'!AN115</f>
        <v/>
      </c>
      <c r="B22" s="55">
        <f>'表示の並び'!AM115</f>
        <v/>
      </c>
      <c r="C22" s="68" t="n"/>
      <c r="D22" s="68">
        <f>'表示の並び'!AA115</f>
        <v/>
      </c>
    </row>
    <row r="23" ht="15" customHeight="1">
      <c r="A23" s="54">
        <f>'表示の並び'!AN116</f>
        <v/>
      </c>
      <c r="B23" s="55">
        <f>'表示の並び'!AM116</f>
        <v/>
      </c>
      <c r="C23" s="68" t="n"/>
      <c r="D23" s="68">
        <f>'表示の並び'!AA116</f>
        <v/>
      </c>
    </row>
    <row r="24" ht="15" customHeight="1">
      <c r="A24" s="54">
        <f>'表示の並び'!AN117</f>
        <v/>
      </c>
      <c r="B24" s="55">
        <f>'表示の並び'!AM117</f>
        <v/>
      </c>
      <c r="C24" s="68" t="n"/>
      <c r="D24" s="68">
        <f>'表示の並び'!AA117</f>
        <v/>
      </c>
    </row>
    <row r="25" ht="15" customHeight="1">
      <c r="A25" s="54">
        <f>'表示の並び'!AN118</f>
        <v/>
      </c>
      <c r="B25" s="55">
        <f>'表示の並び'!AM118</f>
        <v/>
      </c>
      <c r="C25" s="68" t="n"/>
      <c r="D25" s="68">
        <f>'表示の並び'!AA118</f>
        <v/>
      </c>
    </row>
    <row r="26" ht="15" customHeight="1">
      <c r="A26" s="54">
        <f>'表示の並び'!AN119</f>
        <v/>
      </c>
      <c r="B26" s="55">
        <f>'表示の並び'!AM119</f>
        <v/>
      </c>
      <c r="C26" s="68" t="n"/>
      <c r="D26" s="68">
        <f>'表示の並び'!AA119</f>
        <v/>
      </c>
    </row>
    <row r="27" ht="15" customHeight="1">
      <c r="A27" s="54">
        <f>'表示の並び'!AN120</f>
        <v/>
      </c>
      <c r="B27" s="55">
        <f>'表示の並び'!AM120</f>
        <v/>
      </c>
      <c r="C27" s="68" t="n"/>
      <c r="D27" s="68">
        <f>'表示の並び'!AA120</f>
        <v/>
      </c>
    </row>
    <row r="28" ht="15" customHeight="1">
      <c r="A28" s="54">
        <f>'表示の並び'!AN121</f>
        <v/>
      </c>
      <c r="B28" s="55">
        <f>'表示の並び'!AM121</f>
        <v/>
      </c>
      <c r="C28" s="68" t="n"/>
      <c r="D28" s="68">
        <f>'表示の並び'!AA121</f>
        <v/>
      </c>
    </row>
    <row r="29" ht="15" customHeight="1">
      <c r="A29" s="54">
        <f>'表示の並び'!AN122</f>
        <v/>
      </c>
      <c r="B29" s="55">
        <f>'表示の並び'!AM122</f>
        <v/>
      </c>
      <c r="C29" s="68" t="n"/>
      <c r="D29" s="68">
        <f>'表示の並び'!AA122</f>
        <v/>
      </c>
    </row>
    <row r="30" ht="15" customHeight="1">
      <c r="A30" s="54">
        <f>'表示の並び'!AN123</f>
        <v/>
      </c>
      <c r="B30" s="55">
        <f>'表示の並び'!AM123</f>
        <v/>
      </c>
      <c r="C30" s="68" t="n"/>
      <c r="D30" s="68">
        <f>'表示の並び'!AA123</f>
        <v/>
      </c>
    </row>
    <row r="31" ht="15" customHeight="1">
      <c r="A31" s="54">
        <f>'表示の並び'!AN124</f>
        <v/>
      </c>
      <c r="B31" s="55">
        <f>'表示の並び'!AM124</f>
        <v/>
      </c>
      <c r="C31" s="68" t="n"/>
      <c r="D31" s="68">
        <f>'表示の並び'!AA124</f>
        <v/>
      </c>
    </row>
    <row r="32" ht="15" customHeight="1">
      <c r="A32" s="54">
        <f>'表示の並び'!AN125</f>
        <v/>
      </c>
      <c r="B32" s="55">
        <f>'表示の並び'!AM125</f>
        <v/>
      </c>
      <c r="C32" s="68" t="n"/>
      <c r="D32" s="68">
        <f>'表示の並び'!AA125</f>
        <v/>
      </c>
    </row>
    <row r="33" ht="15" customHeight="1">
      <c r="A33" s="54">
        <f>'表示の並び'!AN126</f>
        <v/>
      </c>
      <c r="B33" s="55">
        <f>'表示の並び'!AM126</f>
        <v/>
      </c>
      <c r="C33" s="68" t="n"/>
      <c r="D33" s="68">
        <f>'表示の並び'!AA126</f>
        <v/>
      </c>
    </row>
    <row r="34" ht="15" customHeight="1">
      <c r="A34" s="54">
        <f>'表示の並び'!AN127</f>
        <v/>
      </c>
      <c r="B34" s="55">
        <f>'表示の並び'!AM127</f>
        <v/>
      </c>
      <c r="C34" s="68" t="n"/>
      <c r="D34" s="68">
        <f>'表示の並び'!AA127</f>
        <v/>
      </c>
    </row>
    <row r="35" ht="15" customHeight="1">
      <c r="A35" s="54">
        <f>'表示の並び'!AN128</f>
        <v/>
      </c>
      <c r="B35" s="55">
        <f>'表示の並び'!AM128</f>
        <v/>
      </c>
      <c r="C35" s="68" t="n"/>
      <c r="D35" s="68">
        <f>'表示の並び'!AA128</f>
        <v/>
      </c>
    </row>
    <row r="36" ht="15" customHeight="1">
      <c r="A36" s="54">
        <f>'表示の並び'!AN129</f>
        <v/>
      </c>
      <c r="B36" s="55">
        <f>'表示の並び'!AM129</f>
        <v/>
      </c>
      <c r="C36" s="68" t="n"/>
      <c r="D36" s="68">
        <f>'表示の並び'!AA129</f>
        <v/>
      </c>
    </row>
    <row r="37" ht="15" customHeight="1">
      <c r="A37" s="54">
        <f>'表示の並び'!AN130</f>
        <v/>
      </c>
      <c r="B37" s="55">
        <f>'表示の並び'!AM130</f>
        <v/>
      </c>
      <c r="C37" s="68" t="n"/>
      <c r="D37" s="68">
        <f>'表示の並び'!AA130</f>
        <v/>
      </c>
    </row>
    <row r="38" ht="15" customHeight="1">
      <c r="A38" s="54">
        <f>'表示の並び'!AN131</f>
        <v/>
      </c>
      <c r="B38" s="55">
        <f>'表示の並び'!AM131</f>
        <v/>
      </c>
      <c r="C38" s="68" t="n"/>
      <c r="D38" s="68">
        <f>'表示の並び'!AA131</f>
        <v/>
      </c>
    </row>
    <row r="39" ht="15" customHeight="1">
      <c r="A39" s="54">
        <f>'表示の並び'!AN132</f>
        <v/>
      </c>
      <c r="B39" s="55">
        <f>'表示の並び'!AM132</f>
        <v/>
      </c>
      <c r="C39" s="68" t="n"/>
      <c r="D39" s="68">
        <f>'表示の並び'!AA132</f>
        <v/>
      </c>
    </row>
    <row r="40" ht="15" customHeight="1">
      <c r="A40" s="54">
        <f>'表示の並び'!AN133</f>
        <v/>
      </c>
      <c r="B40" s="55">
        <f>'表示の並び'!AM133</f>
        <v/>
      </c>
      <c r="C40" s="68" t="n"/>
      <c r="D40" s="68">
        <f>'表示の並び'!AA133</f>
        <v/>
      </c>
    </row>
    <row r="41" ht="15" customHeight="1">
      <c r="A41" s="54">
        <f>'表示の並び'!AN134</f>
        <v/>
      </c>
      <c r="B41" s="55">
        <f>'表示の並び'!AM134</f>
        <v/>
      </c>
      <c r="C41" s="68" t="n"/>
      <c r="D41" s="68">
        <f>'表示の並び'!AA134</f>
        <v/>
      </c>
    </row>
    <row r="42" ht="15" customHeight="1">
      <c r="A42" s="54">
        <f>'表示の並び'!AN135</f>
        <v/>
      </c>
      <c r="B42" s="55">
        <f>'表示の並び'!AM135</f>
        <v/>
      </c>
      <c r="C42" s="68" t="n"/>
      <c r="D42" s="68">
        <f>'表示の並び'!AA135</f>
        <v/>
      </c>
    </row>
    <row r="43" ht="15" customHeight="1">
      <c r="A43" s="54">
        <f>'表示の並び'!AN136</f>
        <v/>
      </c>
      <c r="B43" s="55">
        <f>'表示の並び'!AM136</f>
        <v/>
      </c>
      <c r="C43" s="68" t="n"/>
      <c r="D43" s="68">
        <f>'表示の並び'!AA136</f>
        <v/>
      </c>
    </row>
    <row r="44" ht="15" customHeight="1">
      <c r="A44" s="54">
        <f>'表示の並び'!AN137</f>
        <v/>
      </c>
      <c r="B44" s="55">
        <f>'表示の並び'!AM137</f>
        <v/>
      </c>
      <c r="C44" s="68" t="n"/>
      <c r="D44" s="68">
        <f>'表示の並び'!AA137</f>
        <v/>
      </c>
    </row>
    <row r="45" ht="15" customHeight="1">
      <c r="A45" s="54">
        <f>'表示の並び'!AN138</f>
        <v/>
      </c>
      <c r="B45" s="55">
        <f>'表示の並び'!AM138</f>
        <v/>
      </c>
      <c r="C45" s="68" t="n"/>
      <c r="D45" s="68">
        <f>'表示の並び'!AA138</f>
        <v/>
      </c>
    </row>
    <row r="46" ht="15" customHeight="1">
      <c r="A46" s="54">
        <f>'表示の並び'!AN139</f>
        <v/>
      </c>
      <c r="B46" s="55">
        <f>'表示の並び'!AM139</f>
        <v/>
      </c>
      <c r="C46" s="68" t="n"/>
      <c r="D46" s="68">
        <f>'表示の並び'!AA139</f>
        <v/>
      </c>
    </row>
    <row r="47" ht="15" customHeight="1">
      <c r="A47" s="54">
        <f>'表示の並び'!AN140</f>
        <v/>
      </c>
      <c r="B47" s="55">
        <f>'表示の並び'!AM140</f>
        <v/>
      </c>
      <c r="C47" s="68" t="n"/>
      <c r="D47" s="68">
        <f>'表示の並び'!AA140</f>
        <v/>
      </c>
    </row>
    <row r="48" ht="15" customHeight="1">
      <c r="A48" s="54">
        <f>'表示の並び'!AN141</f>
        <v/>
      </c>
      <c r="B48" s="55">
        <f>'表示の並び'!AM141</f>
        <v/>
      </c>
      <c r="C48" s="68" t="n"/>
      <c r="D48" s="68">
        <f>'表示の並び'!AA141</f>
        <v/>
      </c>
    </row>
    <row r="49" ht="15" customHeight="1">
      <c r="A49" s="58">
        <f>'表示の並び'!AN142</f>
        <v/>
      </c>
      <c r="B49" s="59">
        <f>'表示の並び'!AM142</f>
        <v/>
      </c>
      <c r="C49" s="68" t="n"/>
      <c r="D49" s="68">
        <f>'表示の並び'!AA142</f>
        <v/>
      </c>
    </row>
    <row r="50">
      <c r="A50" s="68" t="n"/>
      <c r="B50" s="68" t="n"/>
      <c r="C50" s="68" t="n"/>
      <c r="D50" s="68" t="n"/>
    </row>
    <row r="51">
      <c r="A51" s="72" t="inlineStr">
        <is>
          <t>最後の利益と、合計残高試算表の利益（収益−費用）</t>
        </is>
      </c>
      <c r="B51" s="75">
        <f>IF('設定'!$C$12=0,"",IF(ROUND(IFERROR(INDEX('表示の並び'!$AM$8:$AM$142,MATCH(CHOOSE('設定'!$C$13,"当期純利益","所得"),'表示の並び'!$AC$8:$AC$142,0)),0)-'設定'!$C$14,0)=0,"一致","不一致"))</f>
        <v/>
      </c>
      <c r="C51" s="68" t="n"/>
      <c r="D51" s="68" t="n"/>
    </row>
    <row r="52">
      <c r="A52" s="72" t="inlineStr">
        <is>
          <t>決算書に載っていない科目の金額</t>
        </is>
      </c>
      <c r="B52" s="75">
        <f>IF(SUMPRODUCT(('勘定科目'!$H$6:$H$125&lt;&gt;"○")*('勘定科目'!$B$6:$B$125&lt;&gt;"")*ABS('合計残高試算表'!$N$6:$N$125))=0,"なし","あり")</f>
        <v/>
      </c>
      <c r="C52" s="68" t="n"/>
      <c r="D52" s="68" t="n"/>
    </row>
    <row r="53" ht="44" customHeight="1">
      <c r="A53" s="71">
        <f>IF('設定'!$C$13=1,"区分と行の並び: 金融庁掲載「中小企業の会計に関する基本要領」様式集の損益計算書。利益がマイナスのときは「損失」と表示。販売費及び一般管理費の内訳は「月次推移」シートの下の表にある。","個人事業主の並び。給料賃金に青色事業専従者の給与を入れず、専従者給与の科目に入れる（国税庁「青色申告決算書（一般用）の書き方」2ページ）。")</f>
        <v/>
      </c>
      <c r="B53" s="68" t="n"/>
      <c r="C53" s="68" t="n"/>
      <c r="D53" s="68" t="n"/>
    </row>
  </sheetData>
  <mergeCells count="2">
    <mergeCell ref="A53:B53"/>
    <mergeCell ref="A1:B1"/>
  </mergeCells>
  <conditionalFormatting sqref="A5:B49">
    <cfRule type="expression" priority="1" dxfId="1">
      <formula>$D5="合計"</formula>
    </cfRule>
    <cfRule type="expression" priority="2" dxfId="2">
      <formula>$D5="見出し"</formula>
    </cfRule>
  </conditionalFormatting>
  <conditionalFormatting sqref="B51">
    <cfRule type="expression" priority="3" dxfId="0">
      <formula>$B$51="不一致"</formula>
    </cfRule>
  </conditionalFormatting>
  <conditionalFormatting sqref="B52">
    <cfRule type="expression" priority="4" dxfId="0">
      <formula>$B$52="あり"</formula>
    </cfRule>
  </conditionalFormatting>
  <printOptions horizontalCentered="1"/>
  <pageMargins left="0.4" right="0.4" top="0.5" bottom="0.5" header="0.2" footer="0.2"/>
  <pageSetup orientation="portrait" paperSize="9" fitToHeight="1" fitToWidth="1"/>
</worksheet>
</file>

<file path=xl/worksheets/sheet10.xml><?xml version="1.0" encoding="utf-8"?>
<worksheet xmlns="http://schemas.openxmlformats.org/spreadsheetml/2006/main">
  <sheetPr>
    <tabColor rgb="0066707A"/>
    <outlinePr summaryBelow="1" summaryRight="1"/>
    <pageSetUpPr fitToPage="1"/>
  </sheetPr>
  <dimension ref="A1:AN142"/>
  <sheetViews>
    <sheetView showGridLines="0" tabSelected="0"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5" customWidth="1" min="2" max="2"/>
    <col width="9" customWidth="1" min="3" max="3"/>
    <col width="30" customWidth="1" min="4" max="4"/>
    <col width="26" customWidth="1" min="5" max="5"/>
    <col width="6" customWidth="1" min="6" max="6"/>
    <col width="6" customWidth="1" min="7" max="7"/>
    <col width="13" customWidth="1" min="8" max="8"/>
    <col width="13" customWidth="1" min="9" max="9"/>
    <col width="13" customWidth="1" min="10" max="10"/>
    <col width="13" customWidth="1" min="11" max="11"/>
    <col width="13" customWidth="1" min="12" max="12"/>
    <col width="2" customWidth="1" min="13" max="13"/>
    <col width="5" customWidth="1" min="14" max="14"/>
    <col width="9" customWidth="1" min="15" max="15"/>
    <col width="30" customWidth="1" min="16" max="16"/>
    <col width="26" customWidth="1" min="17" max="17"/>
    <col width="6" customWidth="1" min="18" max="18"/>
    <col width="6" customWidth="1" min="19" max="19"/>
    <col width="13" customWidth="1" min="20" max="20"/>
    <col width="13" customWidth="1" min="21" max="21"/>
    <col width="13" customWidth="1" min="22" max="22"/>
    <col width="13" customWidth="1" min="23" max="23"/>
    <col width="13" customWidth="1" min="24" max="24"/>
    <col width="2" customWidth="1" min="25" max="25"/>
    <col width="5" customWidth="1" min="26" max="26"/>
    <col width="9" customWidth="1" min="27" max="27"/>
    <col width="30" customWidth="1" min="28" max="28"/>
    <col width="26" customWidth="1" min="29" max="29"/>
    <col width="6" customWidth="1" min="30" max="30"/>
    <col width="6" customWidth="1" min="31" max="31"/>
    <col width="13" customWidth="1" min="32" max="32"/>
    <col width="13" customWidth="1" min="33" max="33"/>
    <col width="13" customWidth="1" min="34" max="34"/>
    <col width="13" customWidth="1" min="35" max="35"/>
    <col width="13" customWidth="1" min="36" max="36"/>
    <col width="26" customWidth="1" min="37" max="37"/>
    <col width="14" customWidth="1" min="38" max="38"/>
    <col width="14" customWidth="1" min="39" max="39"/>
    <col width="40" customWidth="1" min="40" max="40"/>
  </cols>
  <sheetData>
    <row r="1" ht="26" customHeight="1">
      <c r="A1" s="67" t="inlineStr">
        <is>
          <t>表示の並び（貸借対照表・損益計算書の行）</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c r="AC1" s="68" t="n"/>
      <c r="AD1" s="68" t="n"/>
      <c r="AE1" s="68" t="n"/>
      <c r="AF1" s="68" t="n"/>
      <c r="AG1" s="68" t="n"/>
      <c r="AH1" s="68" t="n"/>
      <c r="AI1" s="68" t="n"/>
      <c r="AJ1" s="68" t="n"/>
      <c r="AK1" s="68" t="n"/>
      <c r="AL1" s="68" t="n"/>
      <c r="AM1" s="68" t="n"/>
      <c r="AN1" s="68" t="n"/>
    </row>
    <row r="2" ht="30" customHeight="1">
      <c r="A2" s="71" t="inlineStr">
        <is>
          <t>1〜45行目が貸借対照表の左（資産の部）、46〜90行目が右、91〜135行目が損益計算書です。法人の区分と行の並びは、金融庁掲載「中小企業の会計に関する基本要領」（中小企業の会計に関する検討会報告書（中間報告）・平成24年2月）の様式集（PDF 27〜28ページ）に合わせました。</t>
        </is>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c r="AC2" s="68" t="n"/>
      <c r="AD2" s="68" t="n"/>
      <c r="AE2" s="68" t="n"/>
      <c r="AF2" s="68" t="n"/>
      <c r="AG2" s="68" t="n"/>
      <c r="AH2" s="68" t="n"/>
      <c r="AI2" s="68" t="n"/>
      <c r="AJ2" s="68" t="n"/>
      <c r="AK2" s="68" t="n"/>
      <c r="AL2" s="68" t="n"/>
      <c r="AM2" s="68" t="n"/>
      <c r="AN2" s="68" t="n"/>
    </row>
    <row r="3" ht="30" customHeight="1">
      <c r="A3" s="71" t="inlineStr">
        <is>
          <t>種類が「科目」の行は、勘定科目シートで表示科目にこのキーを選んだ科目の金額の合計です。「合計」の行は、集計キーにこの行のキーを持つ行を足します。向きが −1 の行（費用）は、損益計算書で正の数で表示します。行を足すときは空いている行に入れ、左右の最後の行（合計）は動かしません。</t>
        </is>
      </c>
      <c r="B3" s="68" t="n"/>
      <c r="C3" s="68" t="n"/>
      <c r="D3" s="68" t="n"/>
      <c r="E3" s="68" t="n"/>
      <c r="F3" s="68" t="n"/>
      <c r="G3" s="68" t="n"/>
      <c r="H3" s="68" t="n"/>
      <c r="I3" s="68" t="n"/>
      <c r="J3" s="68" t="n"/>
      <c r="K3" s="68" t="n"/>
      <c r="L3" s="68" t="n"/>
      <c r="M3" s="68" t="n"/>
      <c r="N3" s="68" t="n"/>
      <c r="O3" s="68" t="n"/>
      <c r="P3" s="68" t="n"/>
      <c r="Q3" s="68" t="n"/>
      <c r="R3" s="68" t="n"/>
      <c r="S3" s="68" t="n"/>
      <c r="T3" s="68" t="n"/>
      <c r="U3" s="68" t="n"/>
      <c r="V3" s="68" t="n"/>
      <c r="W3" s="68" t="n"/>
      <c r="X3" s="68" t="n"/>
      <c r="Y3" s="68" t="n"/>
      <c r="Z3" s="68" t="n"/>
      <c r="AA3" s="68" t="n"/>
      <c r="AB3" s="68" t="n"/>
      <c r="AC3" s="68" t="n"/>
      <c r="AD3" s="68" t="n"/>
      <c r="AE3" s="68" t="n"/>
      <c r="AF3" s="68" t="n"/>
      <c r="AG3" s="68" t="n"/>
      <c r="AH3" s="68" t="n"/>
      <c r="AI3" s="68" t="n"/>
      <c r="AJ3" s="68" t="n"/>
      <c r="AK3" s="68" t="n"/>
      <c r="AL3" s="68" t="n"/>
      <c r="AM3" s="68" t="n"/>
      <c r="AN3" s="68" t="n"/>
    </row>
    <row r="4" ht="18" customHeight="1">
      <c r="A4" s="71" t="inlineStr">
        <is>
          <t>減価償却累計額は、有形固定資産の最後の行で一括して差し引く形にしています（様式集の記載上の注意6の③。様式は直接減額して注記する形）。</t>
        </is>
      </c>
      <c r="B4" s="68" t="n"/>
      <c r="C4" s="68" t="n"/>
      <c r="D4" s="68" t="n"/>
      <c r="E4" s="68" t="n"/>
      <c r="F4" s="68" t="n"/>
      <c r="G4" s="68" t="n"/>
      <c r="H4" s="68" t="n"/>
      <c r="I4" s="68" t="n"/>
      <c r="J4" s="68" t="n"/>
      <c r="K4" s="68" t="n"/>
      <c r="L4" s="68" t="n"/>
      <c r="M4" s="68" t="n"/>
      <c r="N4" s="68" t="n"/>
      <c r="O4" s="68" t="n"/>
      <c r="P4" s="68" t="n"/>
      <c r="Q4" s="68" t="n"/>
      <c r="R4" s="68" t="n"/>
      <c r="S4" s="68" t="n"/>
      <c r="T4" s="68" t="n"/>
      <c r="U4" s="68" t="n"/>
      <c r="V4" s="68" t="n"/>
      <c r="W4" s="68" t="n"/>
      <c r="X4" s="68" t="n"/>
      <c r="Y4" s="68" t="n"/>
      <c r="Z4" s="68" t="n"/>
      <c r="AA4" s="68" t="n"/>
      <c r="AB4" s="68" t="n"/>
      <c r="AC4" s="68" t="n"/>
      <c r="AD4" s="68" t="n"/>
      <c r="AE4" s="68" t="n"/>
      <c r="AF4" s="68" t="n"/>
      <c r="AG4" s="68" t="n"/>
      <c r="AH4" s="68" t="n"/>
      <c r="AI4" s="68" t="n"/>
      <c r="AJ4" s="68" t="n"/>
      <c r="AK4" s="68" t="n"/>
      <c r="AL4" s="68" t="n"/>
      <c r="AM4" s="68" t="n"/>
      <c r="AN4" s="68" t="n"/>
    </row>
    <row r="5">
      <c r="A5" s="68" t="n"/>
      <c r="B5" s="68" t="n"/>
      <c r="C5" s="68" t="n"/>
      <c r="D5" s="68" t="n"/>
      <c r="E5" s="68" t="n"/>
      <c r="F5" s="68" t="n"/>
      <c r="G5" s="68" t="n"/>
      <c r="H5" s="68" t="n"/>
      <c r="I5" s="68" t="n"/>
      <c r="J5" s="68" t="n"/>
      <c r="K5" s="68" t="n"/>
      <c r="L5" s="68" t="n"/>
      <c r="M5" s="68" t="n"/>
      <c r="N5" s="68" t="n"/>
      <c r="O5" s="68" t="n"/>
      <c r="P5" s="68" t="n"/>
      <c r="Q5" s="68" t="n"/>
      <c r="R5" s="68" t="n"/>
      <c r="S5" s="68" t="n"/>
      <c r="T5" s="68" t="n"/>
      <c r="U5" s="68" t="n"/>
      <c r="V5" s="68" t="n"/>
      <c r="W5" s="68" t="n"/>
      <c r="X5" s="68" t="n"/>
      <c r="Y5" s="68" t="n"/>
      <c r="Z5" s="68" t="n"/>
      <c r="AA5" s="68" t="n"/>
      <c r="AB5" s="68" t="n"/>
      <c r="AC5" s="68" t="n"/>
      <c r="AD5" s="68" t="n"/>
      <c r="AE5" s="68" t="n"/>
      <c r="AF5" s="68" t="n"/>
      <c r="AG5" s="68" t="n"/>
      <c r="AH5" s="68" t="n"/>
      <c r="AI5" s="68" t="n"/>
      <c r="AJ5" s="68" t="n"/>
      <c r="AK5" s="68" t="n"/>
      <c r="AL5" s="68" t="n"/>
      <c r="AM5" s="68" t="n"/>
      <c r="AN5" s="68" t="n"/>
    </row>
    <row r="6">
      <c r="A6" s="68" t="n"/>
      <c r="B6" s="19" t="inlineStr">
        <is>
          <t>法人（中小会計要領の様式集の並び）</t>
        </is>
      </c>
      <c r="C6" s="73" t="n"/>
      <c r="D6" s="73" t="n"/>
      <c r="E6" s="73" t="n"/>
      <c r="F6" s="73" t="n"/>
      <c r="G6" s="73" t="n"/>
      <c r="H6" s="73" t="n"/>
      <c r="I6" s="73" t="n"/>
      <c r="J6" s="73" t="n"/>
      <c r="K6" s="73" t="n"/>
      <c r="L6" s="74" t="n"/>
      <c r="M6" s="68" t="n"/>
      <c r="N6" s="19" t="inlineStr">
        <is>
          <t>個人事業主</t>
        </is>
      </c>
      <c r="O6" s="73" t="n"/>
      <c r="P6" s="73" t="n"/>
      <c r="Q6" s="73" t="n"/>
      <c r="R6" s="73" t="n"/>
      <c r="S6" s="73" t="n"/>
      <c r="T6" s="73" t="n"/>
      <c r="U6" s="73" t="n"/>
      <c r="V6" s="73" t="n"/>
      <c r="W6" s="73" t="n"/>
      <c r="X6" s="74" t="n"/>
      <c r="Y6" s="68" t="n"/>
      <c r="Z6" s="20" t="inlineStr">
        <is>
          <t>いまの並び（自動・書き換えない）</t>
        </is>
      </c>
      <c r="AA6" s="73" t="n"/>
      <c r="AB6" s="73" t="n"/>
      <c r="AC6" s="73" t="n"/>
      <c r="AD6" s="73" t="n"/>
      <c r="AE6" s="73" t="n"/>
      <c r="AF6" s="73" t="n"/>
      <c r="AG6" s="73" t="n"/>
      <c r="AH6" s="73" t="n"/>
      <c r="AI6" s="73" t="n"/>
      <c r="AJ6" s="73" t="n"/>
      <c r="AK6" s="73" t="n"/>
      <c r="AL6" s="73" t="n"/>
      <c r="AM6" s="73" t="n"/>
      <c r="AN6" s="74" t="n"/>
    </row>
    <row r="7" ht="30" customHeight="1">
      <c r="A7" s="19" t="inlineStr">
        <is>
          <t>行</t>
        </is>
      </c>
      <c r="B7" s="20" t="inlineStr">
        <is>
          <t>表</t>
        </is>
      </c>
      <c r="C7" s="20" t="inlineStr">
        <is>
          <t>種類</t>
        </is>
      </c>
      <c r="D7" s="20" t="inlineStr">
        <is>
          <t>表示名</t>
        </is>
      </c>
      <c r="E7" s="20" t="inlineStr">
        <is>
          <t>キー（表示科目）</t>
        </is>
      </c>
      <c r="F7" s="20" t="inlineStr">
        <is>
          <t>字下げ</t>
        </is>
      </c>
      <c r="G7" s="20" t="inlineStr">
        <is>
          <t>向き</t>
        </is>
      </c>
      <c r="H7" s="20" t="inlineStr">
        <is>
          <t>集計キー1</t>
        </is>
      </c>
      <c r="I7" s="20" t="inlineStr">
        <is>
          <t>集計キー2</t>
        </is>
      </c>
      <c r="J7" s="20" t="inlineStr">
        <is>
          <t>集計キー3</t>
        </is>
      </c>
      <c r="K7" s="20" t="inlineStr">
        <is>
          <t>集計キー4</t>
        </is>
      </c>
      <c r="L7" s="20" t="inlineStr">
        <is>
          <t>集計キー5</t>
        </is>
      </c>
      <c r="M7" s="68" t="n"/>
      <c r="N7" s="20" t="inlineStr">
        <is>
          <t>表</t>
        </is>
      </c>
      <c r="O7" s="20" t="inlineStr">
        <is>
          <t>種類</t>
        </is>
      </c>
      <c r="P7" s="20" t="inlineStr">
        <is>
          <t>表示名</t>
        </is>
      </c>
      <c r="Q7" s="20" t="inlineStr">
        <is>
          <t>キー（表示科目）</t>
        </is>
      </c>
      <c r="R7" s="20" t="inlineStr">
        <is>
          <t>字下げ</t>
        </is>
      </c>
      <c r="S7" s="20" t="inlineStr">
        <is>
          <t>向き</t>
        </is>
      </c>
      <c r="T7" s="20" t="inlineStr">
        <is>
          <t>集計キー1</t>
        </is>
      </c>
      <c r="U7" s="20" t="inlineStr">
        <is>
          <t>集計キー2</t>
        </is>
      </c>
      <c r="V7" s="20" t="inlineStr">
        <is>
          <t>集計キー3</t>
        </is>
      </c>
      <c r="W7" s="20" t="inlineStr">
        <is>
          <t>集計キー4</t>
        </is>
      </c>
      <c r="X7" s="20" t="inlineStr">
        <is>
          <t>集計キー5</t>
        </is>
      </c>
      <c r="Y7" s="68" t="n"/>
      <c r="Z7" s="20" t="inlineStr">
        <is>
          <t>表</t>
        </is>
      </c>
      <c r="AA7" s="20" t="inlineStr">
        <is>
          <t>種類</t>
        </is>
      </c>
      <c r="AB7" s="20" t="inlineStr">
        <is>
          <t>表示名</t>
        </is>
      </c>
      <c r="AC7" s="20" t="inlineStr">
        <is>
          <t>キー（表示科目）</t>
        </is>
      </c>
      <c r="AD7" s="20" t="inlineStr">
        <is>
          <t>字下げ</t>
        </is>
      </c>
      <c r="AE7" s="20" t="inlineStr">
        <is>
          <t>向き</t>
        </is>
      </c>
      <c r="AF7" s="20" t="inlineStr">
        <is>
          <t>集計キー1</t>
        </is>
      </c>
      <c r="AG7" s="20" t="inlineStr">
        <is>
          <t>集計キー2</t>
        </is>
      </c>
      <c r="AH7" s="20" t="inlineStr">
        <is>
          <t>集計キー3</t>
        </is>
      </c>
      <c r="AI7" s="20" t="inlineStr">
        <is>
          <t>集計キー4</t>
        </is>
      </c>
      <c r="AJ7" s="20" t="inlineStr">
        <is>
          <t>集計キー5</t>
        </is>
      </c>
      <c r="AK7" s="20" t="inlineStr">
        <is>
          <t>選べる表示科目</t>
        </is>
      </c>
      <c r="AL7" s="20" t="inlineStr">
        <is>
          <t>計算用</t>
        </is>
      </c>
      <c r="AM7" s="20" t="inlineStr">
        <is>
          <t>表示する金額</t>
        </is>
      </c>
      <c r="AN7" s="20" t="inlineStr">
        <is>
          <t>表示する項目名</t>
        </is>
      </c>
    </row>
    <row r="8">
      <c r="A8" s="60" t="n">
        <v>1</v>
      </c>
      <c r="B8" s="61" t="inlineStr">
        <is>
          <t>BS</t>
        </is>
      </c>
      <c r="C8" s="61" t="inlineStr">
        <is>
          <t>見出し</t>
        </is>
      </c>
      <c r="D8" s="22" t="inlineStr">
        <is>
          <t>資産の部</t>
        </is>
      </c>
      <c r="E8" s="22" t="n"/>
      <c r="F8" s="61" t="n">
        <v>0</v>
      </c>
      <c r="G8" s="61" t="n">
        <v>1</v>
      </c>
      <c r="H8" s="22" t="n"/>
      <c r="I8" s="22" t="n"/>
      <c r="J8" s="22" t="n"/>
      <c r="K8" s="22" t="n"/>
      <c r="L8" s="22" t="n"/>
      <c r="M8" s="68" t="n"/>
      <c r="N8" s="61" t="inlineStr">
        <is>
          <t>BS</t>
        </is>
      </c>
      <c r="O8" s="61" t="inlineStr">
        <is>
          <t>見出し</t>
        </is>
      </c>
      <c r="P8" s="22" t="inlineStr">
        <is>
          <t>資産の部</t>
        </is>
      </c>
      <c r="Q8" s="22" t="n"/>
      <c r="R8" s="61" t="n">
        <v>0</v>
      </c>
      <c r="S8" s="61" t="n">
        <v>1</v>
      </c>
      <c r="T8" s="22" t="n"/>
      <c r="U8" s="22" t="n"/>
      <c r="V8" s="22" t="n"/>
      <c r="W8" s="22" t="n"/>
      <c r="X8" s="22" t="n"/>
      <c r="Y8" s="68" t="n"/>
      <c r="Z8" s="26">
        <f>CHOOSE('設定'!$C$13,B8,N8)&amp;""</f>
        <v/>
      </c>
      <c r="AA8" s="26">
        <f>CHOOSE('設定'!$C$13,C8,O8)&amp;""</f>
        <v/>
      </c>
      <c r="AB8" s="26">
        <f>CHOOSE('設定'!$C$13,D8,P8)&amp;""</f>
        <v/>
      </c>
      <c r="AC8" s="26">
        <f>CHOOSE('設定'!$C$13,E8,Q8)&amp;""</f>
        <v/>
      </c>
      <c r="AD8" s="62">
        <f>N(CHOOSE('設定'!$C$13,F8,R8))</f>
        <v/>
      </c>
      <c r="AE8" s="62">
        <f>IF(CHOOSE('設定'!$C$13,G8,S8)="",1,N(CHOOSE('設定'!$C$13,G8,S8)))</f>
        <v/>
      </c>
      <c r="AF8" s="26">
        <f>CHOOSE('設定'!$C$13,H8,T8)&amp;""</f>
        <v/>
      </c>
      <c r="AG8" s="26">
        <f>CHOOSE('設定'!$C$13,I8,U8)&amp;""</f>
        <v/>
      </c>
      <c r="AH8" s="26">
        <f>CHOOSE('設定'!$C$13,J8,V8)&amp;""</f>
        <v/>
      </c>
      <c r="AI8" s="26">
        <f>CHOOSE('設定'!$C$13,K8,W8)&amp;""</f>
        <v/>
      </c>
      <c r="AJ8" s="26">
        <f>CHOOSE('設定'!$C$13,L8,X8)&amp;""</f>
        <v/>
      </c>
      <c r="AK8" s="26">
        <f>IF(LEFT(AA8,2)="科目",AC8,"")</f>
        <v/>
      </c>
      <c r="AL8" s="49">
        <f>IF(AA8="科目",SUMIFS('合計残高試算表'!$N$6:$N$125,'勘定科目'!$E$6:$E$125,AC8,'勘定科目'!$H$6:$H$125,"○"),IF(AA8="科目＋利益",SUMIFS('合計残高試算表'!$N$6:$N$125,'勘定科目'!$E$6:$E$125,AC8,'勘定科目'!$H$6:$H$125,"○")+'設定'!$C$14,IF(AA8="利益",'設定'!$C$14,0)))</f>
        <v/>
      </c>
      <c r="AM8" s="48">
        <f>IF(AA8="合計",SUMPRODUCT(((($AF$8:$AF$142=AC8)+($AG$8:$AG$142=AC8)+($AH$8:$AH$142=AC8)+($AI$8:$AI$142=AC8)+($AJ$8:$AJ$142=AC8))&gt;0)*$AL$8:$AL$142)*AE8,IF(AA8="参考",'設定'!$C$14,IF(OR(AA8="科目",AA8="科目＋利益",AA8="利益"),AL8*AE8,"")))</f>
        <v/>
      </c>
      <c r="AN8" s="26">
        <f>IF(AB8="","",REPT("　",AD8)&amp;IF(AND(AA8="合計",AE8=1,Z8="PL",RIGHT(AB8,2)="利益",N(AM8)&lt;0),SUBSTITUTE(AB8,"利益","損失"),AB8))</f>
        <v/>
      </c>
    </row>
    <row r="9">
      <c r="A9" s="60" t="n">
        <v>2</v>
      </c>
      <c r="B9" s="61" t="inlineStr">
        <is>
          <t>BS</t>
        </is>
      </c>
      <c r="C9" s="61" t="inlineStr">
        <is>
          <t>見出し</t>
        </is>
      </c>
      <c r="D9" s="22" t="inlineStr">
        <is>
          <t>Ⅰ　流動資産</t>
        </is>
      </c>
      <c r="E9" s="22" t="n"/>
      <c r="F9" s="61" t="n">
        <v>0</v>
      </c>
      <c r="G9" s="61" t="n">
        <v>1</v>
      </c>
      <c r="H9" s="22" t="n"/>
      <c r="I9" s="22" t="n"/>
      <c r="J9" s="22" t="n"/>
      <c r="K9" s="22" t="n"/>
      <c r="L9" s="22" t="n"/>
      <c r="M9" s="68" t="n"/>
      <c r="N9" s="61" t="inlineStr">
        <is>
          <t>BS</t>
        </is>
      </c>
      <c r="O9" s="61" t="inlineStr">
        <is>
          <t>科目</t>
        </is>
      </c>
      <c r="P9" s="22" t="inlineStr">
        <is>
          <t>現金・預金</t>
        </is>
      </c>
      <c r="Q9" s="22" t="inlineStr">
        <is>
          <t>現金・預金</t>
        </is>
      </c>
      <c r="R9" s="61" t="n">
        <v>1</v>
      </c>
      <c r="S9" s="61" t="n">
        <v>1</v>
      </c>
      <c r="T9" s="22" t="inlineStr">
        <is>
          <t>資産</t>
        </is>
      </c>
      <c r="U9" s="22" t="n"/>
      <c r="V9" s="22" t="n"/>
      <c r="W9" s="22" t="n"/>
      <c r="X9" s="22" t="n"/>
      <c r="Y9" s="68" t="n"/>
      <c r="Z9" s="26">
        <f>CHOOSE('設定'!$C$13,B9,N9)&amp;""</f>
        <v/>
      </c>
      <c r="AA9" s="26">
        <f>CHOOSE('設定'!$C$13,C9,O9)&amp;""</f>
        <v/>
      </c>
      <c r="AB9" s="26">
        <f>CHOOSE('設定'!$C$13,D9,P9)&amp;""</f>
        <v/>
      </c>
      <c r="AC9" s="26">
        <f>CHOOSE('設定'!$C$13,E9,Q9)&amp;""</f>
        <v/>
      </c>
      <c r="AD9" s="62">
        <f>N(CHOOSE('設定'!$C$13,F9,R9))</f>
        <v/>
      </c>
      <c r="AE9" s="62">
        <f>IF(CHOOSE('設定'!$C$13,G9,S9)="",1,N(CHOOSE('設定'!$C$13,G9,S9)))</f>
        <v/>
      </c>
      <c r="AF9" s="26">
        <f>CHOOSE('設定'!$C$13,H9,T9)&amp;""</f>
        <v/>
      </c>
      <c r="AG9" s="26">
        <f>CHOOSE('設定'!$C$13,I9,U9)&amp;""</f>
        <v/>
      </c>
      <c r="AH9" s="26">
        <f>CHOOSE('設定'!$C$13,J9,V9)&amp;""</f>
        <v/>
      </c>
      <c r="AI9" s="26">
        <f>CHOOSE('設定'!$C$13,K9,W9)&amp;""</f>
        <v/>
      </c>
      <c r="AJ9" s="26">
        <f>CHOOSE('設定'!$C$13,L9,X9)&amp;""</f>
        <v/>
      </c>
      <c r="AK9" s="26">
        <f>IF(LEFT(AA9,2)="科目",AC9,"")</f>
        <v/>
      </c>
      <c r="AL9" s="49">
        <f>IF(AA9="科目",SUMIFS('合計残高試算表'!$N$6:$N$125,'勘定科目'!$E$6:$E$125,AC9,'勘定科目'!$H$6:$H$125,"○"),IF(AA9="科目＋利益",SUMIFS('合計残高試算表'!$N$6:$N$125,'勘定科目'!$E$6:$E$125,AC9,'勘定科目'!$H$6:$H$125,"○")+'設定'!$C$14,IF(AA9="利益",'設定'!$C$14,0)))</f>
        <v/>
      </c>
      <c r="AM9" s="48">
        <f>IF(AA9="合計",SUMPRODUCT(((($AF$8:$AF$142=AC9)+($AG$8:$AG$142=AC9)+($AH$8:$AH$142=AC9)+($AI$8:$AI$142=AC9)+($AJ$8:$AJ$142=AC9))&gt;0)*$AL$8:$AL$142)*AE9,IF(AA9="参考",'設定'!$C$14,IF(OR(AA9="科目",AA9="科目＋利益",AA9="利益"),AL9*AE9,"")))</f>
        <v/>
      </c>
      <c r="AN9" s="26">
        <f>IF(AB9="","",REPT("　",AD9)&amp;IF(AND(AA9="合計",AE9=1,Z9="PL",RIGHT(AB9,2)="利益",N(AM9)&lt;0),SUBSTITUTE(AB9,"利益","損失"),AB9))</f>
        <v/>
      </c>
    </row>
    <row r="10">
      <c r="A10" s="60" t="n">
        <v>3</v>
      </c>
      <c r="B10" s="61" t="inlineStr">
        <is>
          <t>BS</t>
        </is>
      </c>
      <c r="C10" s="61" t="inlineStr">
        <is>
          <t>科目</t>
        </is>
      </c>
      <c r="D10" s="22" t="inlineStr">
        <is>
          <t>現金及び預金</t>
        </is>
      </c>
      <c r="E10" s="22" t="inlineStr">
        <is>
          <t>現金及び預金</t>
        </is>
      </c>
      <c r="F10" s="61" t="n">
        <v>1</v>
      </c>
      <c r="G10" s="61" t="n">
        <v>1</v>
      </c>
      <c r="H10" s="22" t="inlineStr">
        <is>
          <t>流動資産</t>
        </is>
      </c>
      <c r="I10" s="22" t="inlineStr">
        <is>
          <t>資産</t>
        </is>
      </c>
      <c r="J10" s="22" t="n"/>
      <c r="K10" s="22" t="n"/>
      <c r="L10" s="22" t="n"/>
      <c r="M10" s="68" t="n"/>
      <c r="N10" s="61" t="inlineStr">
        <is>
          <t>BS</t>
        </is>
      </c>
      <c r="O10" s="61" t="inlineStr">
        <is>
          <t>科目</t>
        </is>
      </c>
      <c r="P10" s="22" t="inlineStr">
        <is>
          <t>受取手形・売掛金</t>
        </is>
      </c>
      <c r="Q10" s="22" t="inlineStr">
        <is>
          <t>受取手形・売掛金</t>
        </is>
      </c>
      <c r="R10" s="61" t="n">
        <v>1</v>
      </c>
      <c r="S10" s="61" t="n">
        <v>1</v>
      </c>
      <c r="T10" s="22" t="inlineStr">
        <is>
          <t>資産</t>
        </is>
      </c>
      <c r="U10" s="22" t="n"/>
      <c r="V10" s="22" t="n"/>
      <c r="W10" s="22" t="n"/>
      <c r="X10" s="22" t="n"/>
      <c r="Y10" s="68" t="n"/>
      <c r="Z10" s="26">
        <f>CHOOSE('設定'!$C$13,B10,N10)&amp;""</f>
        <v/>
      </c>
      <c r="AA10" s="26">
        <f>CHOOSE('設定'!$C$13,C10,O10)&amp;""</f>
        <v/>
      </c>
      <c r="AB10" s="26">
        <f>CHOOSE('設定'!$C$13,D10,P10)&amp;""</f>
        <v/>
      </c>
      <c r="AC10" s="26">
        <f>CHOOSE('設定'!$C$13,E10,Q10)&amp;""</f>
        <v/>
      </c>
      <c r="AD10" s="62">
        <f>N(CHOOSE('設定'!$C$13,F10,R10))</f>
        <v/>
      </c>
      <c r="AE10" s="62">
        <f>IF(CHOOSE('設定'!$C$13,G10,S10)="",1,N(CHOOSE('設定'!$C$13,G10,S10)))</f>
        <v/>
      </c>
      <c r="AF10" s="26">
        <f>CHOOSE('設定'!$C$13,H10,T10)&amp;""</f>
        <v/>
      </c>
      <c r="AG10" s="26">
        <f>CHOOSE('設定'!$C$13,I10,U10)&amp;""</f>
        <v/>
      </c>
      <c r="AH10" s="26">
        <f>CHOOSE('設定'!$C$13,J10,V10)&amp;""</f>
        <v/>
      </c>
      <c r="AI10" s="26">
        <f>CHOOSE('設定'!$C$13,K10,W10)&amp;""</f>
        <v/>
      </c>
      <c r="AJ10" s="26">
        <f>CHOOSE('設定'!$C$13,L10,X10)&amp;""</f>
        <v/>
      </c>
      <c r="AK10" s="26">
        <f>IF(LEFT(AA10,2)="科目",AC10,"")</f>
        <v/>
      </c>
      <c r="AL10" s="49">
        <f>IF(AA10="科目",SUMIFS('合計残高試算表'!$N$6:$N$125,'勘定科目'!$E$6:$E$125,AC10,'勘定科目'!$H$6:$H$125,"○"),IF(AA10="科目＋利益",SUMIFS('合計残高試算表'!$N$6:$N$125,'勘定科目'!$E$6:$E$125,AC10,'勘定科目'!$H$6:$H$125,"○")+'設定'!$C$14,IF(AA10="利益",'設定'!$C$14,0)))</f>
        <v/>
      </c>
      <c r="AM10" s="48">
        <f>IF(AA10="合計",SUMPRODUCT(((($AF$8:$AF$142=AC10)+($AG$8:$AG$142=AC10)+($AH$8:$AH$142=AC10)+($AI$8:$AI$142=AC10)+($AJ$8:$AJ$142=AC10))&gt;0)*$AL$8:$AL$142)*AE10,IF(AA10="参考",'設定'!$C$14,IF(OR(AA10="科目",AA10="科目＋利益",AA10="利益"),AL10*AE10,"")))</f>
        <v/>
      </c>
      <c r="AN10" s="26">
        <f>IF(AB10="","",REPT("　",AD10)&amp;IF(AND(AA10="合計",AE10=1,Z10="PL",RIGHT(AB10,2)="利益",N(AM10)&lt;0),SUBSTITUTE(AB10,"利益","損失"),AB10))</f>
        <v/>
      </c>
    </row>
    <row r="11">
      <c r="A11" s="60" t="n">
        <v>4</v>
      </c>
      <c r="B11" s="61" t="inlineStr">
        <is>
          <t>BS</t>
        </is>
      </c>
      <c r="C11" s="61" t="inlineStr">
        <is>
          <t>科目</t>
        </is>
      </c>
      <c r="D11" s="22" t="inlineStr">
        <is>
          <t>受取手形</t>
        </is>
      </c>
      <c r="E11" s="22" t="inlineStr">
        <is>
          <t>受取手形</t>
        </is>
      </c>
      <c r="F11" s="61" t="n">
        <v>1</v>
      </c>
      <c r="G11" s="61" t="n">
        <v>1</v>
      </c>
      <c r="H11" s="22" t="inlineStr">
        <is>
          <t>流動資産</t>
        </is>
      </c>
      <c r="I11" s="22" t="inlineStr">
        <is>
          <t>資産</t>
        </is>
      </c>
      <c r="J11" s="22" t="n"/>
      <c r="K11" s="22" t="n"/>
      <c r="L11" s="22" t="n"/>
      <c r="M11" s="68" t="n"/>
      <c r="N11" s="61" t="inlineStr">
        <is>
          <t>BS</t>
        </is>
      </c>
      <c r="O11" s="61" t="inlineStr">
        <is>
          <t>科目</t>
        </is>
      </c>
      <c r="P11" s="22" t="inlineStr">
        <is>
          <t>棚卸資産</t>
        </is>
      </c>
      <c r="Q11" s="22" t="inlineStr">
        <is>
          <t>棚卸資産</t>
        </is>
      </c>
      <c r="R11" s="61" t="n">
        <v>1</v>
      </c>
      <c r="S11" s="61" t="n">
        <v>1</v>
      </c>
      <c r="T11" s="22" t="inlineStr">
        <is>
          <t>資産</t>
        </is>
      </c>
      <c r="U11" s="22" t="n"/>
      <c r="V11" s="22" t="n"/>
      <c r="W11" s="22" t="n"/>
      <c r="X11" s="22" t="n"/>
      <c r="Y11" s="68" t="n"/>
      <c r="Z11" s="26">
        <f>CHOOSE('設定'!$C$13,B11,N11)&amp;""</f>
        <v/>
      </c>
      <c r="AA11" s="26">
        <f>CHOOSE('設定'!$C$13,C11,O11)&amp;""</f>
        <v/>
      </c>
      <c r="AB11" s="26">
        <f>CHOOSE('設定'!$C$13,D11,P11)&amp;""</f>
        <v/>
      </c>
      <c r="AC11" s="26">
        <f>CHOOSE('設定'!$C$13,E11,Q11)&amp;""</f>
        <v/>
      </c>
      <c r="AD11" s="62">
        <f>N(CHOOSE('設定'!$C$13,F11,R11))</f>
        <v/>
      </c>
      <c r="AE11" s="62">
        <f>IF(CHOOSE('設定'!$C$13,G11,S11)="",1,N(CHOOSE('設定'!$C$13,G11,S11)))</f>
        <v/>
      </c>
      <c r="AF11" s="26">
        <f>CHOOSE('設定'!$C$13,H11,T11)&amp;""</f>
        <v/>
      </c>
      <c r="AG11" s="26">
        <f>CHOOSE('設定'!$C$13,I11,U11)&amp;""</f>
        <v/>
      </c>
      <c r="AH11" s="26">
        <f>CHOOSE('設定'!$C$13,J11,V11)&amp;""</f>
        <v/>
      </c>
      <c r="AI11" s="26">
        <f>CHOOSE('設定'!$C$13,K11,W11)&amp;""</f>
        <v/>
      </c>
      <c r="AJ11" s="26">
        <f>CHOOSE('設定'!$C$13,L11,X11)&amp;""</f>
        <v/>
      </c>
      <c r="AK11" s="26">
        <f>IF(LEFT(AA11,2)="科目",AC11,"")</f>
        <v/>
      </c>
      <c r="AL11" s="49">
        <f>IF(AA11="科目",SUMIFS('合計残高試算表'!$N$6:$N$125,'勘定科目'!$E$6:$E$125,AC11,'勘定科目'!$H$6:$H$125,"○"),IF(AA11="科目＋利益",SUMIFS('合計残高試算表'!$N$6:$N$125,'勘定科目'!$E$6:$E$125,AC11,'勘定科目'!$H$6:$H$125,"○")+'設定'!$C$14,IF(AA11="利益",'設定'!$C$14,0)))</f>
        <v/>
      </c>
      <c r="AM11" s="48">
        <f>IF(AA11="合計",SUMPRODUCT(((($AF$8:$AF$142=AC11)+($AG$8:$AG$142=AC11)+($AH$8:$AH$142=AC11)+($AI$8:$AI$142=AC11)+($AJ$8:$AJ$142=AC11))&gt;0)*$AL$8:$AL$142)*AE11,IF(AA11="参考",'設定'!$C$14,IF(OR(AA11="科目",AA11="科目＋利益",AA11="利益"),AL11*AE11,"")))</f>
        <v/>
      </c>
      <c r="AN11" s="26">
        <f>IF(AB11="","",REPT("　",AD11)&amp;IF(AND(AA11="合計",AE11=1,Z11="PL",RIGHT(AB11,2)="利益",N(AM11)&lt;0),SUBSTITUTE(AB11,"利益","損失"),AB11))</f>
        <v/>
      </c>
    </row>
    <row r="12">
      <c r="A12" s="60" t="n">
        <v>5</v>
      </c>
      <c r="B12" s="61" t="inlineStr">
        <is>
          <t>BS</t>
        </is>
      </c>
      <c r="C12" s="61" t="inlineStr">
        <is>
          <t>科目</t>
        </is>
      </c>
      <c r="D12" s="22" t="inlineStr">
        <is>
          <t>売掛金</t>
        </is>
      </c>
      <c r="E12" s="22" t="inlineStr">
        <is>
          <t>売掛金</t>
        </is>
      </c>
      <c r="F12" s="61" t="n">
        <v>1</v>
      </c>
      <c r="G12" s="61" t="n">
        <v>1</v>
      </c>
      <c r="H12" s="22" t="inlineStr">
        <is>
          <t>流動資産</t>
        </is>
      </c>
      <c r="I12" s="22" t="inlineStr">
        <is>
          <t>資産</t>
        </is>
      </c>
      <c r="J12" s="22" t="n"/>
      <c r="K12" s="22" t="n"/>
      <c r="L12" s="22" t="n"/>
      <c r="M12" s="68" t="n"/>
      <c r="N12" s="61" t="inlineStr">
        <is>
          <t>BS</t>
        </is>
      </c>
      <c r="O12" s="61" t="inlineStr">
        <is>
          <t>科目</t>
        </is>
      </c>
      <c r="P12" s="22" t="inlineStr">
        <is>
          <t>前払金・貸付金など</t>
        </is>
      </c>
      <c r="Q12" s="22" t="inlineStr">
        <is>
          <t>前払金・貸付金など</t>
        </is>
      </c>
      <c r="R12" s="61" t="n">
        <v>1</v>
      </c>
      <c r="S12" s="61" t="n">
        <v>1</v>
      </c>
      <c r="T12" s="22" t="inlineStr">
        <is>
          <t>資産</t>
        </is>
      </c>
      <c r="U12" s="22" t="n"/>
      <c r="V12" s="22" t="n"/>
      <c r="W12" s="22" t="n"/>
      <c r="X12" s="22" t="n"/>
      <c r="Y12" s="68" t="n"/>
      <c r="Z12" s="26">
        <f>CHOOSE('設定'!$C$13,B12,N12)&amp;""</f>
        <v/>
      </c>
      <c r="AA12" s="26">
        <f>CHOOSE('設定'!$C$13,C12,O12)&amp;""</f>
        <v/>
      </c>
      <c r="AB12" s="26">
        <f>CHOOSE('設定'!$C$13,D12,P12)&amp;""</f>
        <v/>
      </c>
      <c r="AC12" s="26">
        <f>CHOOSE('設定'!$C$13,E12,Q12)&amp;""</f>
        <v/>
      </c>
      <c r="AD12" s="62">
        <f>N(CHOOSE('設定'!$C$13,F12,R12))</f>
        <v/>
      </c>
      <c r="AE12" s="62">
        <f>IF(CHOOSE('設定'!$C$13,G12,S12)="",1,N(CHOOSE('設定'!$C$13,G12,S12)))</f>
        <v/>
      </c>
      <c r="AF12" s="26">
        <f>CHOOSE('設定'!$C$13,H12,T12)&amp;""</f>
        <v/>
      </c>
      <c r="AG12" s="26">
        <f>CHOOSE('設定'!$C$13,I12,U12)&amp;""</f>
        <v/>
      </c>
      <c r="AH12" s="26">
        <f>CHOOSE('設定'!$C$13,J12,V12)&amp;""</f>
        <v/>
      </c>
      <c r="AI12" s="26">
        <f>CHOOSE('設定'!$C$13,K12,W12)&amp;""</f>
        <v/>
      </c>
      <c r="AJ12" s="26">
        <f>CHOOSE('設定'!$C$13,L12,X12)&amp;""</f>
        <v/>
      </c>
      <c r="AK12" s="26">
        <f>IF(LEFT(AA12,2)="科目",AC12,"")</f>
        <v/>
      </c>
      <c r="AL12" s="49">
        <f>IF(AA12="科目",SUMIFS('合計残高試算表'!$N$6:$N$125,'勘定科目'!$E$6:$E$125,AC12,'勘定科目'!$H$6:$H$125,"○"),IF(AA12="科目＋利益",SUMIFS('合計残高試算表'!$N$6:$N$125,'勘定科目'!$E$6:$E$125,AC12,'勘定科目'!$H$6:$H$125,"○")+'設定'!$C$14,IF(AA12="利益",'設定'!$C$14,0)))</f>
        <v/>
      </c>
      <c r="AM12" s="48">
        <f>IF(AA12="合計",SUMPRODUCT(((($AF$8:$AF$142=AC12)+($AG$8:$AG$142=AC12)+($AH$8:$AH$142=AC12)+($AI$8:$AI$142=AC12)+($AJ$8:$AJ$142=AC12))&gt;0)*$AL$8:$AL$142)*AE12,IF(AA12="参考",'設定'!$C$14,IF(OR(AA12="科目",AA12="科目＋利益",AA12="利益"),AL12*AE12,"")))</f>
        <v/>
      </c>
      <c r="AN12" s="26">
        <f>IF(AB12="","",REPT("　",AD12)&amp;IF(AND(AA12="合計",AE12=1,Z12="PL",RIGHT(AB12,2)="利益",N(AM12)&lt;0),SUBSTITUTE(AB12,"利益","損失"),AB12))</f>
        <v/>
      </c>
    </row>
    <row r="13">
      <c r="A13" s="60" t="n">
        <v>6</v>
      </c>
      <c r="B13" s="61" t="inlineStr">
        <is>
          <t>BS</t>
        </is>
      </c>
      <c r="C13" s="61" t="inlineStr">
        <is>
          <t>科目</t>
        </is>
      </c>
      <c r="D13" s="22" t="inlineStr">
        <is>
          <t>有価証券</t>
        </is>
      </c>
      <c r="E13" s="22" t="inlineStr">
        <is>
          <t>有価証券</t>
        </is>
      </c>
      <c r="F13" s="61" t="n">
        <v>1</v>
      </c>
      <c r="G13" s="61" t="n">
        <v>1</v>
      </c>
      <c r="H13" s="22" t="inlineStr">
        <is>
          <t>流動資産</t>
        </is>
      </c>
      <c r="I13" s="22" t="inlineStr">
        <is>
          <t>資産</t>
        </is>
      </c>
      <c r="J13" s="22" t="n"/>
      <c r="K13" s="22" t="n"/>
      <c r="L13" s="22" t="n"/>
      <c r="M13" s="68" t="n"/>
      <c r="N13" s="61" t="inlineStr">
        <is>
          <t>BS</t>
        </is>
      </c>
      <c r="O13" s="61" t="inlineStr">
        <is>
          <t>科目</t>
        </is>
      </c>
      <c r="P13" s="22" t="inlineStr">
        <is>
          <t>建物・車両・器具備品など</t>
        </is>
      </c>
      <c r="Q13" s="22" t="inlineStr">
        <is>
          <t>建物・車両・器具備品など</t>
        </is>
      </c>
      <c r="R13" s="61" t="n">
        <v>1</v>
      </c>
      <c r="S13" s="61" t="n">
        <v>1</v>
      </c>
      <c r="T13" s="22" t="inlineStr">
        <is>
          <t>資産</t>
        </is>
      </c>
      <c r="U13" s="22" t="n"/>
      <c r="V13" s="22" t="n"/>
      <c r="W13" s="22" t="n"/>
      <c r="X13" s="22" t="n"/>
      <c r="Y13" s="68" t="n"/>
      <c r="Z13" s="26">
        <f>CHOOSE('設定'!$C$13,B13,N13)&amp;""</f>
        <v/>
      </c>
      <c r="AA13" s="26">
        <f>CHOOSE('設定'!$C$13,C13,O13)&amp;""</f>
        <v/>
      </c>
      <c r="AB13" s="26">
        <f>CHOOSE('設定'!$C$13,D13,P13)&amp;""</f>
        <v/>
      </c>
      <c r="AC13" s="26">
        <f>CHOOSE('設定'!$C$13,E13,Q13)&amp;""</f>
        <v/>
      </c>
      <c r="AD13" s="62">
        <f>N(CHOOSE('設定'!$C$13,F13,R13))</f>
        <v/>
      </c>
      <c r="AE13" s="62">
        <f>IF(CHOOSE('設定'!$C$13,G13,S13)="",1,N(CHOOSE('設定'!$C$13,G13,S13)))</f>
        <v/>
      </c>
      <c r="AF13" s="26">
        <f>CHOOSE('設定'!$C$13,H13,T13)&amp;""</f>
        <v/>
      </c>
      <c r="AG13" s="26">
        <f>CHOOSE('設定'!$C$13,I13,U13)&amp;""</f>
        <v/>
      </c>
      <c r="AH13" s="26">
        <f>CHOOSE('設定'!$C$13,J13,V13)&amp;""</f>
        <v/>
      </c>
      <c r="AI13" s="26">
        <f>CHOOSE('設定'!$C$13,K13,W13)&amp;""</f>
        <v/>
      </c>
      <c r="AJ13" s="26">
        <f>CHOOSE('設定'!$C$13,L13,X13)&amp;""</f>
        <v/>
      </c>
      <c r="AK13" s="26">
        <f>IF(LEFT(AA13,2)="科目",AC13,"")</f>
        <v/>
      </c>
      <c r="AL13" s="49">
        <f>IF(AA13="科目",SUMIFS('合計残高試算表'!$N$6:$N$125,'勘定科目'!$E$6:$E$125,AC13,'勘定科目'!$H$6:$H$125,"○"),IF(AA13="科目＋利益",SUMIFS('合計残高試算表'!$N$6:$N$125,'勘定科目'!$E$6:$E$125,AC13,'勘定科目'!$H$6:$H$125,"○")+'設定'!$C$14,IF(AA13="利益",'設定'!$C$14,0)))</f>
        <v/>
      </c>
      <c r="AM13" s="48">
        <f>IF(AA13="合計",SUMPRODUCT(((($AF$8:$AF$142=AC13)+($AG$8:$AG$142=AC13)+($AH$8:$AH$142=AC13)+($AI$8:$AI$142=AC13)+($AJ$8:$AJ$142=AC13))&gt;0)*$AL$8:$AL$142)*AE13,IF(AA13="参考",'設定'!$C$14,IF(OR(AA13="科目",AA13="科目＋利益",AA13="利益"),AL13*AE13,"")))</f>
        <v/>
      </c>
      <c r="AN13" s="26">
        <f>IF(AB13="","",REPT("　",AD13)&amp;IF(AND(AA13="合計",AE13=1,Z13="PL",RIGHT(AB13,2)="利益",N(AM13)&lt;0),SUBSTITUTE(AB13,"利益","損失"),AB13))</f>
        <v/>
      </c>
    </row>
    <row r="14">
      <c r="A14" s="60" t="n">
        <v>7</v>
      </c>
      <c r="B14" s="61" t="inlineStr">
        <is>
          <t>BS</t>
        </is>
      </c>
      <c r="C14" s="61" t="inlineStr">
        <is>
          <t>科目</t>
        </is>
      </c>
      <c r="D14" s="22" t="inlineStr">
        <is>
          <t>製品及び商品</t>
        </is>
      </c>
      <c r="E14" s="22" t="inlineStr">
        <is>
          <t>製品及び商品</t>
        </is>
      </c>
      <c r="F14" s="61" t="n">
        <v>1</v>
      </c>
      <c r="G14" s="61" t="n">
        <v>1</v>
      </c>
      <c r="H14" s="22" t="inlineStr">
        <is>
          <t>流動資産</t>
        </is>
      </c>
      <c r="I14" s="22" t="inlineStr">
        <is>
          <t>資産</t>
        </is>
      </c>
      <c r="J14" s="22" t="n"/>
      <c r="K14" s="22" t="n"/>
      <c r="L14" s="22" t="n"/>
      <c r="M14" s="68" t="n"/>
      <c r="N14" s="61" t="inlineStr">
        <is>
          <t>BS</t>
        </is>
      </c>
      <c r="O14" s="61" t="inlineStr">
        <is>
          <t>科目</t>
        </is>
      </c>
      <c r="P14" s="22" t="inlineStr">
        <is>
          <t>減価償却累計額</t>
        </is>
      </c>
      <c r="Q14" s="22" t="inlineStr">
        <is>
          <t>減価償却累計額</t>
        </is>
      </c>
      <c r="R14" s="61" t="n">
        <v>1</v>
      </c>
      <c r="S14" s="61" t="n">
        <v>1</v>
      </c>
      <c r="T14" s="22" t="inlineStr">
        <is>
          <t>資産</t>
        </is>
      </c>
      <c r="U14" s="22" t="n"/>
      <c r="V14" s="22" t="n"/>
      <c r="W14" s="22" t="n"/>
      <c r="X14" s="22" t="n"/>
      <c r="Y14" s="68" t="n"/>
      <c r="Z14" s="26">
        <f>CHOOSE('設定'!$C$13,B14,N14)&amp;""</f>
        <v/>
      </c>
      <c r="AA14" s="26">
        <f>CHOOSE('設定'!$C$13,C14,O14)&amp;""</f>
        <v/>
      </c>
      <c r="AB14" s="26">
        <f>CHOOSE('設定'!$C$13,D14,P14)&amp;""</f>
        <v/>
      </c>
      <c r="AC14" s="26">
        <f>CHOOSE('設定'!$C$13,E14,Q14)&amp;""</f>
        <v/>
      </c>
      <c r="AD14" s="62">
        <f>N(CHOOSE('設定'!$C$13,F14,R14))</f>
        <v/>
      </c>
      <c r="AE14" s="62">
        <f>IF(CHOOSE('設定'!$C$13,G14,S14)="",1,N(CHOOSE('設定'!$C$13,G14,S14)))</f>
        <v/>
      </c>
      <c r="AF14" s="26">
        <f>CHOOSE('設定'!$C$13,H14,T14)&amp;""</f>
        <v/>
      </c>
      <c r="AG14" s="26">
        <f>CHOOSE('設定'!$C$13,I14,U14)&amp;""</f>
        <v/>
      </c>
      <c r="AH14" s="26">
        <f>CHOOSE('設定'!$C$13,J14,V14)&amp;""</f>
        <v/>
      </c>
      <c r="AI14" s="26">
        <f>CHOOSE('設定'!$C$13,K14,W14)&amp;""</f>
        <v/>
      </c>
      <c r="AJ14" s="26">
        <f>CHOOSE('設定'!$C$13,L14,X14)&amp;""</f>
        <v/>
      </c>
      <c r="AK14" s="26">
        <f>IF(LEFT(AA14,2)="科目",AC14,"")</f>
        <v/>
      </c>
      <c r="AL14" s="49">
        <f>IF(AA14="科目",SUMIFS('合計残高試算表'!$N$6:$N$125,'勘定科目'!$E$6:$E$125,AC14,'勘定科目'!$H$6:$H$125,"○"),IF(AA14="科目＋利益",SUMIFS('合計残高試算表'!$N$6:$N$125,'勘定科目'!$E$6:$E$125,AC14,'勘定科目'!$H$6:$H$125,"○")+'設定'!$C$14,IF(AA14="利益",'設定'!$C$14,0)))</f>
        <v/>
      </c>
      <c r="AM14" s="48">
        <f>IF(AA14="合計",SUMPRODUCT(((($AF$8:$AF$142=AC14)+($AG$8:$AG$142=AC14)+($AH$8:$AH$142=AC14)+($AI$8:$AI$142=AC14)+($AJ$8:$AJ$142=AC14))&gt;0)*$AL$8:$AL$142)*AE14,IF(AA14="参考",'設定'!$C$14,IF(OR(AA14="科目",AA14="科目＋利益",AA14="利益"),AL14*AE14,"")))</f>
        <v/>
      </c>
      <c r="AN14" s="26">
        <f>IF(AB14="","",REPT("　",AD14)&amp;IF(AND(AA14="合計",AE14=1,Z14="PL",RIGHT(AB14,2)="利益",N(AM14)&lt;0),SUBSTITUTE(AB14,"利益","損失"),AB14))</f>
        <v/>
      </c>
    </row>
    <row r="15">
      <c r="A15" s="60" t="n">
        <v>8</v>
      </c>
      <c r="B15" s="61" t="inlineStr">
        <is>
          <t>BS</t>
        </is>
      </c>
      <c r="C15" s="61" t="inlineStr">
        <is>
          <t>科目</t>
        </is>
      </c>
      <c r="D15" s="22" t="inlineStr">
        <is>
          <t>仕掛品</t>
        </is>
      </c>
      <c r="E15" s="22" t="inlineStr">
        <is>
          <t>仕掛品</t>
        </is>
      </c>
      <c r="F15" s="61" t="n">
        <v>1</v>
      </c>
      <c r="G15" s="61" t="n">
        <v>1</v>
      </c>
      <c r="H15" s="22" t="inlineStr">
        <is>
          <t>流動資産</t>
        </is>
      </c>
      <c r="I15" s="22" t="inlineStr">
        <is>
          <t>資産</t>
        </is>
      </c>
      <c r="J15" s="22" t="n"/>
      <c r="K15" s="22" t="n"/>
      <c r="L15" s="22" t="n"/>
      <c r="M15" s="68" t="n"/>
      <c r="N15" s="61" t="inlineStr">
        <is>
          <t>BS</t>
        </is>
      </c>
      <c r="O15" s="61" t="inlineStr">
        <is>
          <t>科目</t>
        </is>
      </c>
      <c r="P15" s="22" t="inlineStr">
        <is>
          <t>土地</t>
        </is>
      </c>
      <c r="Q15" s="22" t="inlineStr">
        <is>
          <t>土地</t>
        </is>
      </c>
      <c r="R15" s="61" t="n">
        <v>1</v>
      </c>
      <c r="S15" s="61" t="n">
        <v>1</v>
      </c>
      <c r="T15" s="22" t="inlineStr">
        <is>
          <t>資産</t>
        </is>
      </c>
      <c r="U15" s="22" t="n"/>
      <c r="V15" s="22" t="n"/>
      <c r="W15" s="22" t="n"/>
      <c r="X15" s="22" t="n"/>
      <c r="Y15" s="68" t="n"/>
      <c r="Z15" s="26">
        <f>CHOOSE('設定'!$C$13,B15,N15)&amp;""</f>
        <v/>
      </c>
      <c r="AA15" s="26">
        <f>CHOOSE('設定'!$C$13,C15,O15)&amp;""</f>
        <v/>
      </c>
      <c r="AB15" s="26">
        <f>CHOOSE('設定'!$C$13,D15,P15)&amp;""</f>
        <v/>
      </c>
      <c r="AC15" s="26">
        <f>CHOOSE('設定'!$C$13,E15,Q15)&amp;""</f>
        <v/>
      </c>
      <c r="AD15" s="62">
        <f>N(CHOOSE('設定'!$C$13,F15,R15))</f>
        <v/>
      </c>
      <c r="AE15" s="62">
        <f>IF(CHOOSE('設定'!$C$13,G15,S15)="",1,N(CHOOSE('設定'!$C$13,G15,S15)))</f>
        <v/>
      </c>
      <c r="AF15" s="26">
        <f>CHOOSE('設定'!$C$13,H15,T15)&amp;""</f>
        <v/>
      </c>
      <c r="AG15" s="26">
        <f>CHOOSE('設定'!$C$13,I15,U15)&amp;""</f>
        <v/>
      </c>
      <c r="AH15" s="26">
        <f>CHOOSE('設定'!$C$13,J15,V15)&amp;""</f>
        <v/>
      </c>
      <c r="AI15" s="26">
        <f>CHOOSE('設定'!$C$13,K15,W15)&amp;""</f>
        <v/>
      </c>
      <c r="AJ15" s="26">
        <f>CHOOSE('設定'!$C$13,L15,X15)&amp;""</f>
        <v/>
      </c>
      <c r="AK15" s="26">
        <f>IF(LEFT(AA15,2)="科目",AC15,"")</f>
        <v/>
      </c>
      <c r="AL15" s="49">
        <f>IF(AA15="科目",SUMIFS('合計残高試算表'!$N$6:$N$125,'勘定科目'!$E$6:$E$125,AC15,'勘定科目'!$H$6:$H$125,"○"),IF(AA15="科目＋利益",SUMIFS('合計残高試算表'!$N$6:$N$125,'勘定科目'!$E$6:$E$125,AC15,'勘定科目'!$H$6:$H$125,"○")+'設定'!$C$14,IF(AA15="利益",'設定'!$C$14,0)))</f>
        <v/>
      </c>
      <c r="AM15" s="48">
        <f>IF(AA15="合計",SUMPRODUCT(((($AF$8:$AF$142=AC15)+($AG$8:$AG$142=AC15)+($AH$8:$AH$142=AC15)+($AI$8:$AI$142=AC15)+($AJ$8:$AJ$142=AC15))&gt;0)*$AL$8:$AL$142)*AE15,IF(AA15="参考",'設定'!$C$14,IF(OR(AA15="科目",AA15="科目＋利益",AA15="利益"),AL15*AE15,"")))</f>
        <v/>
      </c>
      <c r="AN15" s="26">
        <f>IF(AB15="","",REPT("　",AD15)&amp;IF(AND(AA15="合計",AE15=1,Z15="PL",RIGHT(AB15,2)="利益",N(AM15)&lt;0),SUBSTITUTE(AB15,"利益","損失"),AB15))</f>
        <v/>
      </c>
    </row>
    <row r="16">
      <c r="A16" s="60" t="n">
        <v>9</v>
      </c>
      <c r="B16" s="61" t="inlineStr">
        <is>
          <t>BS</t>
        </is>
      </c>
      <c r="C16" s="61" t="inlineStr">
        <is>
          <t>科目</t>
        </is>
      </c>
      <c r="D16" s="22" t="inlineStr">
        <is>
          <t>原材料及び貯蔵品</t>
        </is>
      </c>
      <c r="E16" s="22" t="inlineStr">
        <is>
          <t>原材料及び貯蔵品</t>
        </is>
      </c>
      <c r="F16" s="61" t="n">
        <v>1</v>
      </c>
      <c r="G16" s="61" t="n">
        <v>1</v>
      </c>
      <c r="H16" s="22" t="inlineStr">
        <is>
          <t>流動資産</t>
        </is>
      </c>
      <c r="I16" s="22" t="inlineStr">
        <is>
          <t>資産</t>
        </is>
      </c>
      <c r="J16" s="22" t="n"/>
      <c r="K16" s="22" t="n"/>
      <c r="L16" s="22" t="n"/>
      <c r="M16" s="68" t="n"/>
      <c r="N16" s="61" t="inlineStr">
        <is>
          <t>BS</t>
        </is>
      </c>
      <c r="O16" s="61" t="inlineStr">
        <is>
          <t>科目</t>
        </is>
      </c>
      <c r="P16" s="22" t="inlineStr">
        <is>
          <t>その他の資産</t>
        </is>
      </c>
      <c r="Q16" s="22" t="inlineStr">
        <is>
          <t>その他の資産</t>
        </is>
      </c>
      <c r="R16" s="61" t="n">
        <v>1</v>
      </c>
      <c r="S16" s="61" t="n">
        <v>1</v>
      </c>
      <c r="T16" s="22" t="inlineStr">
        <is>
          <t>資産</t>
        </is>
      </c>
      <c r="U16" s="22" t="n"/>
      <c r="V16" s="22" t="n"/>
      <c r="W16" s="22" t="n"/>
      <c r="X16" s="22" t="n"/>
      <c r="Y16" s="68" t="n"/>
      <c r="Z16" s="26">
        <f>CHOOSE('設定'!$C$13,B16,N16)&amp;""</f>
        <v/>
      </c>
      <c r="AA16" s="26">
        <f>CHOOSE('設定'!$C$13,C16,O16)&amp;""</f>
        <v/>
      </c>
      <c r="AB16" s="26">
        <f>CHOOSE('設定'!$C$13,D16,P16)&amp;""</f>
        <v/>
      </c>
      <c r="AC16" s="26">
        <f>CHOOSE('設定'!$C$13,E16,Q16)&amp;""</f>
        <v/>
      </c>
      <c r="AD16" s="62">
        <f>N(CHOOSE('設定'!$C$13,F16,R16))</f>
        <v/>
      </c>
      <c r="AE16" s="62">
        <f>IF(CHOOSE('設定'!$C$13,G16,S16)="",1,N(CHOOSE('設定'!$C$13,G16,S16)))</f>
        <v/>
      </c>
      <c r="AF16" s="26">
        <f>CHOOSE('設定'!$C$13,H16,T16)&amp;""</f>
        <v/>
      </c>
      <c r="AG16" s="26">
        <f>CHOOSE('設定'!$C$13,I16,U16)&amp;""</f>
        <v/>
      </c>
      <c r="AH16" s="26">
        <f>CHOOSE('設定'!$C$13,J16,V16)&amp;""</f>
        <v/>
      </c>
      <c r="AI16" s="26">
        <f>CHOOSE('設定'!$C$13,K16,W16)&amp;""</f>
        <v/>
      </c>
      <c r="AJ16" s="26">
        <f>CHOOSE('設定'!$C$13,L16,X16)&amp;""</f>
        <v/>
      </c>
      <c r="AK16" s="26">
        <f>IF(LEFT(AA16,2)="科目",AC16,"")</f>
        <v/>
      </c>
      <c r="AL16" s="49">
        <f>IF(AA16="科目",SUMIFS('合計残高試算表'!$N$6:$N$125,'勘定科目'!$E$6:$E$125,AC16,'勘定科目'!$H$6:$H$125,"○"),IF(AA16="科目＋利益",SUMIFS('合計残高試算表'!$N$6:$N$125,'勘定科目'!$E$6:$E$125,AC16,'勘定科目'!$H$6:$H$125,"○")+'設定'!$C$14,IF(AA16="利益",'設定'!$C$14,0)))</f>
        <v/>
      </c>
      <c r="AM16" s="48">
        <f>IF(AA16="合計",SUMPRODUCT(((($AF$8:$AF$142=AC16)+($AG$8:$AG$142=AC16)+($AH$8:$AH$142=AC16)+($AI$8:$AI$142=AC16)+($AJ$8:$AJ$142=AC16))&gt;0)*$AL$8:$AL$142)*AE16,IF(AA16="参考",'設定'!$C$14,IF(OR(AA16="科目",AA16="科目＋利益",AA16="利益"),AL16*AE16,"")))</f>
        <v/>
      </c>
      <c r="AN16" s="26">
        <f>IF(AB16="","",REPT("　",AD16)&amp;IF(AND(AA16="合計",AE16=1,Z16="PL",RIGHT(AB16,2)="利益",N(AM16)&lt;0),SUBSTITUTE(AB16,"利益","損失"),AB16))</f>
        <v/>
      </c>
    </row>
    <row r="17">
      <c r="A17" s="60" t="n">
        <v>10</v>
      </c>
      <c r="B17" s="61" t="inlineStr">
        <is>
          <t>BS</t>
        </is>
      </c>
      <c r="C17" s="61" t="inlineStr">
        <is>
          <t>科目</t>
        </is>
      </c>
      <c r="D17" s="22" t="inlineStr">
        <is>
          <t>短期貸付金</t>
        </is>
      </c>
      <c r="E17" s="22" t="inlineStr">
        <is>
          <t>短期貸付金</t>
        </is>
      </c>
      <c r="F17" s="61" t="n">
        <v>1</v>
      </c>
      <c r="G17" s="61" t="n">
        <v>1</v>
      </c>
      <c r="H17" s="22" t="inlineStr">
        <is>
          <t>流動資産</t>
        </is>
      </c>
      <c r="I17" s="22" t="inlineStr">
        <is>
          <t>資産</t>
        </is>
      </c>
      <c r="J17" s="22" t="n"/>
      <c r="K17" s="22" t="n"/>
      <c r="L17" s="22" t="n"/>
      <c r="M17" s="68" t="n"/>
      <c r="N17" s="61" t="inlineStr">
        <is>
          <t>BS</t>
        </is>
      </c>
      <c r="O17" s="61" t="inlineStr">
        <is>
          <t>科目</t>
        </is>
      </c>
      <c r="P17" s="22" t="inlineStr">
        <is>
          <t>事業主貸</t>
        </is>
      </c>
      <c r="Q17" s="22" t="inlineStr">
        <is>
          <t>事業主貸</t>
        </is>
      </c>
      <c r="R17" s="61" t="n">
        <v>1</v>
      </c>
      <c r="S17" s="61" t="n">
        <v>1</v>
      </c>
      <c r="T17" s="22" t="inlineStr">
        <is>
          <t>資産</t>
        </is>
      </c>
      <c r="U17" s="22" t="n"/>
      <c r="V17" s="22" t="n"/>
      <c r="W17" s="22" t="n"/>
      <c r="X17" s="22" t="n"/>
      <c r="Y17" s="68" t="n"/>
      <c r="Z17" s="26">
        <f>CHOOSE('設定'!$C$13,B17,N17)&amp;""</f>
        <v/>
      </c>
      <c r="AA17" s="26">
        <f>CHOOSE('設定'!$C$13,C17,O17)&amp;""</f>
        <v/>
      </c>
      <c r="AB17" s="26">
        <f>CHOOSE('設定'!$C$13,D17,P17)&amp;""</f>
        <v/>
      </c>
      <c r="AC17" s="26">
        <f>CHOOSE('設定'!$C$13,E17,Q17)&amp;""</f>
        <v/>
      </c>
      <c r="AD17" s="62">
        <f>N(CHOOSE('設定'!$C$13,F17,R17))</f>
        <v/>
      </c>
      <c r="AE17" s="62">
        <f>IF(CHOOSE('設定'!$C$13,G17,S17)="",1,N(CHOOSE('設定'!$C$13,G17,S17)))</f>
        <v/>
      </c>
      <c r="AF17" s="26">
        <f>CHOOSE('設定'!$C$13,H17,T17)&amp;""</f>
        <v/>
      </c>
      <c r="AG17" s="26">
        <f>CHOOSE('設定'!$C$13,I17,U17)&amp;""</f>
        <v/>
      </c>
      <c r="AH17" s="26">
        <f>CHOOSE('設定'!$C$13,J17,V17)&amp;""</f>
        <v/>
      </c>
      <c r="AI17" s="26">
        <f>CHOOSE('設定'!$C$13,K17,W17)&amp;""</f>
        <v/>
      </c>
      <c r="AJ17" s="26">
        <f>CHOOSE('設定'!$C$13,L17,X17)&amp;""</f>
        <v/>
      </c>
      <c r="AK17" s="26">
        <f>IF(LEFT(AA17,2)="科目",AC17,"")</f>
        <v/>
      </c>
      <c r="AL17" s="49">
        <f>IF(AA17="科目",SUMIFS('合計残高試算表'!$N$6:$N$125,'勘定科目'!$E$6:$E$125,AC17,'勘定科目'!$H$6:$H$125,"○"),IF(AA17="科目＋利益",SUMIFS('合計残高試算表'!$N$6:$N$125,'勘定科目'!$E$6:$E$125,AC17,'勘定科目'!$H$6:$H$125,"○")+'設定'!$C$14,IF(AA17="利益",'設定'!$C$14,0)))</f>
        <v/>
      </c>
      <c r="AM17" s="48">
        <f>IF(AA17="合計",SUMPRODUCT(((($AF$8:$AF$142=AC17)+($AG$8:$AG$142=AC17)+($AH$8:$AH$142=AC17)+($AI$8:$AI$142=AC17)+($AJ$8:$AJ$142=AC17))&gt;0)*$AL$8:$AL$142)*AE17,IF(AA17="参考",'設定'!$C$14,IF(OR(AA17="科目",AA17="科目＋利益",AA17="利益"),AL17*AE17,"")))</f>
        <v/>
      </c>
      <c r="AN17" s="26">
        <f>IF(AB17="","",REPT("　",AD17)&amp;IF(AND(AA17="合計",AE17=1,Z17="PL",RIGHT(AB17,2)="利益",N(AM17)&lt;0),SUBSTITUTE(AB17,"利益","損失"),AB17))</f>
        <v/>
      </c>
    </row>
    <row r="18">
      <c r="A18" s="60" t="n">
        <v>11</v>
      </c>
      <c r="B18" s="61" t="inlineStr">
        <is>
          <t>BS</t>
        </is>
      </c>
      <c r="C18" s="61" t="inlineStr">
        <is>
          <t>科目</t>
        </is>
      </c>
      <c r="D18" s="22" t="inlineStr">
        <is>
          <t>前払費用</t>
        </is>
      </c>
      <c r="E18" s="22" t="inlineStr">
        <is>
          <t>前払費用</t>
        </is>
      </c>
      <c r="F18" s="61" t="n">
        <v>1</v>
      </c>
      <c r="G18" s="61" t="n">
        <v>1</v>
      </c>
      <c r="H18" s="22" t="inlineStr">
        <is>
          <t>流動資産</t>
        </is>
      </c>
      <c r="I18" s="22" t="inlineStr">
        <is>
          <t>資産</t>
        </is>
      </c>
      <c r="J18" s="22" t="n"/>
      <c r="K18" s="22" t="n"/>
      <c r="L18" s="22" t="n"/>
      <c r="M18" s="68" t="n"/>
      <c r="N18" s="61" t="n"/>
      <c r="O18" s="61" t="n"/>
      <c r="P18" s="22" t="n"/>
      <c r="Q18" s="22" t="n"/>
      <c r="R18" s="61" t="n">
        <v>0</v>
      </c>
      <c r="S18" s="61" t="n">
        <v>1</v>
      </c>
      <c r="T18" s="22" t="n"/>
      <c r="U18" s="22" t="n"/>
      <c r="V18" s="22" t="n"/>
      <c r="W18" s="22" t="n"/>
      <c r="X18" s="22" t="n"/>
      <c r="Y18" s="68" t="n"/>
      <c r="Z18" s="26">
        <f>CHOOSE('設定'!$C$13,B18,N18)&amp;""</f>
        <v/>
      </c>
      <c r="AA18" s="26">
        <f>CHOOSE('設定'!$C$13,C18,O18)&amp;""</f>
        <v/>
      </c>
      <c r="AB18" s="26">
        <f>CHOOSE('設定'!$C$13,D18,P18)&amp;""</f>
        <v/>
      </c>
      <c r="AC18" s="26">
        <f>CHOOSE('設定'!$C$13,E18,Q18)&amp;""</f>
        <v/>
      </c>
      <c r="AD18" s="62">
        <f>N(CHOOSE('設定'!$C$13,F18,R18))</f>
        <v/>
      </c>
      <c r="AE18" s="62">
        <f>IF(CHOOSE('設定'!$C$13,G18,S18)="",1,N(CHOOSE('設定'!$C$13,G18,S18)))</f>
        <v/>
      </c>
      <c r="AF18" s="26">
        <f>CHOOSE('設定'!$C$13,H18,T18)&amp;""</f>
        <v/>
      </c>
      <c r="AG18" s="26">
        <f>CHOOSE('設定'!$C$13,I18,U18)&amp;""</f>
        <v/>
      </c>
      <c r="AH18" s="26">
        <f>CHOOSE('設定'!$C$13,J18,V18)&amp;""</f>
        <v/>
      </c>
      <c r="AI18" s="26">
        <f>CHOOSE('設定'!$C$13,K18,W18)&amp;""</f>
        <v/>
      </c>
      <c r="AJ18" s="26">
        <f>CHOOSE('設定'!$C$13,L18,X18)&amp;""</f>
        <v/>
      </c>
      <c r="AK18" s="26">
        <f>IF(LEFT(AA18,2)="科目",AC18,"")</f>
        <v/>
      </c>
      <c r="AL18" s="49">
        <f>IF(AA18="科目",SUMIFS('合計残高試算表'!$N$6:$N$125,'勘定科目'!$E$6:$E$125,AC18,'勘定科目'!$H$6:$H$125,"○"),IF(AA18="科目＋利益",SUMIFS('合計残高試算表'!$N$6:$N$125,'勘定科目'!$E$6:$E$125,AC18,'勘定科目'!$H$6:$H$125,"○")+'設定'!$C$14,IF(AA18="利益",'設定'!$C$14,0)))</f>
        <v/>
      </c>
      <c r="AM18" s="48">
        <f>IF(AA18="合計",SUMPRODUCT(((($AF$8:$AF$142=AC18)+($AG$8:$AG$142=AC18)+($AH$8:$AH$142=AC18)+($AI$8:$AI$142=AC18)+($AJ$8:$AJ$142=AC18))&gt;0)*$AL$8:$AL$142)*AE18,IF(AA18="参考",'設定'!$C$14,IF(OR(AA18="科目",AA18="科目＋利益",AA18="利益"),AL18*AE18,"")))</f>
        <v/>
      </c>
      <c r="AN18" s="26">
        <f>IF(AB18="","",REPT("　",AD18)&amp;IF(AND(AA18="合計",AE18=1,Z18="PL",RIGHT(AB18,2)="利益",N(AM18)&lt;0),SUBSTITUTE(AB18,"利益","損失"),AB18))</f>
        <v/>
      </c>
    </row>
    <row r="19">
      <c r="A19" s="60" t="n">
        <v>12</v>
      </c>
      <c r="B19" s="61" t="inlineStr">
        <is>
          <t>BS</t>
        </is>
      </c>
      <c r="C19" s="61" t="inlineStr">
        <is>
          <t>科目</t>
        </is>
      </c>
      <c r="D19" s="22" t="inlineStr">
        <is>
          <t>未収収益</t>
        </is>
      </c>
      <c r="E19" s="22" t="inlineStr">
        <is>
          <t>未収収益</t>
        </is>
      </c>
      <c r="F19" s="61" t="n">
        <v>1</v>
      </c>
      <c r="G19" s="61" t="n">
        <v>1</v>
      </c>
      <c r="H19" s="22" t="inlineStr">
        <is>
          <t>流動資産</t>
        </is>
      </c>
      <c r="I19" s="22" t="inlineStr">
        <is>
          <t>資産</t>
        </is>
      </c>
      <c r="J19" s="22" t="n"/>
      <c r="K19" s="22" t="n"/>
      <c r="L19" s="22" t="n"/>
      <c r="M19" s="68" t="n"/>
      <c r="N19" s="61" t="n"/>
      <c r="O19" s="61" t="n"/>
      <c r="P19" s="22" t="n"/>
      <c r="Q19" s="22" t="n"/>
      <c r="R19" s="61" t="n">
        <v>0</v>
      </c>
      <c r="S19" s="61" t="n">
        <v>1</v>
      </c>
      <c r="T19" s="22" t="n"/>
      <c r="U19" s="22" t="n"/>
      <c r="V19" s="22" t="n"/>
      <c r="W19" s="22" t="n"/>
      <c r="X19" s="22" t="n"/>
      <c r="Y19" s="68" t="n"/>
      <c r="Z19" s="26">
        <f>CHOOSE('設定'!$C$13,B19,N19)&amp;""</f>
        <v/>
      </c>
      <c r="AA19" s="26">
        <f>CHOOSE('設定'!$C$13,C19,O19)&amp;""</f>
        <v/>
      </c>
      <c r="AB19" s="26">
        <f>CHOOSE('設定'!$C$13,D19,P19)&amp;""</f>
        <v/>
      </c>
      <c r="AC19" s="26">
        <f>CHOOSE('設定'!$C$13,E19,Q19)&amp;""</f>
        <v/>
      </c>
      <c r="AD19" s="62">
        <f>N(CHOOSE('設定'!$C$13,F19,R19))</f>
        <v/>
      </c>
      <c r="AE19" s="62">
        <f>IF(CHOOSE('設定'!$C$13,G19,S19)="",1,N(CHOOSE('設定'!$C$13,G19,S19)))</f>
        <v/>
      </c>
      <c r="AF19" s="26">
        <f>CHOOSE('設定'!$C$13,H19,T19)&amp;""</f>
        <v/>
      </c>
      <c r="AG19" s="26">
        <f>CHOOSE('設定'!$C$13,I19,U19)&amp;""</f>
        <v/>
      </c>
      <c r="AH19" s="26">
        <f>CHOOSE('設定'!$C$13,J19,V19)&amp;""</f>
        <v/>
      </c>
      <c r="AI19" s="26">
        <f>CHOOSE('設定'!$C$13,K19,W19)&amp;""</f>
        <v/>
      </c>
      <c r="AJ19" s="26">
        <f>CHOOSE('設定'!$C$13,L19,X19)&amp;""</f>
        <v/>
      </c>
      <c r="AK19" s="26">
        <f>IF(LEFT(AA19,2)="科目",AC19,"")</f>
        <v/>
      </c>
      <c r="AL19" s="49">
        <f>IF(AA19="科目",SUMIFS('合計残高試算表'!$N$6:$N$125,'勘定科目'!$E$6:$E$125,AC19,'勘定科目'!$H$6:$H$125,"○"),IF(AA19="科目＋利益",SUMIFS('合計残高試算表'!$N$6:$N$125,'勘定科目'!$E$6:$E$125,AC19,'勘定科目'!$H$6:$H$125,"○")+'設定'!$C$14,IF(AA19="利益",'設定'!$C$14,0)))</f>
        <v/>
      </c>
      <c r="AM19" s="48">
        <f>IF(AA19="合計",SUMPRODUCT(((($AF$8:$AF$142=AC19)+($AG$8:$AG$142=AC19)+($AH$8:$AH$142=AC19)+($AI$8:$AI$142=AC19)+($AJ$8:$AJ$142=AC19))&gt;0)*$AL$8:$AL$142)*AE19,IF(AA19="参考",'設定'!$C$14,IF(OR(AA19="科目",AA19="科目＋利益",AA19="利益"),AL19*AE19,"")))</f>
        <v/>
      </c>
      <c r="AN19" s="26">
        <f>IF(AB19="","",REPT("　",AD19)&amp;IF(AND(AA19="合計",AE19=1,Z19="PL",RIGHT(AB19,2)="利益",N(AM19)&lt;0),SUBSTITUTE(AB19,"利益","損失"),AB19))</f>
        <v/>
      </c>
    </row>
    <row r="20">
      <c r="A20" s="60" t="n">
        <v>13</v>
      </c>
      <c r="B20" s="61" t="inlineStr">
        <is>
          <t>BS</t>
        </is>
      </c>
      <c r="C20" s="61" t="inlineStr">
        <is>
          <t>科目</t>
        </is>
      </c>
      <c r="D20" s="22" t="inlineStr">
        <is>
          <t>その他</t>
        </is>
      </c>
      <c r="E20" s="22" t="inlineStr">
        <is>
          <t>その他の流動資産</t>
        </is>
      </c>
      <c r="F20" s="61" t="n">
        <v>1</v>
      </c>
      <c r="G20" s="61" t="n">
        <v>1</v>
      </c>
      <c r="H20" s="22" t="inlineStr">
        <is>
          <t>流動資産</t>
        </is>
      </c>
      <c r="I20" s="22" t="inlineStr">
        <is>
          <t>資産</t>
        </is>
      </c>
      <c r="J20" s="22" t="n"/>
      <c r="K20" s="22" t="n"/>
      <c r="L20" s="22" t="n"/>
      <c r="M20" s="68" t="n"/>
      <c r="N20" s="61" t="n"/>
      <c r="O20" s="61" t="n"/>
      <c r="P20" s="22" t="n"/>
      <c r="Q20" s="22" t="n"/>
      <c r="R20" s="61" t="n">
        <v>0</v>
      </c>
      <c r="S20" s="61" t="n">
        <v>1</v>
      </c>
      <c r="T20" s="22" t="n"/>
      <c r="U20" s="22" t="n"/>
      <c r="V20" s="22" t="n"/>
      <c r="W20" s="22" t="n"/>
      <c r="X20" s="22" t="n"/>
      <c r="Y20" s="68" t="n"/>
      <c r="Z20" s="26">
        <f>CHOOSE('設定'!$C$13,B20,N20)&amp;""</f>
        <v/>
      </c>
      <c r="AA20" s="26">
        <f>CHOOSE('設定'!$C$13,C20,O20)&amp;""</f>
        <v/>
      </c>
      <c r="AB20" s="26">
        <f>CHOOSE('設定'!$C$13,D20,P20)&amp;""</f>
        <v/>
      </c>
      <c r="AC20" s="26">
        <f>CHOOSE('設定'!$C$13,E20,Q20)&amp;""</f>
        <v/>
      </c>
      <c r="AD20" s="62">
        <f>N(CHOOSE('設定'!$C$13,F20,R20))</f>
        <v/>
      </c>
      <c r="AE20" s="62">
        <f>IF(CHOOSE('設定'!$C$13,G20,S20)="",1,N(CHOOSE('設定'!$C$13,G20,S20)))</f>
        <v/>
      </c>
      <c r="AF20" s="26">
        <f>CHOOSE('設定'!$C$13,H20,T20)&amp;""</f>
        <v/>
      </c>
      <c r="AG20" s="26">
        <f>CHOOSE('設定'!$C$13,I20,U20)&amp;""</f>
        <v/>
      </c>
      <c r="AH20" s="26">
        <f>CHOOSE('設定'!$C$13,J20,V20)&amp;""</f>
        <v/>
      </c>
      <c r="AI20" s="26">
        <f>CHOOSE('設定'!$C$13,K20,W20)&amp;""</f>
        <v/>
      </c>
      <c r="AJ20" s="26">
        <f>CHOOSE('設定'!$C$13,L20,X20)&amp;""</f>
        <v/>
      </c>
      <c r="AK20" s="26">
        <f>IF(LEFT(AA20,2)="科目",AC20,"")</f>
        <v/>
      </c>
      <c r="AL20" s="49">
        <f>IF(AA20="科目",SUMIFS('合計残高試算表'!$N$6:$N$125,'勘定科目'!$E$6:$E$125,AC20,'勘定科目'!$H$6:$H$125,"○"),IF(AA20="科目＋利益",SUMIFS('合計残高試算表'!$N$6:$N$125,'勘定科目'!$E$6:$E$125,AC20,'勘定科目'!$H$6:$H$125,"○")+'設定'!$C$14,IF(AA20="利益",'設定'!$C$14,0)))</f>
        <v/>
      </c>
      <c r="AM20" s="48">
        <f>IF(AA20="合計",SUMPRODUCT(((($AF$8:$AF$142=AC20)+($AG$8:$AG$142=AC20)+($AH$8:$AH$142=AC20)+($AI$8:$AI$142=AC20)+($AJ$8:$AJ$142=AC20))&gt;0)*$AL$8:$AL$142)*AE20,IF(AA20="参考",'設定'!$C$14,IF(OR(AA20="科目",AA20="科目＋利益",AA20="利益"),AL20*AE20,"")))</f>
        <v/>
      </c>
      <c r="AN20" s="26">
        <f>IF(AB20="","",REPT("　",AD20)&amp;IF(AND(AA20="合計",AE20=1,Z20="PL",RIGHT(AB20,2)="利益",N(AM20)&lt;0),SUBSTITUTE(AB20,"利益","損失"),AB20))</f>
        <v/>
      </c>
    </row>
    <row r="21">
      <c r="A21" s="60" t="n">
        <v>14</v>
      </c>
      <c r="B21" s="61" t="inlineStr">
        <is>
          <t>BS</t>
        </is>
      </c>
      <c r="C21" s="61" t="inlineStr">
        <is>
          <t>科目</t>
        </is>
      </c>
      <c r="D21" s="22" t="inlineStr">
        <is>
          <t>貸倒引当金</t>
        </is>
      </c>
      <c r="E21" s="22" t="inlineStr">
        <is>
          <t>貸倒引当金（流動）</t>
        </is>
      </c>
      <c r="F21" s="61" t="n">
        <v>1</v>
      </c>
      <c r="G21" s="61" t="n">
        <v>1</v>
      </c>
      <c r="H21" s="22" t="inlineStr">
        <is>
          <t>流動資産</t>
        </is>
      </c>
      <c r="I21" s="22" t="inlineStr">
        <is>
          <t>資産</t>
        </is>
      </c>
      <c r="J21" s="22" t="n"/>
      <c r="K21" s="22" t="n"/>
      <c r="L21" s="22" t="n"/>
      <c r="M21" s="68" t="n"/>
      <c r="N21" s="61" t="n"/>
      <c r="O21" s="61" t="n"/>
      <c r="P21" s="22" t="n"/>
      <c r="Q21" s="22" t="n"/>
      <c r="R21" s="61" t="n">
        <v>0</v>
      </c>
      <c r="S21" s="61" t="n">
        <v>1</v>
      </c>
      <c r="T21" s="22" t="n"/>
      <c r="U21" s="22" t="n"/>
      <c r="V21" s="22" t="n"/>
      <c r="W21" s="22" t="n"/>
      <c r="X21" s="22" t="n"/>
      <c r="Y21" s="68" t="n"/>
      <c r="Z21" s="26">
        <f>CHOOSE('設定'!$C$13,B21,N21)&amp;""</f>
        <v/>
      </c>
      <c r="AA21" s="26">
        <f>CHOOSE('設定'!$C$13,C21,O21)&amp;""</f>
        <v/>
      </c>
      <c r="AB21" s="26">
        <f>CHOOSE('設定'!$C$13,D21,P21)&amp;""</f>
        <v/>
      </c>
      <c r="AC21" s="26">
        <f>CHOOSE('設定'!$C$13,E21,Q21)&amp;""</f>
        <v/>
      </c>
      <c r="AD21" s="62">
        <f>N(CHOOSE('設定'!$C$13,F21,R21))</f>
        <v/>
      </c>
      <c r="AE21" s="62">
        <f>IF(CHOOSE('設定'!$C$13,G21,S21)="",1,N(CHOOSE('設定'!$C$13,G21,S21)))</f>
        <v/>
      </c>
      <c r="AF21" s="26">
        <f>CHOOSE('設定'!$C$13,H21,T21)&amp;""</f>
        <v/>
      </c>
      <c r="AG21" s="26">
        <f>CHOOSE('設定'!$C$13,I21,U21)&amp;""</f>
        <v/>
      </c>
      <c r="AH21" s="26">
        <f>CHOOSE('設定'!$C$13,J21,V21)&amp;""</f>
        <v/>
      </c>
      <c r="AI21" s="26">
        <f>CHOOSE('設定'!$C$13,K21,W21)&amp;""</f>
        <v/>
      </c>
      <c r="AJ21" s="26">
        <f>CHOOSE('設定'!$C$13,L21,X21)&amp;""</f>
        <v/>
      </c>
      <c r="AK21" s="26">
        <f>IF(LEFT(AA21,2)="科目",AC21,"")</f>
        <v/>
      </c>
      <c r="AL21" s="49">
        <f>IF(AA21="科目",SUMIFS('合計残高試算表'!$N$6:$N$125,'勘定科目'!$E$6:$E$125,AC21,'勘定科目'!$H$6:$H$125,"○"),IF(AA21="科目＋利益",SUMIFS('合計残高試算表'!$N$6:$N$125,'勘定科目'!$E$6:$E$125,AC21,'勘定科目'!$H$6:$H$125,"○")+'設定'!$C$14,IF(AA21="利益",'設定'!$C$14,0)))</f>
        <v/>
      </c>
      <c r="AM21" s="48">
        <f>IF(AA21="合計",SUMPRODUCT(((($AF$8:$AF$142=AC21)+($AG$8:$AG$142=AC21)+($AH$8:$AH$142=AC21)+($AI$8:$AI$142=AC21)+($AJ$8:$AJ$142=AC21))&gt;0)*$AL$8:$AL$142)*AE21,IF(AA21="参考",'設定'!$C$14,IF(OR(AA21="科目",AA21="科目＋利益",AA21="利益"),AL21*AE21,"")))</f>
        <v/>
      </c>
      <c r="AN21" s="26">
        <f>IF(AB21="","",REPT("　",AD21)&amp;IF(AND(AA21="合計",AE21=1,Z21="PL",RIGHT(AB21,2)="利益",N(AM21)&lt;0),SUBSTITUTE(AB21,"利益","損失"),AB21))</f>
        <v/>
      </c>
    </row>
    <row r="22">
      <c r="A22" s="60" t="n">
        <v>15</v>
      </c>
      <c r="B22" s="61" t="inlineStr">
        <is>
          <t>BS</t>
        </is>
      </c>
      <c r="C22" s="61" t="inlineStr">
        <is>
          <t>合計</t>
        </is>
      </c>
      <c r="D22" s="22" t="inlineStr">
        <is>
          <t>流動資産合計</t>
        </is>
      </c>
      <c r="E22" s="22" t="inlineStr">
        <is>
          <t>流動資産</t>
        </is>
      </c>
      <c r="F22" s="61" t="n">
        <v>1</v>
      </c>
      <c r="G22" s="61" t="n">
        <v>1</v>
      </c>
      <c r="H22" s="22" t="n"/>
      <c r="I22" s="22" t="n"/>
      <c r="J22" s="22" t="n"/>
      <c r="K22" s="22" t="n"/>
      <c r="L22" s="22" t="n"/>
      <c r="M22" s="68" t="n"/>
      <c r="N22" s="61" t="n"/>
      <c r="O22" s="61" t="n"/>
      <c r="P22" s="22" t="n"/>
      <c r="Q22" s="22" t="n"/>
      <c r="R22" s="61" t="n">
        <v>0</v>
      </c>
      <c r="S22" s="61" t="n">
        <v>1</v>
      </c>
      <c r="T22" s="22" t="n"/>
      <c r="U22" s="22" t="n"/>
      <c r="V22" s="22" t="n"/>
      <c r="W22" s="22" t="n"/>
      <c r="X22" s="22" t="n"/>
      <c r="Y22" s="68" t="n"/>
      <c r="Z22" s="26">
        <f>CHOOSE('設定'!$C$13,B22,N22)&amp;""</f>
        <v/>
      </c>
      <c r="AA22" s="26">
        <f>CHOOSE('設定'!$C$13,C22,O22)&amp;""</f>
        <v/>
      </c>
      <c r="AB22" s="26">
        <f>CHOOSE('設定'!$C$13,D22,P22)&amp;""</f>
        <v/>
      </c>
      <c r="AC22" s="26">
        <f>CHOOSE('設定'!$C$13,E22,Q22)&amp;""</f>
        <v/>
      </c>
      <c r="AD22" s="62">
        <f>N(CHOOSE('設定'!$C$13,F22,R22))</f>
        <v/>
      </c>
      <c r="AE22" s="62">
        <f>IF(CHOOSE('設定'!$C$13,G22,S22)="",1,N(CHOOSE('設定'!$C$13,G22,S22)))</f>
        <v/>
      </c>
      <c r="AF22" s="26">
        <f>CHOOSE('設定'!$C$13,H22,T22)&amp;""</f>
        <v/>
      </c>
      <c r="AG22" s="26">
        <f>CHOOSE('設定'!$C$13,I22,U22)&amp;""</f>
        <v/>
      </c>
      <c r="AH22" s="26">
        <f>CHOOSE('設定'!$C$13,J22,V22)&amp;""</f>
        <v/>
      </c>
      <c r="AI22" s="26">
        <f>CHOOSE('設定'!$C$13,K22,W22)&amp;""</f>
        <v/>
      </c>
      <c r="AJ22" s="26">
        <f>CHOOSE('設定'!$C$13,L22,X22)&amp;""</f>
        <v/>
      </c>
      <c r="AK22" s="26">
        <f>IF(LEFT(AA22,2)="科目",AC22,"")</f>
        <v/>
      </c>
      <c r="AL22" s="49">
        <f>IF(AA22="科目",SUMIFS('合計残高試算表'!$N$6:$N$125,'勘定科目'!$E$6:$E$125,AC22,'勘定科目'!$H$6:$H$125,"○"),IF(AA22="科目＋利益",SUMIFS('合計残高試算表'!$N$6:$N$125,'勘定科目'!$E$6:$E$125,AC22,'勘定科目'!$H$6:$H$125,"○")+'設定'!$C$14,IF(AA22="利益",'設定'!$C$14,0)))</f>
        <v/>
      </c>
      <c r="AM22" s="48">
        <f>IF(AA22="合計",SUMPRODUCT(((($AF$8:$AF$142=AC22)+($AG$8:$AG$142=AC22)+($AH$8:$AH$142=AC22)+($AI$8:$AI$142=AC22)+($AJ$8:$AJ$142=AC22))&gt;0)*$AL$8:$AL$142)*AE22,IF(AA22="参考",'設定'!$C$14,IF(OR(AA22="科目",AA22="科目＋利益",AA22="利益"),AL22*AE22,"")))</f>
        <v/>
      </c>
      <c r="AN22" s="26">
        <f>IF(AB22="","",REPT("　",AD22)&amp;IF(AND(AA22="合計",AE22=1,Z22="PL",RIGHT(AB22,2)="利益",N(AM22)&lt;0),SUBSTITUTE(AB22,"利益","損失"),AB22))</f>
        <v/>
      </c>
    </row>
    <row r="23">
      <c r="A23" s="60" t="n">
        <v>16</v>
      </c>
      <c r="B23" s="61" t="inlineStr">
        <is>
          <t>BS</t>
        </is>
      </c>
      <c r="C23" s="61" t="inlineStr">
        <is>
          <t>見出し</t>
        </is>
      </c>
      <c r="D23" s="22" t="inlineStr">
        <is>
          <t>Ⅱ　固定資産</t>
        </is>
      </c>
      <c r="E23" s="22" t="n"/>
      <c r="F23" s="61" t="n">
        <v>0</v>
      </c>
      <c r="G23" s="61" t="n">
        <v>1</v>
      </c>
      <c r="H23" s="22" t="n"/>
      <c r="I23" s="22" t="n"/>
      <c r="J23" s="22" t="n"/>
      <c r="K23" s="22" t="n"/>
      <c r="L23" s="22" t="n"/>
      <c r="M23" s="68" t="n"/>
      <c r="N23" s="61" t="n"/>
      <c r="O23" s="61" t="n"/>
      <c r="P23" s="22" t="n"/>
      <c r="Q23" s="22" t="n"/>
      <c r="R23" s="61" t="n">
        <v>0</v>
      </c>
      <c r="S23" s="61" t="n">
        <v>1</v>
      </c>
      <c r="T23" s="22" t="n"/>
      <c r="U23" s="22" t="n"/>
      <c r="V23" s="22" t="n"/>
      <c r="W23" s="22" t="n"/>
      <c r="X23" s="22" t="n"/>
      <c r="Y23" s="68" t="n"/>
      <c r="Z23" s="26">
        <f>CHOOSE('設定'!$C$13,B23,N23)&amp;""</f>
        <v/>
      </c>
      <c r="AA23" s="26">
        <f>CHOOSE('設定'!$C$13,C23,O23)&amp;""</f>
        <v/>
      </c>
      <c r="AB23" s="26">
        <f>CHOOSE('設定'!$C$13,D23,P23)&amp;""</f>
        <v/>
      </c>
      <c r="AC23" s="26">
        <f>CHOOSE('設定'!$C$13,E23,Q23)&amp;""</f>
        <v/>
      </c>
      <c r="AD23" s="62">
        <f>N(CHOOSE('設定'!$C$13,F23,R23))</f>
        <v/>
      </c>
      <c r="AE23" s="62">
        <f>IF(CHOOSE('設定'!$C$13,G23,S23)="",1,N(CHOOSE('設定'!$C$13,G23,S23)))</f>
        <v/>
      </c>
      <c r="AF23" s="26">
        <f>CHOOSE('設定'!$C$13,H23,T23)&amp;""</f>
        <v/>
      </c>
      <c r="AG23" s="26">
        <f>CHOOSE('設定'!$C$13,I23,U23)&amp;""</f>
        <v/>
      </c>
      <c r="AH23" s="26">
        <f>CHOOSE('設定'!$C$13,J23,V23)&amp;""</f>
        <v/>
      </c>
      <c r="AI23" s="26">
        <f>CHOOSE('設定'!$C$13,K23,W23)&amp;""</f>
        <v/>
      </c>
      <c r="AJ23" s="26">
        <f>CHOOSE('設定'!$C$13,L23,X23)&amp;""</f>
        <v/>
      </c>
      <c r="AK23" s="26">
        <f>IF(LEFT(AA23,2)="科目",AC23,"")</f>
        <v/>
      </c>
      <c r="AL23" s="49">
        <f>IF(AA23="科目",SUMIFS('合計残高試算表'!$N$6:$N$125,'勘定科目'!$E$6:$E$125,AC23,'勘定科目'!$H$6:$H$125,"○"),IF(AA23="科目＋利益",SUMIFS('合計残高試算表'!$N$6:$N$125,'勘定科目'!$E$6:$E$125,AC23,'勘定科目'!$H$6:$H$125,"○")+'設定'!$C$14,IF(AA23="利益",'設定'!$C$14,0)))</f>
        <v/>
      </c>
      <c r="AM23" s="48">
        <f>IF(AA23="合計",SUMPRODUCT(((($AF$8:$AF$142=AC23)+($AG$8:$AG$142=AC23)+($AH$8:$AH$142=AC23)+($AI$8:$AI$142=AC23)+($AJ$8:$AJ$142=AC23))&gt;0)*$AL$8:$AL$142)*AE23,IF(AA23="参考",'設定'!$C$14,IF(OR(AA23="科目",AA23="科目＋利益",AA23="利益"),AL23*AE23,"")))</f>
        <v/>
      </c>
      <c r="AN23" s="26">
        <f>IF(AB23="","",REPT("　",AD23)&amp;IF(AND(AA23="合計",AE23=1,Z23="PL",RIGHT(AB23,2)="利益",N(AM23)&lt;0),SUBSTITUTE(AB23,"利益","損失"),AB23))</f>
        <v/>
      </c>
    </row>
    <row r="24">
      <c r="A24" s="60" t="n">
        <v>17</v>
      </c>
      <c r="B24" s="61" t="inlineStr">
        <is>
          <t>BS</t>
        </is>
      </c>
      <c r="C24" s="61" t="inlineStr">
        <is>
          <t>合計</t>
        </is>
      </c>
      <c r="D24" s="22" t="inlineStr">
        <is>
          <t>（有形固定資産）</t>
        </is>
      </c>
      <c r="E24" s="22" t="inlineStr">
        <is>
          <t>有形固定資産</t>
        </is>
      </c>
      <c r="F24" s="61" t="n">
        <v>1</v>
      </c>
      <c r="G24" s="61" t="n">
        <v>1</v>
      </c>
      <c r="H24" s="22" t="n"/>
      <c r="I24" s="22" t="n"/>
      <c r="J24" s="22" t="n"/>
      <c r="K24" s="22" t="n"/>
      <c r="L24" s="22" t="n"/>
      <c r="M24" s="68" t="n"/>
      <c r="N24" s="61" t="n"/>
      <c r="O24" s="61" t="n"/>
      <c r="P24" s="22" t="n"/>
      <c r="Q24" s="22" t="n"/>
      <c r="R24" s="61" t="n">
        <v>0</v>
      </c>
      <c r="S24" s="61" t="n">
        <v>1</v>
      </c>
      <c r="T24" s="22" t="n"/>
      <c r="U24" s="22" t="n"/>
      <c r="V24" s="22" t="n"/>
      <c r="W24" s="22" t="n"/>
      <c r="X24" s="22" t="n"/>
      <c r="Y24" s="68" t="n"/>
      <c r="Z24" s="26">
        <f>CHOOSE('設定'!$C$13,B24,N24)&amp;""</f>
        <v/>
      </c>
      <c r="AA24" s="26">
        <f>CHOOSE('設定'!$C$13,C24,O24)&amp;""</f>
        <v/>
      </c>
      <c r="AB24" s="26">
        <f>CHOOSE('設定'!$C$13,D24,P24)&amp;""</f>
        <v/>
      </c>
      <c r="AC24" s="26">
        <f>CHOOSE('設定'!$C$13,E24,Q24)&amp;""</f>
        <v/>
      </c>
      <c r="AD24" s="62">
        <f>N(CHOOSE('設定'!$C$13,F24,R24))</f>
        <v/>
      </c>
      <c r="AE24" s="62">
        <f>IF(CHOOSE('設定'!$C$13,G24,S24)="",1,N(CHOOSE('設定'!$C$13,G24,S24)))</f>
        <v/>
      </c>
      <c r="AF24" s="26">
        <f>CHOOSE('設定'!$C$13,H24,T24)&amp;""</f>
        <v/>
      </c>
      <c r="AG24" s="26">
        <f>CHOOSE('設定'!$C$13,I24,U24)&amp;""</f>
        <v/>
      </c>
      <c r="AH24" s="26">
        <f>CHOOSE('設定'!$C$13,J24,V24)&amp;""</f>
        <v/>
      </c>
      <c r="AI24" s="26">
        <f>CHOOSE('設定'!$C$13,K24,W24)&amp;""</f>
        <v/>
      </c>
      <c r="AJ24" s="26">
        <f>CHOOSE('設定'!$C$13,L24,X24)&amp;""</f>
        <v/>
      </c>
      <c r="AK24" s="26">
        <f>IF(LEFT(AA24,2)="科目",AC24,"")</f>
        <v/>
      </c>
      <c r="AL24" s="49">
        <f>IF(AA24="科目",SUMIFS('合計残高試算表'!$N$6:$N$125,'勘定科目'!$E$6:$E$125,AC24,'勘定科目'!$H$6:$H$125,"○"),IF(AA24="科目＋利益",SUMIFS('合計残高試算表'!$N$6:$N$125,'勘定科目'!$E$6:$E$125,AC24,'勘定科目'!$H$6:$H$125,"○")+'設定'!$C$14,IF(AA24="利益",'設定'!$C$14,0)))</f>
        <v/>
      </c>
      <c r="AM24" s="48">
        <f>IF(AA24="合計",SUMPRODUCT(((($AF$8:$AF$142=AC24)+($AG$8:$AG$142=AC24)+($AH$8:$AH$142=AC24)+($AI$8:$AI$142=AC24)+($AJ$8:$AJ$142=AC24))&gt;0)*$AL$8:$AL$142)*AE24,IF(AA24="参考",'設定'!$C$14,IF(OR(AA24="科目",AA24="科目＋利益",AA24="利益"),AL24*AE24,"")))</f>
        <v/>
      </c>
      <c r="AN24" s="26">
        <f>IF(AB24="","",REPT("　",AD24)&amp;IF(AND(AA24="合計",AE24=1,Z24="PL",RIGHT(AB24,2)="利益",N(AM24)&lt;0),SUBSTITUTE(AB24,"利益","損失"),AB24))</f>
        <v/>
      </c>
    </row>
    <row r="25">
      <c r="A25" s="60" t="n">
        <v>18</v>
      </c>
      <c r="B25" s="61" t="inlineStr">
        <is>
          <t>BS</t>
        </is>
      </c>
      <c r="C25" s="61" t="inlineStr">
        <is>
          <t>科目</t>
        </is>
      </c>
      <c r="D25" s="22" t="inlineStr">
        <is>
          <t>建物</t>
        </is>
      </c>
      <c r="E25" s="22" t="inlineStr">
        <is>
          <t>建物</t>
        </is>
      </c>
      <c r="F25" s="61" t="n">
        <v>2</v>
      </c>
      <c r="G25" s="61" t="n">
        <v>1</v>
      </c>
      <c r="H25" s="22" t="inlineStr">
        <is>
          <t>有形固定資産</t>
        </is>
      </c>
      <c r="I25" s="22" t="inlineStr">
        <is>
          <t>固定資産</t>
        </is>
      </c>
      <c r="J25" s="22" t="inlineStr">
        <is>
          <t>資産</t>
        </is>
      </c>
      <c r="K25" s="22" t="n"/>
      <c r="L25" s="22" t="n"/>
      <c r="M25" s="68" t="n"/>
      <c r="N25" s="61" t="n"/>
      <c r="O25" s="61" t="n"/>
      <c r="P25" s="22" t="n"/>
      <c r="Q25" s="22" t="n"/>
      <c r="R25" s="61" t="n">
        <v>0</v>
      </c>
      <c r="S25" s="61" t="n">
        <v>1</v>
      </c>
      <c r="T25" s="22" t="n"/>
      <c r="U25" s="22" t="n"/>
      <c r="V25" s="22" t="n"/>
      <c r="W25" s="22" t="n"/>
      <c r="X25" s="22" t="n"/>
      <c r="Y25" s="68" t="n"/>
      <c r="Z25" s="26">
        <f>CHOOSE('設定'!$C$13,B25,N25)&amp;""</f>
        <v/>
      </c>
      <c r="AA25" s="26">
        <f>CHOOSE('設定'!$C$13,C25,O25)&amp;""</f>
        <v/>
      </c>
      <c r="AB25" s="26">
        <f>CHOOSE('設定'!$C$13,D25,P25)&amp;""</f>
        <v/>
      </c>
      <c r="AC25" s="26">
        <f>CHOOSE('設定'!$C$13,E25,Q25)&amp;""</f>
        <v/>
      </c>
      <c r="AD25" s="62">
        <f>N(CHOOSE('設定'!$C$13,F25,R25))</f>
        <v/>
      </c>
      <c r="AE25" s="62">
        <f>IF(CHOOSE('設定'!$C$13,G25,S25)="",1,N(CHOOSE('設定'!$C$13,G25,S25)))</f>
        <v/>
      </c>
      <c r="AF25" s="26">
        <f>CHOOSE('設定'!$C$13,H25,T25)&amp;""</f>
        <v/>
      </c>
      <c r="AG25" s="26">
        <f>CHOOSE('設定'!$C$13,I25,U25)&amp;""</f>
        <v/>
      </c>
      <c r="AH25" s="26">
        <f>CHOOSE('設定'!$C$13,J25,V25)&amp;""</f>
        <v/>
      </c>
      <c r="AI25" s="26">
        <f>CHOOSE('設定'!$C$13,K25,W25)&amp;""</f>
        <v/>
      </c>
      <c r="AJ25" s="26">
        <f>CHOOSE('設定'!$C$13,L25,X25)&amp;""</f>
        <v/>
      </c>
      <c r="AK25" s="26">
        <f>IF(LEFT(AA25,2)="科目",AC25,"")</f>
        <v/>
      </c>
      <c r="AL25" s="49">
        <f>IF(AA25="科目",SUMIFS('合計残高試算表'!$N$6:$N$125,'勘定科目'!$E$6:$E$125,AC25,'勘定科目'!$H$6:$H$125,"○"),IF(AA25="科目＋利益",SUMIFS('合計残高試算表'!$N$6:$N$125,'勘定科目'!$E$6:$E$125,AC25,'勘定科目'!$H$6:$H$125,"○")+'設定'!$C$14,IF(AA25="利益",'設定'!$C$14,0)))</f>
        <v/>
      </c>
      <c r="AM25" s="48">
        <f>IF(AA25="合計",SUMPRODUCT(((($AF$8:$AF$142=AC25)+($AG$8:$AG$142=AC25)+($AH$8:$AH$142=AC25)+($AI$8:$AI$142=AC25)+($AJ$8:$AJ$142=AC25))&gt;0)*$AL$8:$AL$142)*AE25,IF(AA25="参考",'設定'!$C$14,IF(OR(AA25="科目",AA25="科目＋利益",AA25="利益"),AL25*AE25,"")))</f>
        <v/>
      </c>
      <c r="AN25" s="26">
        <f>IF(AB25="","",REPT("　",AD25)&amp;IF(AND(AA25="合計",AE25=1,Z25="PL",RIGHT(AB25,2)="利益",N(AM25)&lt;0),SUBSTITUTE(AB25,"利益","損失"),AB25))</f>
        <v/>
      </c>
    </row>
    <row r="26">
      <c r="A26" s="60" t="n">
        <v>19</v>
      </c>
      <c r="B26" s="61" t="inlineStr">
        <is>
          <t>BS</t>
        </is>
      </c>
      <c r="C26" s="61" t="inlineStr">
        <is>
          <t>科目</t>
        </is>
      </c>
      <c r="D26" s="22" t="inlineStr">
        <is>
          <t>構築物</t>
        </is>
      </c>
      <c r="E26" s="22" t="inlineStr">
        <is>
          <t>構築物</t>
        </is>
      </c>
      <c r="F26" s="61" t="n">
        <v>2</v>
      </c>
      <c r="G26" s="61" t="n">
        <v>1</v>
      </c>
      <c r="H26" s="22" t="inlineStr">
        <is>
          <t>有形固定資産</t>
        </is>
      </c>
      <c r="I26" s="22" t="inlineStr">
        <is>
          <t>固定資産</t>
        </is>
      </c>
      <c r="J26" s="22" t="inlineStr">
        <is>
          <t>資産</t>
        </is>
      </c>
      <c r="K26" s="22" t="n"/>
      <c r="L26" s="22" t="n"/>
      <c r="M26" s="68" t="n"/>
      <c r="N26" s="61" t="n"/>
      <c r="O26" s="61" t="n"/>
      <c r="P26" s="22" t="n"/>
      <c r="Q26" s="22" t="n"/>
      <c r="R26" s="61" t="n">
        <v>0</v>
      </c>
      <c r="S26" s="61" t="n">
        <v>1</v>
      </c>
      <c r="T26" s="22" t="n"/>
      <c r="U26" s="22" t="n"/>
      <c r="V26" s="22" t="n"/>
      <c r="W26" s="22" t="n"/>
      <c r="X26" s="22" t="n"/>
      <c r="Y26" s="68" t="n"/>
      <c r="Z26" s="26">
        <f>CHOOSE('設定'!$C$13,B26,N26)&amp;""</f>
        <v/>
      </c>
      <c r="AA26" s="26">
        <f>CHOOSE('設定'!$C$13,C26,O26)&amp;""</f>
        <v/>
      </c>
      <c r="AB26" s="26">
        <f>CHOOSE('設定'!$C$13,D26,P26)&amp;""</f>
        <v/>
      </c>
      <c r="AC26" s="26">
        <f>CHOOSE('設定'!$C$13,E26,Q26)&amp;""</f>
        <v/>
      </c>
      <c r="AD26" s="62">
        <f>N(CHOOSE('設定'!$C$13,F26,R26))</f>
        <v/>
      </c>
      <c r="AE26" s="62">
        <f>IF(CHOOSE('設定'!$C$13,G26,S26)="",1,N(CHOOSE('設定'!$C$13,G26,S26)))</f>
        <v/>
      </c>
      <c r="AF26" s="26">
        <f>CHOOSE('設定'!$C$13,H26,T26)&amp;""</f>
        <v/>
      </c>
      <c r="AG26" s="26">
        <f>CHOOSE('設定'!$C$13,I26,U26)&amp;""</f>
        <v/>
      </c>
      <c r="AH26" s="26">
        <f>CHOOSE('設定'!$C$13,J26,V26)&amp;""</f>
        <v/>
      </c>
      <c r="AI26" s="26">
        <f>CHOOSE('設定'!$C$13,K26,W26)&amp;""</f>
        <v/>
      </c>
      <c r="AJ26" s="26">
        <f>CHOOSE('設定'!$C$13,L26,X26)&amp;""</f>
        <v/>
      </c>
      <c r="AK26" s="26">
        <f>IF(LEFT(AA26,2)="科目",AC26,"")</f>
        <v/>
      </c>
      <c r="AL26" s="49">
        <f>IF(AA26="科目",SUMIFS('合計残高試算表'!$N$6:$N$125,'勘定科目'!$E$6:$E$125,AC26,'勘定科目'!$H$6:$H$125,"○"),IF(AA26="科目＋利益",SUMIFS('合計残高試算表'!$N$6:$N$125,'勘定科目'!$E$6:$E$125,AC26,'勘定科目'!$H$6:$H$125,"○")+'設定'!$C$14,IF(AA26="利益",'設定'!$C$14,0)))</f>
        <v/>
      </c>
      <c r="AM26" s="48">
        <f>IF(AA26="合計",SUMPRODUCT(((($AF$8:$AF$142=AC26)+($AG$8:$AG$142=AC26)+($AH$8:$AH$142=AC26)+($AI$8:$AI$142=AC26)+($AJ$8:$AJ$142=AC26))&gt;0)*$AL$8:$AL$142)*AE26,IF(AA26="参考",'設定'!$C$14,IF(OR(AA26="科目",AA26="科目＋利益",AA26="利益"),AL26*AE26,"")))</f>
        <v/>
      </c>
      <c r="AN26" s="26">
        <f>IF(AB26="","",REPT("　",AD26)&amp;IF(AND(AA26="合計",AE26=1,Z26="PL",RIGHT(AB26,2)="利益",N(AM26)&lt;0),SUBSTITUTE(AB26,"利益","損失"),AB26))</f>
        <v/>
      </c>
    </row>
    <row r="27">
      <c r="A27" s="60" t="n">
        <v>20</v>
      </c>
      <c r="B27" s="61" t="inlineStr">
        <is>
          <t>BS</t>
        </is>
      </c>
      <c r="C27" s="61" t="inlineStr">
        <is>
          <t>科目</t>
        </is>
      </c>
      <c r="D27" s="22" t="inlineStr">
        <is>
          <t>機械及び装置</t>
        </is>
      </c>
      <c r="E27" s="22" t="inlineStr">
        <is>
          <t>機械及び装置</t>
        </is>
      </c>
      <c r="F27" s="61" t="n">
        <v>2</v>
      </c>
      <c r="G27" s="61" t="n">
        <v>1</v>
      </c>
      <c r="H27" s="22" t="inlineStr">
        <is>
          <t>有形固定資産</t>
        </is>
      </c>
      <c r="I27" s="22" t="inlineStr">
        <is>
          <t>固定資産</t>
        </is>
      </c>
      <c r="J27" s="22" t="inlineStr">
        <is>
          <t>資産</t>
        </is>
      </c>
      <c r="K27" s="22" t="n"/>
      <c r="L27" s="22" t="n"/>
      <c r="M27" s="68" t="n"/>
      <c r="N27" s="61" t="n"/>
      <c r="O27" s="61" t="n"/>
      <c r="P27" s="22" t="n"/>
      <c r="Q27" s="22" t="n"/>
      <c r="R27" s="61" t="n">
        <v>0</v>
      </c>
      <c r="S27" s="61" t="n">
        <v>1</v>
      </c>
      <c r="T27" s="22" t="n"/>
      <c r="U27" s="22" t="n"/>
      <c r="V27" s="22" t="n"/>
      <c r="W27" s="22" t="n"/>
      <c r="X27" s="22" t="n"/>
      <c r="Y27" s="68" t="n"/>
      <c r="Z27" s="26">
        <f>CHOOSE('設定'!$C$13,B27,N27)&amp;""</f>
        <v/>
      </c>
      <c r="AA27" s="26">
        <f>CHOOSE('設定'!$C$13,C27,O27)&amp;""</f>
        <v/>
      </c>
      <c r="AB27" s="26">
        <f>CHOOSE('設定'!$C$13,D27,P27)&amp;""</f>
        <v/>
      </c>
      <c r="AC27" s="26">
        <f>CHOOSE('設定'!$C$13,E27,Q27)&amp;""</f>
        <v/>
      </c>
      <c r="AD27" s="62">
        <f>N(CHOOSE('設定'!$C$13,F27,R27))</f>
        <v/>
      </c>
      <c r="AE27" s="62">
        <f>IF(CHOOSE('設定'!$C$13,G27,S27)="",1,N(CHOOSE('設定'!$C$13,G27,S27)))</f>
        <v/>
      </c>
      <c r="AF27" s="26">
        <f>CHOOSE('設定'!$C$13,H27,T27)&amp;""</f>
        <v/>
      </c>
      <c r="AG27" s="26">
        <f>CHOOSE('設定'!$C$13,I27,U27)&amp;""</f>
        <v/>
      </c>
      <c r="AH27" s="26">
        <f>CHOOSE('設定'!$C$13,J27,V27)&amp;""</f>
        <v/>
      </c>
      <c r="AI27" s="26">
        <f>CHOOSE('設定'!$C$13,K27,W27)&amp;""</f>
        <v/>
      </c>
      <c r="AJ27" s="26">
        <f>CHOOSE('設定'!$C$13,L27,X27)&amp;""</f>
        <v/>
      </c>
      <c r="AK27" s="26">
        <f>IF(LEFT(AA27,2)="科目",AC27,"")</f>
        <v/>
      </c>
      <c r="AL27" s="49">
        <f>IF(AA27="科目",SUMIFS('合計残高試算表'!$N$6:$N$125,'勘定科目'!$E$6:$E$125,AC27,'勘定科目'!$H$6:$H$125,"○"),IF(AA27="科目＋利益",SUMIFS('合計残高試算表'!$N$6:$N$125,'勘定科目'!$E$6:$E$125,AC27,'勘定科目'!$H$6:$H$125,"○")+'設定'!$C$14,IF(AA27="利益",'設定'!$C$14,0)))</f>
        <v/>
      </c>
      <c r="AM27" s="48">
        <f>IF(AA27="合計",SUMPRODUCT(((($AF$8:$AF$142=AC27)+($AG$8:$AG$142=AC27)+($AH$8:$AH$142=AC27)+($AI$8:$AI$142=AC27)+($AJ$8:$AJ$142=AC27))&gt;0)*$AL$8:$AL$142)*AE27,IF(AA27="参考",'設定'!$C$14,IF(OR(AA27="科目",AA27="科目＋利益",AA27="利益"),AL27*AE27,"")))</f>
        <v/>
      </c>
      <c r="AN27" s="26">
        <f>IF(AB27="","",REPT("　",AD27)&amp;IF(AND(AA27="合計",AE27=1,Z27="PL",RIGHT(AB27,2)="利益",N(AM27)&lt;0),SUBSTITUTE(AB27,"利益","損失"),AB27))</f>
        <v/>
      </c>
    </row>
    <row r="28">
      <c r="A28" s="60" t="n">
        <v>21</v>
      </c>
      <c r="B28" s="61" t="inlineStr">
        <is>
          <t>BS</t>
        </is>
      </c>
      <c r="C28" s="61" t="inlineStr">
        <is>
          <t>科目</t>
        </is>
      </c>
      <c r="D28" s="22" t="inlineStr">
        <is>
          <t>工具、器具及び備品</t>
        </is>
      </c>
      <c r="E28" s="22" t="inlineStr">
        <is>
          <t>工具、器具及び備品</t>
        </is>
      </c>
      <c r="F28" s="61" t="n">
        <v>2</v>
      </c>
      <c r="G28" s="61" t="n">
        <v>1</v>
      </c>
      <c r="H28" s="22" t="inlineStr">
        <is>
          <t>有形固定資産</t>
        </is>
      </c>
      <c r="I28" s="22" t="inlineStr">
        <is>
          <t>固定資産</t>
        </is>
      </c>
      <c r="J28" s="22" t="inlineStr">
        <is>
          <t>資産</t>
        </is>
      </c>
      <c r="K28" s="22" t="n"/>
      <c r="L28" s="22" t="n"/>
      <c r="M28" s="68" t="n"/>
      <c r="N28" s="61" t="n"/>
      <c r="O28" s="61" t="n"/>
      <c r="P28" s="22" t="n"/>
      <c r="Q28" s="22" t="n"/>
      <c r="R28" s="61" t="n">
        <v>0</v>
      </c>
      <c r="S28" s="61" t="n">
        <v>1</v>
      </c>
      <c r="T28" s="22" t="n"/>
      <c r="U28" s="22" t="n"/>
      <c r="V28" s="22" t="n"/>
      <c r="W28" s="22" t="n"/>
      <c r="X28" s="22" t="n"/>
      <c r="Y28" s="68" t="n"/>
      <c r="Z28" s="26">
        <f>CHOOSE('設定'!$C$13,B28,N28)&amp;""</f>
        <v/>
      </c>
      <c r="AA28" s="26">
        <f>CHOOSE('設定'!$C$13,C28,O28)&amp;""</f>
        <v/>
      </c>
      <c r="AB28" s="26">
        <f>CHOOSE('設定'!$C$13,D28,P28)&amp;""</f>
        <v/>
      </c>
      <c r="AC28" s="26">
        <f>CHOOSE('設定'!$C$13,E28,Q28)&amp;""</f>
        <v/>
      </c>
      <c r="AD28" s="62">
        <f>N(CHOOSE('設定'!$C$13,F28,R28))</f>
        <v/>
      </c>
      <c r="AE28" s="62">
        <f>IF(CHOOSE('設定'!$C$13,G28,S28)="",1,N(CHOOSE('設定'!$C$13,G28,S28)))</f>
        <v/>
      </c>
      <c r="AF28" s="26">
        <f>CHOOSE('設定'!$C$13,H28,T28)&amp;""</f>
        <v/>
      </c>
      <c r="AG28" s="26">
        <f>CHOOSE('設定'!$C$13,I28,U28)&amp;""</f>
        <v/>
      </c>
      <c r="AH28" s="26">
        <f>CHOOSE('設定'!$C$13,J28,V28)&amp;""</f>
        <v/>
      </c>
      <c r="AI28" s="26">
        <f>CHOOSE('設定'!$C$13,K28,W28)&amp;""</f>
        <v/>
      </c>
      <c r="AJ28" s="26">
        <f>CHOOSE('設定'!$C$13,L28,X28)&amp;""</f>
        <v/>
      </c>
      <c r="AK28" s="26">
        <f>IF(LEFT(AA28,2)="科目",AC28,"")</f>
        <v/>
      </c>
      <c r="AL28" s="49">
        <f>IF(AA28="科目",SUMIFS('合計残高試算表'!$N$6:$N$125,'勘定科目'!$E$6:$E$125,AC28,'勘定科目'!$H$6:$H$125,"○"),IF(AA28="科目＋利益",SUMIFS('合計残高試算表'!$N$6:$N$125,'勘定科目'!$E$6:$E$125,AC28,'勘定科目'!$H$6:$H$125,"○")+'設定'!$C$14,IF(AA28="利益",'設定'!$C$14,0)))</f>
        <v/>
      </c>
      <c r="AM28" s="48">
        <f>IF(AA28="合計",SUMPRODUCT(((($AF$8:$AF$142=AC28)+($AG$8:$AG$142=AC28)+($AH$8:$AH$142=AC28)+($AI$8:$AI$142=AC28)+($AJ$8:$AJ$142=AC28))&gt;0)*$AL$8:$AL$142)*AE28,IF(AA28="参考",'設定'!$C$14,IF(OR(AA28="科目",AA28="科目＋利益",AA28="利益"),AL28*AE28,"")))</f>
        <v/>
      </c>
      <c r="AN28" s="26">
        <f>IF(AB28="","",REPT("　",AD28)&amp;IF(AND(AA28="合計",AE28=1,Z28="PL",RIGHT(AB28,2)="利益",N(AM28)&lt;0),SUBSTITUTE(AB28,"利益","損失"),AB28))</f>
        <v/>
      </c>
    </row>
    <row r="29">
      <c r="A29" s="60" t="n">
        <v>22</v>
      </c>
      <c r="B29" s="61" t="inlineStr">
        <is>
          <t>BS</t>
        </is>
      </c>
      <c r="C29" s="61" t="inlineStr">
        <is>
          <t>科目</t>
        </is>
      </c>
      <c r="D29" s="22" t="inlineStr">
        <is>
          <t>土地</t>
        </is>
      </c>
      <c r="E29" s="22" t="inlineStr">
        <is>
          <t>土地</t>
        </is>
      </c>
      <c r="F29" s="61" t="n">
        <v>2</v>
      </c>
      <c r="G29" s="61" t="n">
        <v>1</v>
      </c>
      <c r="H29" s="22" t="inlineStr">
        <is>
          <t>有形固定資産</t>
        </is>
      </c>
      <c r="I29" s="22" t="inlineStr">
        <is>
          <t>固定資産</t>
        </is>
      </c>
      <c r="J29" s="22" t="inlineStr">
        <is>
          <t>資産</t>
        </is>
      </c>
      <c r="K29" s="22" t="n"/>
      <c r="L29" s="22" t="n"/>
      <c r="M29" s="68" t="n"/>
      <c r="N29" s="61" t="n"/>
      <c r="O29" s="61" t="n"/>
      <c r="P29" s="22" t="n"/>
      <c r="Q29" s="22" t="n"/>
      <c r="R29" s="61" t="n">
        <v>0</v>
      </c>
      <c r="S29" s="61" t="n">
        <v>1</v>
      </c>
      <c r="T29" s="22" t="n"/>
      <c r="U29" s="22" t="n"/>
      <c r="V29" s="22" t="n"/>
      <c r="W29" s="22" t="n"/>
      <c r="X29" s="22" t="n"/>
      <c r="Y29" s="68" t="n"/>
      <c r="Z29" s="26">
        <f>CHOOSE('設定'!$C$13,B29,N29)&amp;""</f>
        <v/>
      </c>
      <c r="AA29" s="26">
        <f>CHOOSE('設定'!$C$13,C29,O29)&amp;""</f>
        <v/>
      </c>
      <c r="AB29" s="26">
        <f>CHOOSE('設定'!$C$13,D29,P29)&amp;""</f>
        <v/>
      </c>
      <c r="AC29" s="26">
        <f>CHOOSE('設定'!$C$13,E29,Q29)&amp;""</f>
        <v/>
      </c>
      <c r="AD29" s="62">
        <f>N(CHOOSE('設定'!$C$13,F29,R29))</f>
        <v/>
      </c>
      <c r="AE29" s="62">
        <f>IF(CHOOSE('設定'!$C$13,G29,S29)="",1,N(CHOOSE('設定'!$C$13,G29,S29)))</f>
        <v/>
      </c>
      <c r="AF29" s="26">
        <f>CHOOSE('設定'!$C$13,H29,T29)&amp;""</f>
        <v/>
      </c>
      <c r="AG29" s="26">
        <f>CHOOSE('設定'!$C$13,I29,U29)&amp;""</f>
        <v/>
      </c>
      <c r="AH29" s="26">
        <f>CHOOSE('設定'!$C$13,J29,V29)&amp;""</f>
        <v/>
      </c>
      <c r="AI29" s="26">
        <f>CHOOSE('設定'!$C$13,K29,W29)&amp;""</f>
        <v/>
      </c>
      <c r="AJ29" s="26">
        <f>CHOOSE('設定'!$C$13,L29,X29)&amp;""</f>
        <v/>
      </c>
      <c r="AK29" s="26">
        <f>IF(LEFT(AA29,2)="科目",AC29,"")</f>
        <v/>
      </c>
      <c r="AL29" s="49">
        <f>IF(AA29="科目",SUMIFS('合計残高試算表'!$N$6:$N$125,'勘定科目'!$E$6:$E$125,AC29,'勘定科目'!$H$6:$H$125,"○"),IF(AA29="科目＋利益",SUMIFS('合計残高試算表'!$N$6:$N$125,'勘定科目'!$E$6:$E$125,AC29,'勘定科目'!$H$6:$H$125,"○")+'設定'!$C$14,IF(AA29="利益",'設定'!$C$14,0)))</f>
        <v/>
      </c>
      <c r="AM29" s="48">
        <f>IF(AA29="合計",SUMPRODUCT(((($AF$8:$AF$142=AC29)+($AG$8:$AG$142=AC29)+($AH$8:$AH$142=AC29)+($AI$8:$AI$142=AC29)+($AJ$8:$AJ$142=AC29))&gt;0)*$AL$8:$AL$142)*AE29,IF(AA29="参考",'設定'!$C$14,IF(OR(AA29="科目",AA29="科目＋利益",AA29="利益"),AL29*AE29,"")))</f>
        <v/>
      </c>
      <c r="AN29" s="26">
        <f>IF(AB29="","",REPT("　",AD29)&amp;IF(AND(AA29="合計",AE29=1,Z29="PL",RIGHT(AB29,2)="利益",N(AM29)&lt;0),SUBSTITUTE(AB29,"利益","損失"),AB29))</f>
        <v/>
      </c>
    </row>
    <row r="30">
      <c r="A30" s="60" t="n">
        <v>23</v>
      </c>
      <c r="B30" s="61" t="inlineStr">
        <is>
          <t>BS</t>
        </is>
      </c>
      <c r="C30" s="61" t="inlineStr">
        <is>
          <t>科目</t>
        </is>
      </c>
      <c r="D30" s="22" t="inlineStr">
        <is>
          <t>その他</t>
        </is>
      </c>
      <c r="E30" s="22" t="inlineStr">
        <is>
          <t>その他の有形固定資産</t>
        </is>
      </c>
      <c r="F30" s="61" t="n">
        <v>2</v>
      </c>
      <c r="G30" s="61" t="n">
        <v>1</v>
      </c>
      <c r="H30" s="22" t="inlineStr">
        <is>
          <t>有形固定資産</t>
        </is>
      </c>
      <c r="I30" s="22" t="inlineStr">
        <is>
          <t>固定資産</t>
        </is>
      </c>
      <c r="J30" s="22" t="inlineStr">
        <is>
          <t>資産</t>
        </is>
      </c>
      <c r="K30" s="22" t="n"/>
      <c r="L30" s="22" t="n"/>
      <c r="M30" s="68" t="n"/>
      <c r="N30" s="61" t="n"/>
      <c r="O30" s="61" t="n"/>
      <c r="P30" s="22" t="n"/>
      <c r="Q30" s="22" t="n"/>
      <c r="R30" s="61" t="n">
        <v>0</v>
      </c>
      <c r="S30" s="61" t="n">
        <v>1</v>
      </c>
      <c r="T30" s="22" t="n"/>
      <c r="U30" s="22" t="n"/>
      <c r="V30" s="22" t="n"/>
      <c r="W30" s="22" t="n"/>
      <c r="X30" s="22" t="n"/>
      <c r="Y30" s="68" t="n"/>
      <c r="Z30" s="26">
        <f>CHOOSE('設定'!$C$13,B30,N30)&amp;""</f>
        <v/>
      </c>
      <c r="AA30" s="26">
        <f>CHOOSE('設定'!$C$13,C30,O30)&amp;""</f>
        <v/>
      </c>
      <c r="AB30" s="26">
        <f>CHOOSE('設定'!$C$13,D30,P30)&amp;""</f>
        <v/>
      </c>
      <c r="AC30" s="26">
        <f>CHOOSE('設定'!$C$13,E30,Q30)&amp;""</f>
        <v/>
      </c>
      <c r="AD30" s="62">
        <f>N(CHOOSE('設定'!$C$13,F30,R30))</f>
        <v/>
      </c>
      <c r="AE30" s="62">
        <f>IF(CHOOSE('設定'!$C$13,G30,S30)="",1,N(CHOOSE('設定'!$C$13,G30,S30)))</f>
        <v/>
      </c>
      <c r="AF30" s="26">
        <f>CHOOSE('設定'!$C$13,H30,T30)&amp;""</f>
        <v/>
      </c>
      <c r="AG30" s="26">
        <f>CHOOSE('設定'!$C$13,I30,U30)&amp;""</f>
        <v/>
      </c>
      <c r="AH30" s="26">
        <f>CHOOSE('設定'!$C$13,J30,V30)&amp;""</f>
        <v/>
      </c>
      <c r="AI30" s="26">
        <f>CHOOSE('設定'!$C$13,K30,W30)&amp;""</f>
        <v/>
      </c>
      <c r="AJ30" s="26">
        <f>CHOOSE('設定'!$C$13,L30,X30)&amp;""</f>
        <v/>
      </c>
      <c r="AK30" s="26">
        <f>IF(LEFT(AA30,2)="科目",AC30,"")</f>
        <v/>
      </c>
      <c r="AL30" s="49">
        <f>IF(AA30="科目",SUMIFS('合計残高試算表'!$N$6:$N$125,'勘定科目'!$E$6:$E$125,AC30,'勘定科目'!$H$6:$H$125,"○"),IF(AA30="科目＋利益",SUMIFS('合計残高試算表'!$N$6:$N$125,'勘定科目'!$E$6:$E$125,AC30,'勘定科目'!$H$6:$H$125,"○")+'設定'!$C$14,IF(AA30="利益",'設定'!$C$14,0)))</f>
        <v/>
      </c>
      <c r="AM30" s="48">
        <f>IF(AA30="合計",SUMPRODUCT(((($AF$8:$AF$142=AC30)+($AG$8:$AG$142=AC30)+($AH$8:$AH$142=AC30)+($AI$8:$AI$142=AC30)+($AJ$8:$AJ$142=AC30))&gt;0)*$AL$8:$AL$142)*AE30,IF(AA30="参考",'設定'!$C$14,IF(OR(AA30="科目",AA30="科目＋利益",AA30="利益"),AL30*AE30,"")))</f>
        <v/>
      </c>
      <c r="AN30" s="26">
        <f>IF(AB30="","",REPT("　",AD30)&amp;IF(AND(AA30="合計",AE30=1,Z30="PL",RIGHT(AB30,2)="利益",N(AM30)&lt;0),SUBSTITUTE(AB30,"利益","損失"),AB30))</f>
        <v/>
      </c>
    </row>
    <row r="31">
      <c r="A31" s="60" t="n">
        <v>24</v>
      </c>
      <c r="B31" s="61" t="inlineStr">
        <is>
          <t>BS</t>
        </is>
      </c>
      <c r="C31" s="61" t="inlineStr">
        <is>
          <t>科目</t>
        </is>
      </c>
      <c r="D31" s="22" t="inlineStr">
        <is>
          <t>減価償却累計額</t>
        </is>
      </c>
      <c r="E31" s="22" t="inlineStr">
        <is>
          <t>減価償却累計額</t>
        </is>
      </c>
      <c r="F31" s="61" t="n">
        <v>2</v>
      </c>
      <c r="G31" s="61" t="n">
        <v>1</v>
      </c>
      <c r="H31" s="22" t="inlineStr">
        <is>
          <t>有形固定資産</t>
        </is>
      </c>
      <c r="I31" s="22" t="inlineStr">
        <is>
          <t>固定資産</t>
        </is>
      </c>
      <c r="J31" s="22" t="inlineStr">
        <is>
          <t>資産</t>
        </is>
      </c>
      <c r="K31" s="22" t="n"/>
      <c r="L31" s="22" t="n"/>
      <c r="M31" s="68" t="n"/>
      <c r="N31" s="61" t="n"/>
      <c r="O31" s="61" t="n"/>
      <c r="P31" s="22" t="n"/>
      <c r="Q31" s="22" t="n"/>
      <c r="R31" s="61" t="n">
        <v>0</v>
      </c>
      <c r="S31" s="61" t="n">
        <v>1</v>
      </c>
      <c r="T31" s="22" t="n"/>
      <c r="U31" s="22" t="n"/>
      <c r="V31" s="22" t="n"/>
      <c r="W31" s="22" t="n"/>
      <c r="X31" s="22" t="n"/>
      <c r="Y31" s="68" t="n"/>
      <c r="Z31" s="26">
        <f>CHOOSE('設定'!$C$13,B31,N31)&amp;""</f>
        <v/>
      </c>
      <c r="AA31" s="26">
        <f>CHOOSE('設定'!$C$13,C31,O31)&amp;""</f>
        <v/>
      </c>
      <c r="AB31" s="26">
        <f>CHOOSE('設定'!$C$13,D31,P31)&amp;""</f>
        <v/>
      </c>
      <c r="AC31" s="26">
        <f>CHOOSE('設定'!$C$13,E31,Q31)&amp;""</f>
        <v/>
      </c>
      <c r="AD31" s="62">
        <f>N(CHOOSE('設定'!$C$13,F31,R31))</f>
        <v/>
      </c>
      <c r="AE31" s="62">
        <f>IF(CHOOSE('設定'!$C$13,G31,S31)="",1,N(CHOOSE('設定'!$C$13,G31,S31)))</f>
        <v/>
      </c>
      <c r="AF31" s="26">
        <f>CHOOSE('設定'!$C$13,H31,T31)&amp;""</f>
        <v/>
      </c>
      <c r="AG31" s="26">
        <f>CHOOSE('設定'!$C$13,I31,U31)&amp;""</f>
        <v/>
      </c>
      <c r="AH31" s="26">
        <f>CHOOSE('設定'!$C$13,J31,V31)&amp;""</f>
        <v/>
      </c>
      <c r="AI31" s="26">
        <f>CHOOSE('設定'!$C$13,K31,W31)&amp;""</f>
        <v/>
      </c>
      <c r="AJ31" s="26">
        <f>CHOOSE('設定'!$C$13,L31,X31)&amp;""</f>
        <v/>
      </c>
      <c r="AK31" s="26">
        <f>IF(LEFT(AA31,2)="科目",AC31,"")</f>
        <v/>
      </c>
      <c r="AL31" s="49">
        <f>IF(AA31="科目",SUMIFS('合計残高試算表'!$N$6:$N$125,'勘定科目'!$E$6:$E$125,AC31,'勘定科目'!$H$6:$H$125,"○"),IF(AA31="科目＋利益",SUMIFS('合計残高試算表'!$N$6:$N$125,'勘定科目'!$E$6:$E$125,AC31,'勘定科目'!$H$6:$H$125,"○")+'設定'!$C$14,IF(AA31="利益",'設定'!$C$14,0)))</f>
        <v/>
      </c>
      <c r="AM31" s="48">
        <f>IF(AA31="合計",SUMPRODUCT(((($AF$8:$AF$142=AC31)+($AG$8:$AG$142=AC31)+($AH$8:$AH$142=AC31)+($AI$8:$AI$142=AC31)+($AJ$8:$AJ$142=AC31))&gt;0)*$AL$8:$AL$142)*AE31,IF(AA31="参考",'設定'!$C$14,IF(OR(AA31="科目",AA31="科目＋利益",AA31="利益"),AL31*AE31,"")))</f>
        <v/>
      </c>
      <c r="AN31" s="26">
        <f>IF(AB31="","",REPT("　",AD31)&amp;IF(AND(AA31="合計",AE31=1,Z31="PL",RIGHT(AB31,2)="利益",N(AM31)&lt;0),SUBSTITUTE(AB31,"利益","損失"),AB31))</f>
        <v/>
      </c>
    </row>
    <row r="32">
      <c r="A32" s="60" t="n">
        <v>25</v>
      </c>
      <c r="B32" s="61" t="inlineStr">
        <is>
          <t>BS</t>
        </is>
      </c>
      <c r="C32" s="61" t="inlineStr">
        <is>
          <t>合計</t>
        </is>
      </c>
      <c r="D32" s="22" t="inlineStr">
        <is>
          <t>（無形固定資産）</t>
        </is>
      </c>
      <c r="E32" s="22" t="inlineStr">
        <is>
          <t>無形固定資産</t>
        </is>
      </c>
      <c r="F32" s="61" t="n">
        <v>1</v>
      </c>
      <c r="G32" s="61" t="n">
        <v>1</v>
      </c>
      <c r="H32" s="22" t="n"/>
      <c r="I32" s="22" t="n"/>
      <c r="J32" s="22" t="n"/>
      <c r="K32" s="22" t="n"/>
      <c r="L32" s="22" t="n"/>
      <c r="M32" s="68" t="n"/>
      <c r="N32" s="61" t="n"/>
      <c r="O32" s="61" t="n"/>
      <c r="P32" s="22" t="n"/>
      <c r="Q32" s="22" t="n"/>
      <c r="R32" s="61" t="n">
        <v>0</v>
      </c>
      <c r="S32" s="61" t="n">
        <v>1</v>
      </c>
      <c r="T32" s="22" t="n"/>
      <c r="U32" s="22" t="n"/>
      <c r="V32" s="22" t="n"/>
      <c r="W32" s="22" t="n"/>
      <c r="X32" s="22" t="n"/>
      <c r="Y32" s="68" t="n"/>
      <c r="Z32" s="26">
        <f>CHOOSE('設定'!$C$13,B32,N32)&amp;""</f>
        <v/>
      </c>
      <c r="AA32" s="26">
        <f>CHOOSE('設定'!$C$13,C32,O32)&amp;""</f>
        <v/>
      </c>
      <c r="AB32" s="26">
        <f>CHOOSE('設定'!$C$13,D32,P32)&amp;""</f>
        <v/>
      </c>
      <c r="AC32" s="26">
        <f>CHOOSE('設定'!$C$13,E32,Q32)&amp;""</f>
        <v/>
      </c>
      <c r="AD32" s="62">
        <f>N(CHOOSE('設定'!$C$13,F32,R32))</f>
        <v/>
      </c>
      <c r="AE32" s="62">
        <f>IF(CHOOSE('設定'!$C$13,G32,S32)="",1,N(CHOOSE('設定'!$C$13,G32,S32)))</f>
        <v/>
      </c>
      <c r="AF32" s="26">
        <f>CHOOSE('設定'!$C$13,H32,T32)&amp;""</f>
        <v/>
      </c>
      <c r="AG32" s="26">
        <f>CHOOSE('設定'!$C$13,I32,U32)&amp;""</f>
        <v/>
      </c>
      <c r="AH32" s="26">
        <f>CHOOSE('設定'!$C$13,J32,V32)&amp;""</f>
        <v/>
      </c>
      <c r="AI32" s="26">
        <f>CHOOSE('設定'!$C$13,K32,W32)&amp;""</f>
        <v/>
      </c>
      <c r="AJ32" s="26">
        <f>CHOOSE('設定'!$C$13,L32,X32)&amp;""</f>
        <v/>
      </c>
      <c r="AK32" s="26">
        <f>IF(LEFT(AA32,2)="科目",AC32,"")</f>
        <v/>
      </c>
      <c r="AL32" s="49">
        <f>IF(AA32="科目",SUMIFS('合計残高試算表'!$N$6:$N$125,'勘定科目'!$E$6:$E$125,AC32,'勘定科目'!$H$6:$H$125,"○"),IF(AA32="科目＋利益",SUMIFS('合計残高試算表'!$N$6:$N$125,'勘定科目'!$E$6:$E$125,AC32,'勘定科目'!$H$6:$H$125,"○")+'設定'!$C$14,IF(AA32="利益",'設定'!$C$14,0)))</f>
        <v/>
      </c>
      <c r="AM32" s="48">
        <f>IF(AA32="合計",SUMPRODUCT(((($AF$8:$AF$142=AC32)+($AG$8:$AG$142=AC32)+($AH$8:$AH$142=AC32)+($AI$8:$AI$142=AC32)+($AJ$8:$AJ$142=AC32))&gt;0)*$AL$8:$AL$142)*AE32,IF(AA32="参考",'設定'!$C$14,IF(OR(AA32="科目",AA32="科目＋利益",AA32="利益"),AL32*AE32,"")))</f>
        <v/>
      </c>
      <c r="AN32" s="26">
        <f>IF(AB32="","",REPT("　",AD32)&amp;IF(AND(AA32="合計",AE32=1,Z32="PL",RIGHT(AB32,2)="利益",N(AM32)&lt;0),SUBSTITUTE(AB32,"利益","損失"),AB32))</f>
        <v/>
      </c>
    </row>
    <row r="33">
      <c r="A33" s="60" t="n">
        <v>26</v>
      </c>
      <c r="B33" s="61" t="inlineStr">
        <is>
          <t>BS</t>
        </is>
      </c>
      <c r="C33" s="61" t="inlineStr">
        <is>
          <t>科目</t>
        </is>
      </c>
      <c r="D33" s="22" t="inlineStr">
        <is>
          <t>ソフトウェア</t>
        </is>
      </c>
      <c r="E33" s="22" t="inlineStr">
        <is>
          <t>ソフトウェア</t>
        </is>
      </c>
      <c r="F33" s="61" t="n">
        <v>2</v>
      </c>
      <c r="G33" s="61" t="n">
        <v>1</v>
      </c>
      <c r="H33" s="22" t="inlineStr">
        <is>
          <t>無形固定資産</t>
        </is>
      </c>
      <c r="I33" s="22" t="inlineStr">
        <is>
          <t>固定資産</t>
        </is>
      </c>
      <c r="J33" s="22" t="inlineStr">
        <is>
          <t>資産</t>
        </is>
      </c>
      <c r="K33" s="22" t="n"/>
      <c r="L33" s="22" t="n"/>
      <c r="M33" s="68" t="n"/>
      <c r="N33" s="61" t="n"/>
      <c r="O33" s="61" t="n"/>
      <c r="P33" s="22" t="n"/>
      <c r="Q33" s="22" t="n"/>
      <c r="R33" s="61" t="n">
        <v>0</v>
      </c>
      <c r="S33" s="61" t="n">
        <v>1</v>
      </c>
      <c r="T33" s="22" t="n"/>
      <c r="U33" s="22" t="n"/>
      <c r="V33" s="22" t="n"/>
      <c r="W33" s="22" t="n"/>
      <c r="X33" s="22" t="n"/>
      <c r="Y33" s="68" t="n"/>
      <c r="Z33" s="26">
        <f>CHOOSE('設定'!$C$13,B33,N33)&amp;""</f>
        <v/>
      </c>
      <c r="AA33" s="26">
        <f>CHOOSE('設定'!$C$13,C33,O33)&amp;""</f>
        <v/>
      </c>
      <c r="AB33" s="26">
        <f>CHOOSE('設定'!$C$13,D33,P33)&amp;""</f>
        <v/>
      </c>
      <c r="AC33" s="26">
        <f>CHOOSE('設定'!$C$13,E33,Q33)&amp;""</f>
        <v/>
      </c>
      <c r="AD33" s="62">
        <f>N(CHOOSE('設定'!$C$13,F33,R33))</f>
        <v/>
      </c>
      <c r="AE33" s="62">
        <f>IF(CHOOSE('設定'!$C$13,G33,S33)="",1,N(CHOOSE('設定'!$C$13,G33,S33)))</f>
        <v/>
      </c>
      <c r="AF33" s="26">
        <f>CHOOSE('設定'!$C$13,H33,T33)&amp;""</f>
        <v/>
      </c>
      <c r="AG33" s="26">
        <f>CHOOSE('設定'!$C$13,I33,U33)&amp;""</f>
        <v/>
      </c>
      <c r="AH33" s="26">
        <f>CHOOSE('設定'!$C$13,J33,V33)&amp;""</f>
        <v/>
      </c>
      <c r="AI33" s="26">
        <f>CHOOSE('設定'!$C$13,K33,W33)&amp;""</f>
        <v/>
      </c>
      <c r="AJ33" s="26">
        <f>CHOOSE('設定'!$C$13,L33,X33)&amp;""</f>
        <v/>
      </c>
      <c r="AK33" s="26">
        <f>IF(LEFT(AA33,2)="科目",AC33,"")</f>
        <v/>
      </c>
      <c r="AL33" s="49">
        <f>IF(AA33="科目",SUMIFS('合計残高試算表'!$N$6:$N$125,'勘定科目'!$E$6:$E$125,AC33,'勘定科目'!$H$6:$H$125,"○"),IF(AA33="科目＋利益",SUMIFS('合計残高試算表'!$N$6:$N$125,'勘定科目'!$E$6:$E$125,AC33,'勘定科目'!$H$6:$H$125,"○")+'設定'!$C$14,IF(AA33="利益",'設定'!$C$14,0)))</f>
        <v/>
      </c>
      <c r="AM33" s="48">
        <f>IF(AA33="合計",SUMPRODUCT(((($AF$8:$AF$142=AC33)+($AG$8:$AG$142=AC33)+($AH$8:$AH$142=AC33)+($AI$8:$AI$142=AC33)+($AJ$8:$AJ$142=AC33))&gt;0)*$AL$8:$AL$142)*AE33,IF(AA33="参考",'設定'!$C$14,IF(OR(AA33="科目",AA33="科目＋利益",AA33="利益"),AL33*AE33,"")))</f>
        <v/>
      </c>
      <c r="AN33" s="26">
        <f>IF(AB33="","",REPT("　",AD33)&amp;IF(AND(AA33="合計",AE33=1,Z33="PL",RIGHT(AB33,2)="利益",N(AM33)&lt;0),SUBSTITUTE(AB33,"利益","損失"),AB33))</f>
        <v/>
      </c>
    </row>
    <row r="34">
      <c r="A34" s="60" t="n">
        <v>27</v>
      </c>
      <c r="B34" s="61" t="inlineStr">
        <is>
          <t>BS</t>
        </is>
      </c>
      <c r="C34" s="61" t="inlineStr">
        <is>
          <t>科目</t>
        </is>
      </c>
      <c r="D34" s="22" t="inlineStr">
        <is>
          <t>借地権</t>
        </is>
      </c>
      <c r="E34" s="22" t="inlineStr">
        <is>
          <t>借地権</t>
        </is>
      </c>
      <c r="F34" s="61" t="n">
        <v>2</v>
      </c>
      <c r="G34" s="61" t="n">
        <v>1</v>
      </c>
      <c r="H34" s="22" t="inlineStr">
        <is>
          <t>無形固定資産</t>
        </is>
      </c>
      <c r="I34" s="22" t="inlineStr">
        <is>
          <t>固定資産</t>
        </is>
      </c>
      <c r="J34" s="22" t="inlineStr">
        <is>
          <t>資産</t>
        </is>
      </c>
      <c r="K34" s="22" t="n"/>
      <c r="L34" s="22" t="n"/>
      <c r="M34" s="68" t="n"/>
      <c r="N34" s="61" t="n"/>
      <c r="O34" s="61" t="n"/>
      <c r="P34" s="22" t="n"/>
      <c r="Q34" s="22" t="n"/>
      <c r="R34" s="61" t="n">
        <v>0</v>
      </c>
      <c r="S34" s="61" t="n">
        <v>1</v>
      </c>
      <c r="T34" s="22" t="n"/>
      <c r="U34" s="22" t="n"/>
      <c r="V34" s="22" t="n"/>
      <c r="W34" s="22" t="n"/>
      <c r="X34" s="22" t="n"/>
      <c r="Y34" s="68" t="n"/>
      <c r="Z34" s="26">
        <f>CHOOSE('設定'!$C$13,B34,N34)&amp;""</f>
        <v/>
      </c>
      <c r="AA34" s="26">
        <f>CHOOSE('設定'!$C$13,C34,O34)&amp;""</f>
        <v/>
      </c>
      <c r="AB34" s="26">
        <f>CHOOSE('設定'!$C$13,D34,P34)&amp;""</f>
        <v/>
      </c>
      <c r="AC34" s="26">
        <f>CHOOSE('設定'!$C$13,E34,Q34)&amp;""</f>
        <v/>
      </c>
      <c r="AD34" s="62">
        <f>N(CHOOSE('設定'!$C$13,F34,R34))</f>
        <v/>
      </c>
      <c r="AE34" s="62">
        <f>IF(CHOOSE('設定'!$C$13,G34,S34)="",1,N(CHOOSE('設定'!$C$13,G34,S34)))</f>
        <v/>
      </c>
      <c r="AF34" s="26">
        <f>CHOOSE('設定'!$C$13,H34,T34)&amp;""</f>
        <v/>
      </c>
      <c r="AG34" s="26">
        <f>CHOOSE('設定'!$C$13,I34,U34)&amp;""</f>
        <v/>
      </c>
      <c r="AH34" s="26">
        <f>CHOOSE('設定'!$C$13,J34,V34)&amp;""</f>
        <v/>
      </c>
      <c r="AI34" s="26">
        <f>CHOOSE('設定'!$C$13,K34,W34)&amp;""</f>
        <v/>
      </c>
      <c r="AJ34" s="26">
        <f>CHOOSE('設定'!$C$13,L34,X34)&amp;""</f>
        <v/>
      </c>
      <c r="AK34" s="26">
        <f>IF(LEFT(AA34,2)="科目",AC34,"")</f>
        <v/>
      </c>
      <c r="AL34" s="49">
        <f>IF(AA34="科目",SUMIFS('合計残高試算表'!$N$6:$N$125,'勘定科目'!$E$6:$E$125,AC34,'勘定科目'!$H$6:$H$125,"○"),IF(AA34="科目＋利益",SUMIFS('合計残高試算表'!$N$6:$N$125,'勘定科目'!$E$6:$E$125,AC34,'勘定科目'!$H$6:$H$125,"○")+'設定'!$C$14,IF(AA34="利益",'設定'!$C$14,0)))</f>
        <v/>
      </c>
      <c r="AM34" s="48">
        <f>IF(AA34="合計",SUMPRODUCT(((($AF$8:$AF$142=AC34)+($AG$8:$AG$142=AC34)+($AH$8:$AH$142=AC34)+($AI$8:$AI$142=AC34)+($AJ$8:$AJ$142=AC34))&gt;0)*$AL$8:$AL$142)*AE34,IF(AA34="参考",'設定'!$C$14,IF(OR(AA34="科目",AA34="科目＋利益",AA34="利益"),AL34*AE34,"")))</f>
        <v/>
      </c>
      <c r="AN34" s="26">
        <f>IF(AB34="","",REPT("　",AD34)&amp;IF(AND(AA34="合計",AE34=1,Z34="PL",RIGHT(AB34,2)="利益",N(AM34)&lt;0),SUBSTITUTE(AB34,"利益","損失"),AB34))</f>
        <v/>
      </c>
    </row>
    <row r="35">
      <c r="A35" s="60" t="n">
        <v>28</v>
      </c>
      <c r="B35" s="61" t="inlineStr">
        <is>
          <t>BS</t>
        </is>
      </c>
      <c r="C35" s="61" t="inlineStr">
        <is>
          <t>科目</t>
        </is>
      </c>
      <c r="D35" s="22" t="inlineStr">
        <is>
          <t>その他</t>
        </is>
      </c>
      <c r="E35" s="22" t="inlineStr">
        <is>
          <t>その他の無形固定資産</t>
        </is>
      </c>
      <c r="F35" s="61" t="n">
        <v>2</v>
      </c>
      <c r="G35" s="61" t="n">
        <v>1</v>
      </c>
      <c r="H35" s="22" t="inlineStr">
        <is>
          <t>無形固定資産</t>
        </is>
      </c>
      <c r="I35" s="22" t="inlineStr">
        <is>
          <t>固定資産</t>
        </is>
      </c>
      <c r="J35" s="22" t="inlineStr">
        <is>
          <t>資産</t>
        </is>
      </c>
      <c r="K35" s="22" t="n"/>
      <c r="L35" s="22" t="n"/>
      <c r="M35" s="68" t="n"/>
      <c r="N35" s="61" t="n"/>
      <c r="O35" s="61" t="n"/>
      <c r="P35" s="22" t="n"/>
      <c r="Q35" s="22" t="n"/>
      <c r="R35" s="61" t="n">
        <v>0</v>
      </c>
      <c r="S35" s="61" t="n">
        <v>1</v>
      </c>
      <c r="T35" s="22" t="n"/>
      <c r="U35" s="22" t="n"/>
      <c r="V35" s="22" t="n"/>
      <c r="W35" s="22" t="n"/>
      <c r="X35" s="22" t="n"/>
      <c r="Y35" s="68" t="n"/>
      <c r="Z35" s="26">
        <f>CHOOSE('設定'!$C$13,B35,N35)&amp;""</f>
        <v/>
      </c>
      <c r="AA35" s="26">
        <f>CHOOSE('設定'!$C$13,C35,O35)&amp;""</f>
        <v/>
      </c>
      <c r="AB35" s="26">
        <f>CHOOSE('設定'!$C$13,D35,P35)&amp;""</f>
        <v/>
      </c>
      <c r="AC35" s="26">
        <f>CHOOSE('設定'!$C$13,E35,Q35)&amp;""</f>
        <v/>
      </c>
      <c r="AD35" s="62">
        <f>N(CHOOSE('設定'!$C$13,F35,R35))</f>
        <v/>
      </c>
      <c r="AE35" s="62">
        <f>IF(CHOOSE('設定'!$C$13,G35,S35)="",1,N(CHOOSE('設定'!$C$13,G35,S35)))</f>
        <v/>
      </c>
      <c r="AF35" s="26">
        <f>CHOOSE('設定'!$C$13,H35,T35)&amp;""</f>
        <v/>
      </c>
      <c r="AG35" s="26">
        <f>CHOOSE('設定'!$C$13,I35,U35)&amp;""</f>
        <v/>
      </c>
      <c r="AH35" s="26">
        <f>CHOOSE('設定'!$C$13,J35,V35)&amp;""</f>
        <v/>
      </c>
      <c r="AI35" s="26">
        <f>CHOOSE('設定'!$C$13,K35,W35)&amp;""</f>
        <v/>
      </c>
      <c r="AJ35" s="26">
        <f>CHOOSE('設定'!$C$13,L35,X35)&amp;""</f>
        <v/>
      </c>
      <c r="AK35" s="26">
        <f>IF(LEFT(AA35,2)="科目",AC35,"")</f>
        <v/>
      </c>
      <c r="AL35" s="49">
        <f>IF(AA35="科目",SUMIFS('合計残高試算表'!$N$6:$N$125,'勘定科目'!$E$6:$E$125,AC35,'勘定科目'!$H$6:$H$125,"○"),IF(AA35="科目＋利益",SUMIFS('合計残高試算表'!$N$6:$N$125,'勘定科目'!$E$6:$E$125,AC35,'勘定科目'!$H$6:$H$125,"○")+'設定'!$C$14,IF(AA35="利益",'設定'!$C$14,0)))</f>
        <v/>
      </c>
      <c r="AM35" s="48">
        <f>IF(AA35="合計",SUMPRODUCT(((($AF$8:$AF$142=AC35)+($AG$8:$AG$142=AC35)+($AH$8:$AH$142=AC35)+($AI$8:$AI$142=AC35)+($AJ$8:$AJ$142=AC35))&gt;0)*$AL$8:$AL$142)*AE35,IF(AA35="参考",'設定'!$C$14,IF(OR(AA35="科目",AA35="科目＋利益",AA35="利益"),AL35*AE35,"")))</f>
        <v/>
      </c>
      <c r="AN35" s="26">
        <f>IF(AB35="","",REPT("　",AD35)&amp;IF(AND(AA35="合計",AE35=1,Z35="PL",RIGHT(AB35,2)="利益",N(AM35)&lt;0),SUBSTITUTE(AB35,"利益","損失"),AB35))</f>
        <v/>
      </c>
    </row>
    <row r="36">
      <c r="A36" s="60" t="n">
        <v>29</v>
      </c>
      <c r="B36" s="61" t="inlineStr">
        <is>
          <t>BS</t>
        </is>
      </c>
      <c r="C36" s="61" t="inlineStr">
        <is>
          <t>合計</t>
        </is>
      </c>
      <c r="D36" s="22" t="inlineStr">
        <is>
          <t>（投資その他の資産）</t>
        </is>
      </c>
      <c r="E36" s="22" t="inlineStr">
        <is>
          <t>投資その他の資産</t>
        </is>
      </c>
      <c r="F36" s="61" t="n">
        <v>1</v>
      </c>
      <c r="G36" s="61" t="n">
        <v>1</v>
      </c>
      <c r="H36" s="22" t="n"/>
      <c r="I36" s="22" t="n"/>
      <c r="J36" s="22" t="n"/>
      <c r="K36" s="22" t="n"/>
      <c r="L36" s="22" t="n"/>
      <c r="M36" s="68" t="n"/>
      <c r="N36" s="61" t="n"/>
      <c r="O36" s="61" t="n"/>
      <c r="P36" s="22" t="n"/>
      <c r="Q36" s="22" t="n"/>
      <c r="R36" s="61" t="n">
        <v>0</v>
      </c>
      <c r="S36" s="61" t="n">
        <v>1</v>
      </c>
      <c r="T36" s="22" t="n"/>
      <c r="U36" s="22" t="n"/>
      <c r="V36" s="22" t="n"/>
      <c r="W36" s="22" t="n"/>
      <c r="X36" s="22" t="n"/>
      <c r="Y36" s="68" t="n"/>
      <c r="Z36" s="26">
        <f>CHOOSE('設定'!$C$13,B36,N36)&amp;""</f>
        <v/>
      </c>
      <c r="AA36" s="26">
        <f>CHOOSE('設定'!$C$13,C36,O36)&amp;""</f>
        <v/>
      </c>
      <c r="AB36" s="26">
        <f>CHOOSE('設定'!$C$13,D36,P36)&amp;""</f>
        <v/>
      </c>
      <c r="AC36" s="26">
        <f>CHOOSE('設定'!$C$13,E36,Q36)&amp;""</f>
        <v/>
      </c>
      <c r="AD36" s="62">
        <f>N(CHOOSE('設定'!$C$13,F36,R36))</f>
        <v/>
      </c>
      <c r="AE36" s="62">
        <f>IF(CHOOSE('設定'!$C$13,G36,S36)="",1,N(CHOOSE('設定'!$C$13,G36,S36)))</f>
        <v/>
      </c>
      <c r="AF36" s="26">
        <f>CHOOSE('設定'!$C$13,H36,T36)&amp;""</f>
        <v/>
      </c>
      <c r="AG36" s="26">
        <f>CHOOSE('設定'!$C$13,I36,U36)&amp;""</f>
        <v/>
      </c>
      <c r="AH36" s="26">
        <f>CHOOSE('設定'!$C$13,J36,V36)&amp;""</f>
        <v/>
      </c>
      <c r="AI36" s="26">
        <f>CHOOSE('設定'!$C$13,K36,W36)&amp;""</f>
        <v/>
      </c>
      <c r="AJ36" s="26">
        <f>CHOOSE('設定'!$C$13,L36,X36)&amp;""</f>
        <v/>
      </c>
      <c r="AK36" s="26">
        <f>IF(LEFT(AA36,2)="科目",AC36,"")</f>
        <v/>
      </c>
      <c r="AL36" s="49">
        <f>IF(AA36="科目",SUMIFS('合計残高試算表'!$N$6:$N$125,'勘定科目'!$E$6:$E$125,AC36,'勘定科目'!$H$6:$H$125,"○"),IF(AA36="科目＋利益",SUMIFS('合計残高試算表'!$N$6:$N$125,'勘定科目'!$E$6:$E$125,AC36,'勘定科目'!$H$6:$H$125,"○")+'設定'!$C$14,IF(AA36="利益",'設定'!$C$14,0)))</f>
        <v/>
      </c>
      <c r="AM36" s="48">
        <f>IF(AA36="合計",SUMPRODUCT(((($AF$8:$AF$142=AC36)+($AG$8:$AG$142=AC36)+($AH$8:$AH$142=AC36)+($AI$8:$AI$142=AC36)+($AJ$8:$AJ$142=AC36))&gt;0)*$AL$8:$AL$142)*AE36,IF(AA36="参考",'設定'!$C$14,IF(OR(AA36="科目",AA36="科目＋利益",AA36="利益"),AL36*AE36,"")))</f>
        <v/>
      </c>
      <c r="AN36" s="26">
        <f>IF(AB36="","",REPT("　",AD36)&amp;IF(AND(AA36="合計",AE36=1,Z36="PL",RIGHT(AB36,2)="利益",N(AM36)&lt;0),SUBSTITUTE(AB36,"利益","損失"),AB36))</f>
        <v/>
      </c>
    </row>
    <row r="37">
      <c r="A37" s="60" t="n">
        <v>30</v>
      </c>
      <c r="B37" s="61" t="inlineStr">
        <is>
          <t>BS</t>
        </is>
      </c>
      <c r="C37" s="61" t="inlineStr">
        <is>
          <t>科目</t>
        </is>
      </c>
      <c r="D37" s="22" t="inlineStr">
        <is>
          <t>投資有価証券</t>
        </is>
      </c>
      <c r="E37" s="22" t="inlineStr">
        <is>
          <t>投資有価証券</t>
        </is>
      </c>
      <c r="F37" s="61" t="n">
        <v>2</v>
      </c>
      <c r="G37" s="61" t="n">
        <v>1</v>
      </c>
      <c r="H37" s="22" t="inlineStr">
        <is>
          <t>投資その他の資産</t>
        </is>
      </c>
      <c r="I37" s="22" t="inlineStr">
        <is>
          <t>固定資産</t>
        </is>
      </c>
      <c r="J37" s="22" t="inlineStr">
        <is>
          <t>資産</t>
        </is>
      </c>
      <c r="K37" s="22" t="n"/>
      <c r="L37" s="22" t="n"/>
      <c r="M37" s="68" t="n"/>
      <c r="N37" s="61" t="n"/>
      <c r="O37" s="61" t="n"/>
      <c r="P37" s="22" t="n"/>
      <c r="Q37" s="22" t="n"/>
      <c r="R37" s="61" t="n">
        <v>0</v>
      </c>
      <c r="S37" s="61" t="n">
        <v>1</v>
      </c>
      <c r="T37" s="22" t="n"/>
      <c r="U37" s="22" t="n"/>
      <c r="V37" s="22" t="n"/>
      <c r="W37" s="22" t="n"/>
      <c r="X37" s="22" t="n"/>
      <c r="Y37" s="68" t="n"/>
      <c r="Z37" s="26">
        <f>CHOOSE('設定'!$C$13,B37,N37)&amp;""</f>
        <v/>
      </c>
      <c r="AA37" s="26">
        <f>CHOOSE('設定'!$C$13,C37,O37)&amp;""</f>
        <v/>
      </c>
      <c r="AB37" s="26">
        <f>CHOOSE('設定'!$C$13,D37,P37)&amp;""</f>
        <v/>
      </c>
      <c r="AC37" s="26">
        <f>CHOOSE('設定'!$C$13,E37,Q37)&amp;""</f>
        <v/>
      </c>
      <c r="AD37" s="62">
        <f>N(CHOOSE('設定'!$C$13,F37,R37))</f>
        <v/>
      </c>
      <c r="AE37" s="62">
        <f>IF(CHOOSE('設定'!$C$13,G37,S37)="",1,N(CHOOSE('設定'!$C$13,G37,S37)))</f>
        <v/>
      </c>
      <c r="AF37" s="26">
        <f>CHOOSE('設定'!$C$13,H37,T37)&amp;""</f>
        <v/>
      </c>
      <c r="AG37" s="26">
        <f>CHOOSE('設定'!$C$13,I37,U37)&amp;""</f>
        <v/>
      </c>
      <c r="AH37" s="26">
        <f>CHOOSE('設定'!$C$13,J37,V37)&amp;""</f>
        <v/>
      </c>
      <c r="AI37" s="26">
        <f>CHOOSE('設定'!$C$13,K37,W37)&amp;""</f>
        <v/>
      </c>
      <c r="AJ37" s="26">
        <f>CHOOSE('設定'!$C$13,L37,X37)&amp;""</f>
        <v/>
      </c>
      <c r="AK37" s="26">
        <f>IF(LEFT(AA37,2)="科目",AC37,"")</f>
        <v/>
      </c>
      <c r="AL37" s="49">
        <f>IF(AA37="科目",SUMIFS('合計残高試算表'!$N$6:$N$125,'勘定科目'!$E$6:$E$125,AC37,'勘定科目'!$H$6:$H$125,"○"),IF(AA37="科目＋利益",SUMIFS('合計残高試算表'!$N$6:$N$125,'勘定科目'!$E$6:$E$125,AC37,'勘定科目'!$H$6:$H$125,"○")+'設定'!$C$14,IF(AA37="利益",'設定'!$C$14,0)))</f>
        <v/>
      </c>
      <c r="AM37" s="48">
        <f>IF(AA37="合計",SUMPRODUCT(((($AF$8:$AF$142=AC37)+($AG$8:$AG$142=AC37)+($AH$8:$AH$142=AC37)+($AI$8:$AI$142=AC37)+($AJ$8:$AJ$142=AC37))&gt;0)*$AL$8:$AL$142)*AE37,IF(AA37="参考",'設定'!$C$14,IF(OR(AA37="科目",AA37="科目＋利益",AA37="利益"),AL37*AE37,"")))</f>
        <v/>
      </c>
      <c r="AN37" s="26">
        <f>IF(AB37="","",REPT("　",AD37)&amp;IF(AND(AA37="合計",AE37=1,Z37="PL",RIGHT(AB37,2)="利益",N(AM37)&lt;0),SUBSTITUTE(AB37,"利益","損失"),AB37))</f>
        <v/>
      </c>
    </row>
    <row r="38">
      <c r="A38" s="60" t="n">
        <v>31</v>
      </c>
      <c r="B38" s="61" t="inlineStr">
        <is>
          <t>BS</t>
        </is>
      </c>
      <c r="C38" s="61" t="inlineStr">
        <is>
          <t>科目</t>
        </is>
      </c>
      <c r="D38" s="22" t="inlineStr">
        <is>
          <t>関係会社株式</t>
        </is>
      </c>
      <c r="E38" s="22" t="inlineStr">
        <is>
          <t>関係会社株式</t>
        </is>
      </c>
      <c r="F38" s="61" t="n">
        <v>2</v>
      </c>
      <c r="G38" s="61" t="n">
        <v>1</v>
      </c>
      <c r="H38" s="22" t="inlineStr">
        <is>
          <t>投資その他の資産</t>
        </is>
      </c>
      <c r="I38" s="22" t="inlineStr">
        <is>
          <t>固定資産</t>
        </is>
      </c>
      <c r="J38" s="22" t="inlineStr">
        <is>
          <t>資産</t>
        </is>
      </c>
      <c r="K38" s="22" t="n"/>
      <c r="L38" s="22" t="n"/>
      <c r="M38" s="68" t="n"/>
      <c r="N38" s="61" t="n"/>
      <c r="O38" s="61" t="n"/>
      <c r="P38" s="22" t="n"/>
      <c r="Q38" s="22" t="n"/>
      <c r="R38" s="61" t="n">
        <v>0</v>
      </c>
      <c r="S38" s="61" t="n">
        <v>1</v>
      </c>
      <c r="T38" s="22" t="n"/>
      <c r="U38" s="22" t="n"/>
      <c r="V38" s="22" t="n"/>
      <c r="W38" s="22" t="n"/>
      <c r="X38" s="22" t="n"/>
      <c r="Y38" s="68" t="n"/>
      <c r="Z38" s="26">
        <f>CHOOSE('設定'!$C$13,B38,N38)&amp;""</f>
        <v/>
      </c>
      <c r="AA38" s="26">
        <f>CHOOSE('設定'!$C$13,C38,O38)&amp;""</f>
        <v/>
      </c>
      <c r="AB38" s="26">
        <f>CHOOSE('設定'!$C$13,D38,P38)&amp;""</f>
        <v/>
      </c>
      <c r="AC38" s="26">
        <f>CHOOSE('設定'!$C$13,E38,Q38)&amp;""</f>
        <v/>
      </c>
      <c r="AD38" s="62">
        <f>N(CHOOSE('設定'!$C$13,F38,R38))</f>
        <v/>
      </c>
      <c r="AE38" s="62">
        <f>IF(CHOOSE('設定'!$C$13,G38,S38)="",1,N(CHOOSE('設定'!$C$13,G38,S38)))</f>
        <v/>
      </c>
      <c r="AF38" s="26">
        <f>CHOOSE('設定'!$C$13,H38,T38)&amp;""</f>
        <v/>
      </c>
      <c r="AG38" s="26">
        <f>CHOOSE('設定'!$C$13,I38,U38)&amp;""</f>
        <v/>
      </c>
      <c r="AH38" s="26">
        <f>CHOOSE('設定'!$C$13,J38,V38)&amp;""</f>
        <v/>
      </c>
      <c r="AI38" s="26">
        <f>CHOOSE('設定'!$C$13,K38,W38)&amp;""</f>
        <v/>
      </c>
      <c r="AJ38" s="26">
        <f>CHOOSE('設定'!$C$13,L38,X38)&amp;""</f>
        <v/>
      </c>
      <c r="AK38" s="26">
        <f>IF(LEFT(AA38,2)="科目",AC38,"")</f>
        <v/>
      </c>
      <c r="AL38" s="49">
        <f>IF(AA38="科目",SUMIFS('合計残高試算表'!$N$6:$N$125,'勘定科目'!$E$6:$E$125,AC38,'勘定科目'!$H$6:$H$125,"○"),IF(AA38="科目＋利益",SUMIFS('合計残高試算表'!$N$6:$N$125,'勘定科目'!$E$6:$E$125,AC38,'勘定科目'!$H$6:$H$125,"○")+'設定'!$C$14,IF(AA38="利益",'設定'!$C$14,0)))</f>
        <v/>
      </c>
      <c r="AM38" s="48">
        <f>IF(AA38="合計",SUMPRODUCT(((($AF$8:$AF$142=AC38)+($AG$8:$AG$142=AC38)+($AH$8:$AH$142=AC38)+($AI$8:$AI$142=AC38)+($AJ$8:$AJ$142=AC38))&gt;0)*$AL$8:$AL$142)*AE38,IF(AA38="参考",'設定'!$C$14,IF(OR(AA38="科目",AA38="科目＋利益",AA38="利益"),AL38*AE38,"")))</f>
        <v/>
      </c>
      <c r="AN38" s="26">
        <f>IF(AB38="","",REPT("　",AD38)&amp;IF(AND(AA38="合計",AE38=1,Z38="PL",RIGHT(AB38,2)="利益",N(AM38)&lt;0),SUBSTITUTE(AB38,"利益","損失"),AB38))</f>
        <v/>
      </c>
    </row>
    <row r="39">
      <c r="A39" s="60" t="n">
        <v>32</v>
      </c>
      <c r="B39" s="61" t="inlineStr">
        <is>
          <t>BS</t>
        </is>
      </c>
      <c r="C39" s="61" t="inlineStr">
        <is>
          <t>科目</t>
        </is>
      </c>
      <c r="D39" s="22" t="inlineStr">
        <is>
          <t>出資金</t>
        </is>
      </c>
      <c r="E39" s="22" t="inlineStr">
        <is>
          <t>出資金</t>
        </is>
      </c>
      <c r="F39" s="61" t="n">
        <v>2</v>
      </c>
      <c r="G39" s="61" t="n">
        <v>1</v>
      </c>
      <c r="H39" s="22" t="inlineStr">
        <is>
          <t>投資その他の資産</t>
        </is>
      </c>
      <c r="I39" s="22" t="inlineStr">
        <is>
          <t>固定資産</t>
        </is>
      </c>
      <c r="J39" s="22" t="inlineStr">
        <is>
          <t>資産</t>
        </is>
      </c>
      <c r="K39" s="22" t="n"/>
      <c r="L39" s="22" t="n"/>
      <c r="M39" s="68" t="n"/>
      <c r="N39" s="61" t="n"/>
      <c r="O39" s="61" t="n"/>
      <c r="P39" s="22" t="n"/>
      <c r="Q39" s="22" t="n"/>
      <c r="R39" s="61" t="n">
        <v>0</v>
      </c>
      <c r="S39" s="61" t="n">
        <v>1</v>
      </c>
      <c r="T39" s="22" t="n"/>
      <c r="U39" s="22" t="n"/>
      <c r="V39" s="22" t="n"/>
      <c r="W39" s="22" t="n"/>
      <c r="X39" s="22" t="n"/>
      <c r="Y39" s="68" t="n"/>
      <c r="Z39" s="26">
        <f>CHOOSE('設定'!$C$13,B39,N39)&amp;""</f>
        <v/>
      </c>
      <c r="AA39" s="26">
        <f>CHOOSE('設定'!$C$13,C39,O39)&amp;""</f>
        <v/>
      </c>
      <c r="AB39" s="26">
        <f>CHOOSE('設定'!$C$13,D39,P39)&amp;""</f>
        <v/>
      </c>
      <c r="AC39" s="26">
        <f>CHOOSE('設定'!$C$13,E39,Q39)&amp;""</f>
        <v/>
      </c>
      <c r="AD39" s="62">
        <f>N(CHOOSE('設定'!$C$13,F39,R39))</f>
        <v/>
      </c>
      <c r="AE39" s="62">
        <f>IF(CHOOSE('設定'!$C$13,G39,S39)="",1,N(CHOOSE('設定'!$C$13,G39,S39)))</f>
        <v/>
      </c>
      <c r="AF39" s="26">
        <f>CHOOSE('設定'!$C$13,H39,T39)&amp;""</f>
        <v/>
      </c>
      <c r="AG39" s="26">
        <f>CHOOSE('設定'!$C$13,I39,U39)&amp;""</f>
        <v/>
      </c>
      <c r="AH39" s="26">
        <f>CHOOSE('設定'!$C$13,J39,V39)&amp;""</f>
        <v/>
      </c>
      <c r="AI39" s="26">
        <f>CHOOSE('設定'!$C$13,K39,W39)&amp;""</f>
        <v/>
      </c>
      <c r="AJ39" s="26">
        <f>CHOOSE('設定'!$C$13,L39,X39)&amp;""</f>
        <v/>
      </c>
      <c r="AK39" s="26">
        <f>IF(LEFT(AA39,2)="科目",AC39,"")</f>
        <v/>
      </c>
      <c r="AL39" s="49">
        <f>IF(AA39="科目",SUMIFS('合計残高試算表'!$N$6:$N$125,'勘定科目'!$E$6:$E$125,AC39,'勘定科目'!$H$6:$H$125,"○"),IF(AA39="科目＋利益",SUMIFS('合計残高試算表'!$N$6:$N$125,'勘定科目'!$E$6:$E$125,AC39,'勘定科目'!$H$6:$H$125,"○")+'設定'!$C$14,IF(AA39="利益",'設定'!$C$14,0)))</f>
        <v/>
      </c>
      <c r="AM39" s="48">
        <f>IF(AA39="合計",SUMPRODUCT(((($AF$8:$AF$142=AC39)+($AG$8:$AG$142=AC39)+($AH$8:$AH$142=AC39)+($AI$8:$AI$142=AC39)+($AJ$8:$AJ$142=AC39))&gt;0)*$AL$8:$AL$142)*AE39,IF(AA39="参考",'設定'!$C$14,IF(OR(AA39="科目",AA39="科目＋利益",AA39="利益"),AL39*AE39,"")))</f>
        <v/>
      </c>
      <c r="AN39" s="26">
        <f>IF(AB39="","",REPT("　",AD39)&amp;IF(AND(AA39="合計",AE39=1,Z39="PL",RIGHT(AB39,2)="利益",N(AM39)&lt;0),SUBSTITUTE(AB39,"利益","損失"),AB39))</f>
        <v/>
      </c>
    </row>
    <row r="40">
      <c r="A40" s="60" t="n">
        <v>33</v>
      </c>
      <c r="B40" s="61" t="inlineStr">
        <is>
          <t>BS</t>
        </is>
      </c>
      <c r="C40" s="61" t="inlineStr">
        <is>
          <t>科目</t>
        </is>
      </c>
      <c r="D40" s="22" t="inlineStr">
        <is>
          <t>長期貸付金</t>
        </is>
      </c>
      <c r="E40" s="22" t="inlineStr">
        <is>
          <t>長期貸付金</t>
        </is>
      </c>
      <c r="F40" s="61" t="n">
        <v>2</v>
      </c>
      <c r="G40" s="61" t="n">
        <v>1</v>
      </c>
      <c r="H40" s="22" t="inlineStr">
        <is>
          <t>投資その他の資産</t>
        </is>
      </c>
      <c r="I40" s="22" t="inlineStr">
        <is>
          <t>固定資産</t>
        </is>
      </c>
      <c r="J40" s="22" t="inlineStr">
        <is>
          <t>資産</t>
        </is>
      </c>
      <c r="K40" s="22" t="n"/>
      <c r="L40" s="22" t="n"/>
      <c r="M40" s="68" t="n"/>
      <c r="N40" s="61" t="n"/>
      <c r="O40" s="61" t="n"/>
      <c r="P40" s="22" t="n"/>
      <c r="Q40" s="22" t="n"/>
      <c r="R40" s="61" t="n">
        <v>0</v>
      </c>
      <c r="S40" s="61" t="n">
        <v>1</v>
      </c>
      <c r="T40" s="22" t="n"/>
      <c r="U40" s="22" t="n"/>
      <c r="V40" s="22" t="n"/>
      <c r="W40" s="22" t="n"/>
      <c r="X40" s="22" t="n"/>
      <c r="Y40" s="68" t="n"/>
      <c r="Z40" s="26">
        <f>CHOOSE('設定'!$C$13,B40,N40)&amp;""</f>
        <v/>
      </c>
      <c r="AA40" s="26">
        <f>CHOOSE('設定'!$C$13,C40,O40)&amp;""</f>
        <v/>
      </c>
      <c r="AB40" s="26">
        <f>CHOOSE('設定'!$C$13,D40,P40)&amp;""</f>
        <v/>
      </c>
      <c r="AC40" s="26">
        <f>CHOOSE('設定'!$C$13,E40,Q40)&amp;""</f>
        <v/>
      </c>
      <c r="AD40" s="62">
        <f>N(CHOOSE('設定'!$C$13,F40,R40))</f>
        <v/>
      </c>
      <c r="AE40" s="62">
        <f>IF(CHOOSE('設定'!$C$13,G40,S40)="",1,N(CHOOSE('設定'!$C$13,G40,S40)))</f>
        <v/>
      </c>
      <c r="AF40" s="26">
        <f>CHOOSE('設定'!$C$13,H40,T40)&amp;""</f>
        <v/>
      </c>
      <c r="AG40" s="26">
        <f>CHOOSE('設定'!$C$13,I40,U40)&amp;""</f>
        <v/>
      </c>
      <c r="AH40" s="26">
        <f>CHOOSE('設定'!$C$13,J40,V40)&amp;""</f>
        <v/>
      </c>
      <c r="AI40" s="26">
        <f>CHOOSE('設定'!$C$13,K40,W40)&amp;""</f>
        <v/>
      </c>
      <c r="AJ40" s="26">
        <f>CHOOSE('設定'!$C$13,L40,X40)&amp;""</f>
        <v/>
      </c>
      <c r="AK40" s="26">
        <f>IF(LEFT(AA40,2)="科目",AC40,"")</f>
        <v/>
      </c>
      <c r="AL40" s="49">
        <f>IF(AA40="科目",SUMIFS('合計残高試算表'!$N$6:$N$125,'勘定科目'!$E$6:$E$125,AC40,'勘定科目'!$H$6:$H$125,"○"),IF(AA40="科目＋利益",SUMIFS('合計残高試算表'!$N$6:$N$125,'勘定科目'!$E$6:$E$125,AC40,'勘定科目'!$H$6:$H$125,"○")+'設定'!$C$14,IF(AA40="利益",'設定'!$C$14,0)))</f>
        <v/>
      </c>
      <c r="AM40" s="48">
        <f>IF(AA40="合計",SUMPRODUCT(((($AF$8:$AF$142=AC40)+($AG$8:$AG$142=AC40)+($AH$8:$AH$142=AC40)+($AI$8:$AI$142=AC40)+($AJ$8:$AJ$142=AC40))&gt;0)*$AL$8:$AL$142)*AE40,IF(AA40="参考",'設定'!$C$14,IF(OR(AA40="科目",AA40="科目＋利益",AA40="利益"),AL40*AE40,"")))</f>
        <v/>
      </c>
      <c r="AN40" s="26">
        <f>IF(AB40="","",REPT("　",AD40)&amp;IF(AND(AA40="合計",AE40=1,Z40="PL",RIGHT(AB40,2)="利益",N(AM40)&lt;0),SUBSTITUTE(AB40,"利益","損失"),AB40))</f>
        <v/>
      </c>
    </row>
    <row r="41">
      <c r="A41" s="60" t="n">
        <v>34</v>
      </c>
      <c r="B41" s="61" t="inlineStr">
        <is>
          <t>BS</t>
        </is>
      </c>
      <c r="C41" s="61" t="inlineStr">
        <is>
          <t>科目</t>
        </is>
      </c>
      <c r="D41" s="22" t="inlineStr">
        <is>
          <t>長期前払費用</t>
        </is>
      </c>
      <c r="E41" s="22" t="inlineStr">
        <is>
          <t>長期前払費用</t>
        </is>
      </c>
      <c r="F41" s="61" t="n">
        <v>2</v>
      </c>
      <c r="G41" s="61" t="n">
        <v>1</v>
      </c>
      <c r="H41" s="22" t="inlineStr">
        <is>
          <t>投資その他の資産</t>
        </is>
      </c>
      <c r="I41" s="22" t="inlineStr">
        <is>
          <t>固定資産</t>
        </is>
      </c>
      <c r="J41" s="22" t="inlineStr">
        <is>
          <t>資産</t>
        </is>
      </c>
      <c r="K41" s="22" t="n"/>
      <c r="L41" s="22" t="n"/>
      <c r="M41" s="68" t="n"/>
      <c r="N41" s="61" t="n"/>
      <c r="O41" s="61" t="n"/>
      <c r="P41" s="22" t="n"/>
      <c r="Q41" s="22" t="n"/>
      <c r="R41" s="61" t="n">
        <v>0</v>
      </c>
      <c r="S41" s="61" t="n">
        <v>1</v>
      </c>
      <c r="T41" s="22" t="n"/>
      <c r="U41" s="22" t="n"/>
      <c r="V41" s="22" t="n"/>
      <c r="W41" s="22" t="n"/>
      <c r="X41" s="22" t="n"/>
      <c r="Y41" s="68" t="n"/>
      <c r="Z41" s="26">
        <f>CHOOSE('設定'!$C$13,B41,N41)&amp;""</f>
        <v/>
      </c>
      <c r="AA41" s="26">
        <f>CHOOSE('設定'!$C$13,C41,O41)&amp;""</f>
        <v/>
      </c>
      <c r="AB41" s="26">
        <f>CHOOSE('設定'!$C$13,D41,P41)&amp;""</f>
        <v/>
      </c>
      <c r="AC41" s="26">
        <f>CHOOSE('設定'!$C$13,E41,Q41)&amp;""</f>
        <v/>
      </c>
      <c r="AD41" s="62">
        <f>N(CHOOSE('設定'!$C$13,F41,R41))</f>
        <v/>
      </c>
      <c r="AE41" s="62">
        <f>IF(CHOOSE('設定'!$C$13,G41,S41)="",1,N(CHOOSE('設定'!$C$13,G41,S41)))</f>
        <v/>
      </c>
      <c r="AF41" s="26">
        <f>CHOOSE('設定'!$C$13,H41,T41)&amp;""</f>
        <v/>
      </c>
      <c r="AG41" s="26">
        <f>CHOOSE('設定'!$C$13,I41,U41)&amp;""</f>
        <v/>
      </c>
      <c r="AH41" s="26">
        <f>CHOOSE('設定'!$C$13,J41,V41)&amp;""</f>
        <v/>
      </c>
      <c r="AI41" s="26">
        <f>CHOOSE('設定'!$C$13,K41,W41)&amp;""</f>
        <v/>
      </c>
      <c r="AJ41" s="26">
        <f>CHOOSE('設定'!$C$13,L41,X41)&amp;""</f>
        <v/>
      </c>
      <c r="AK41" s="26">
        <f>IF(LEFT(AA41,2)="科目",AC41,"")</f>
        <v/>
      </c>
      <c r="AL41" s="49">
        <f>IF(AA41="科目",SUMIFS('合計残高試算表'!$N$6:$N$125,'勘定科目'!$E$6:$E$125,AC41,'勘定科目'!$H$6:$H$125,"○"),IF(AA41="科目＋利益",SUMIFS('合計残高試算表'!$N$6:$N$125,'勘定科目'!$E$6:$E$125,AC41,'勘定科目'!$H$6:$H$125,"○")+'設定'!$C$14,IF(AA41="利益",'設定'!$C$14,0)))</f>
        <v/>
      </c>
      <c r="AM41" s="48">
        <f>IF(AA41="合計",SUMPRODUCT(((($AF$8:$AF$142=AC41)+($AG$8:$AG$142=AC41)+($AH$8:$AH$142=AC41)+($AI$8:$AI$142=AC41)+($AJ$8:$AJ$142=AC41))&gt;0)*$AL$8:$AL$142)*AE41,IF(AA41="参考",'設定'!$C$14,IF(OR(AA41="科目",AA41="科目＋利益",AA41="利益"),AL41*AE41,"")))</f>
        <v/>
      </c>
      <c r="AN41" s="26">
        <f>IF(AB41="","",REPT("　",AD41)&amp;IF(AND(AA41="合計",AE41=1,Z41="PL",RIGHT(AB41,2)="利益",N(AM41)&lt;0),SUBSTITUTE(AB41,"利益","損失"),AB41))</f>
        <v/>
      </c>
    </row>
    <row r="42">
      <c r="A42" s="60" t="n">
        <v>35</v>
      </c>
      <c r="B42" s="61" t="inlineStr">
        <is>
          <t>BS</t>
        </is>
      </c>
      <c r="C42" s="61" t="inlineStr">
        <is>
          <t>科目</t>
        </is>
      </c>
      <c r="D42" s="22" t="inlineStr">
        <is>
          <t>その他</t>
        </is>
      </c>
      <c r="E42" s="22" t="inlineStr">
        <is>
          <t>その他の投資その他の資産</t>
        </is>
      </c>
      <c r="F42" s="61" t="n">
        <v>2</v>
      </c>
      <c r="G42" s="61" t="n">
        <v>1</v>
      </c>
      <c r="H42" s="22" t="inlineStr">
        <is>
          <t>投資その他の資産</t>
        </is>
      </c>
      <c r="I42" s="22" t="inlineStr">
        <is>
          <t>固定資産</t>
        </is>
      </c>
      <c r="J42" s="22" t="inlineStr">
        <is>
          <t>資産</t>
        </is>
      </c>
      <c r="K42" s="22" t="n"/>
      <c r="L42" s="22" t="n"/>
      <c r="M42" s="68" t="n"/>
      <c r="N42" s="61" t="n"/>
      <c r="O42" s="61" t="n"/>
      <c r="P42" s="22" t="n"/>
      <c r="Q42" s="22" t="n"/>
      <c r="R42" s="61" t="n">
        <v>0</v>
      </c>
      <c r="S42" s="61" t="n">
        <v>1</v>
      </c>
      <c r="T42" s="22" t="n"/>
      <c r="U42" s="22" t="n"/>
      <c r="V42" s="22" t="n"/>
      <c r="W42" s="22" t="n"/>
      <c r="X42" s="22" t="n"/>
      <c r="Y42" s="68" t="n"/>
      <c r="Z42" s="26">
        <f>CHOOSE('設定'!$C$13,B42,N42)&amp;""</f>
        <v/>
      </c>
      <c r="AA42" s="26">
        <f>CHOOSE('設定'!$C$13,C42,O42)&amp;""</f>
        <v/>
      </c>
      <c r="AB42" s="26">
        <f>CHOOSE('設定'!$C$13,D42,P42)&amp;""</f>
        <v/>
      </c>
      <c r="AC42" s="26">
        <f>CHOOSE('設定'!$C$13,E42,Q42)&amp;""</f>
        <v/>
      </c>
      <c r="AD42" s="62">
        <f>N(CHOOSE('設定'!$C$13,F42,R42))</f>
        <v/>
      </c>
      <c r="AE42" s="62">
        <f>IF(CHOOSE('設定'!$C$13,G42,S42)="",1,N(CHOOSE('設定'!$C$13,G42,S42)))</f>
        <v/>
      </c>
      <c r="AF42" s="26">
        <f>CHOOSE('設定'!$C$13,H42,T42)&amp;""</f>
        <v/>
      </c>
      <c r="AG42" s="26">
        <f>CHOOSE('設定'!$C$13,I42,U42)&amp;""</f>
        <v/>
      </c>
      <c r="AH42" s="26">
        <f>CHOOSE('設定'!$C$13,J42,V42)&amp;""</f>
        <v/>
      </c>
      <c r="AI42" s="26">
        <f>CHOOSE('設定'!$C$13,K42,W42)&amp;""</f>
        <v/>
      </c>
      <c r="AJ42" s="26">
        <f>CHOOSE('設定'!$C$13,L42,X42)&amp;""</f>
        <v/>
      </c>
      <c r="AK42" s="26">
        <f>IF(LEFT(AA42,2)="科目",AC42,"")</f>
        <v/>
      </c>
      <c r="AL42" s="49">
        <f>IF(AA42="科目",SUMIFS('合計残高試算表'!$N$6:$N$125,'勘定科目'!$E$6:$E$125,AC42,'勘定科目'!$H$6:$H$125,"○"),IF(AA42="科目＋利益",SUMIFS('合計残高試算表'!$N$6:$N$125,'勘定科目'!$E$6:$E$125,AC42,'勘定科目'!$H$6:$H$125,"○")+'設定'!$C$14,IF(AA42="利益",'設定'!$C$14,0)))</f>
        <v/>
      </c>
      <c r="AM42" s="48">
        <f>IF(AA42="合計",SUMPRODUCT(((($AF$8:$AF$142=AC42)+($AG$8:$AG$142=AC42)+($AH$8:$AH$142=AC42)+($AI$8:$AI$142=AC42)+($AJ$8:$AJ$142=AC42))&gt;0)*$AL$8:$AL$142)*AE42,IF(AA42="参考",'設定'!$C$14,IF(OR(AA42="科目",AA42="科目＋利益",AA42="利益"),AL42*AE42,"")))</f>
        <v/>
      </c>
      <c r="AN42" s="26">
        <f>IF(AB42="","",REPT("　",AD42)&amp;IF(AND(AA42="合計",AE42=1,Z42="PL",RIGHT(AB42,2)="利益",N(AM42)&lt;0),SUBSTITUTE(AB42,"利益","損失"),AB42))</f>
        <v/>
      </c>
    </row>
    <row r="43">
      <c r="A43" s="60" t="n">
        <v>36</v>
      </c>
      <c r="B43" s="61" t="inlineStr">
        <is>
          <t>BS</t>
        </is>
      </c>
      <c r="C43" s="61" t="inlineStr">
        <is>
          <t>科目</t>
        </is>
      </c>
      <c r="D43" s="22" t="inlineStr">
        <is>
          <t>貸倒引当金</t>
        </is>
      </c>
      <c r="E43" s="22" t="inlineStr">
        <is>
          <t>貸倒引当金（投資）</t>
        </is>
      </c>
      <c r="F43" s="61" t="n">
        <v>2</v>
      </c>
      <c r="G43" s="61" t="n">
        <v>1</v>
      </c>
      <c r="H43" s="22" t="inlineStr">
        <is>
          <t>投資その他の資産</t>
        </is>
      </c>
      <c r="I43" s="22" t="inlineStr">
        <is>
          <t>固定資産</t>
        </is>
      </c>
      <c r="J43" s="22" t="inlineStr">
        <is>
          <t>資産</t>
        </is>
      </c>
      <c r="K43" s="22" t="n"/>
      <c r="L43" s="22" t="n"/>
      <c r="M43" s="68" t="n"/>
      <c r="N43" s="61" t="n"/>
      <c r="O43" s="61" t="n"/>
      <c r="P43" s="22" t="n"/>
      <c r="Q43" s="22" t="n"/>
      <c r="R43" s="61" t="n">
        <v>0</v>
      </c>
      <c r="S43" s="61" t="n">
        <v>1</v>
      </c>
      <c r="T43" s="22" t="n"/>
      <c r="U43" s="22" t="n"/>
      <c r="V43" s="22" t="n"/>
      <c r="W43" s="22" t="n"/>
      <c r="X43" s="22" t="n"/>
      <c r="Y43" s="68" t="n"/>
      <c r="Z43" s="26">
        <f>CHOOSE('設定'!$C$13,B43,N43)&amp;""</f>
        <v/>
      </c>
      <c r="AA43" s="26">
        <f>CHOOSE('設定'!$C$13,C43,O43)&amp;""</f>
        <v/>
      </c>
      <c r="AB43" s="26">
        <f>CHOOSE('設定'!$C$13,D43,P43)&amp;""</f>
        <v/>
      </c>
      <c r="AC43" s="26">
        <f>CHOOSE('設定'!$C$13,E43,Q43)&amp;""</f>
        <v/>
      </c>
      <c r="AD43" s="62">
        <f>N(CHOOSE('設定'!$C$13,F43,R43))</f>
        <v/>
      </c>
      <c r="AE43" s="62">
        <f>IF(CHOOSE('設定'!$C$13,G43,S43)="",1,N(CHOOSE('設定'!$C$13,G43,S43)))</f>
        <v/>
      </c>
      <c r="AF43" s="26">
        <f>CHOOSE('設定'!$C$13,H43,T43)&amp;""</f>
        <v/>
      </c>
      <c r="AG43" s="26">
        <f>CHOOSE('設定'!$C$13,I43,U43)&amp;""</f>
        <v/>
      </c>
      <c r="AH43" s="26">
        <f>CHOOSE('設定'!$C$13,J43,V43)&amp;""</f>
        <v/>
      </c>
      <c r="AI43" s="26">
        <f>CHOOSE('設定'!$C$13,K43,W43)&amp;""</f>
        <v/>
      </c>
      <c r="AJ43" s="26">
        <f>CHOOSE('設定'!$C$13,L43,X43)&amp;""</f>
        <v/>
      </c>
      <c r="AK43" s="26">
        <f>IF(LEFT(AA43,2)="科目",AC43,"")</f>
        <v/>
      </c>
      <c r="AL43" s="49">
        <f>IF(AA43="科目",SUMIFS('合計残高試算表'!$N$6:$N$125,'勘定科目'!$E$6:$E$125,AC43,'勘定科目'!$H$6:$H$125,"○"),IF(AA43="科目＋利益",SUMIFS('合計残高試算表'!$N$6:$N$125,'勘定科目'!$E$6:$E$125,AC43,'勘定科目'!$H$6:$H$125,"○")+'設定'!$C$14,IF(AA43="利益",'設定'!$C$14,0)))</f>
        <v/>
      </c>
      <c r="AM43" s="48">
        <f>IF(AA43="合計",SUMPRODUCT(((($AF$8:$AF$142=AC43)+($AG$8:$AG$142=AC43)+($AH$8:$AH$142=AC43)+($AI$8:$AI$142=AC43)+($AJ$8:$AJ$142=AC43))&gt;0)*$AL$8:$AL$142)*AE43,IF(AA43="参考",'設定'!$C$14,IF(OR(AA43="科目",AA43="科目＋利益",AA43="利益"),AL43*AE43,"")))</f>
        <v/>
      </c>
      <c r="AN43" s="26">
        <f>IF(AB43="","",REPT("　",AD43)&amp;IF(AND(AA43="合計",AE43=1,Z43="PL",RIGHT(AB43,2)="利益",N(AM43)&lt;0),SUBSTITUTE(AB43,"利益","損失"),AB43))</f>
        <v/>
      </c>
    </row>
    <row r="44">
      <c r="A44" s="60" t="n">
        <v>37</v>
      </c>
      <c r="B44" s="61" t="inlineStr">
        <is>
          <t>BS</t>
        </is>
      </c>
      <c r="C44" s="61" t="inlineStr">
        <is>
          <t>合計</t>
        </is>
      </c>
      <c r="D44" s="22" t="inlineStr">
        <is>
          <t>固定資産合計</t>
        </is>
      </c>
      <c r="E44" s="22" t="inlineStr">
        <is>
          <t>固定資産</t>
        </is>
      </c>
      <c r="F44" s="61" t="n">
        <v>1</v>
      </c>
      <c r="G44" s="61" t="n">
        <v>1</v>
      </c>
      <c r="H44" s="22" t="n"/>
      <c r="I44" s="22" t="n"/>
      <c r="J44" s="22" t="n"/>
      <c r="K44" s="22" t="n"/>
      <c r="L44" s="22" t="n"/>
      <c r="M44" s="68" t="n"/>
      <c r="N44" s="61" t="n"/>
      <c r="O44" s="61" t="n"/>
      <c r="P44" s="22" t="n"/>
      <c r="Q44" s="22" t="n"/>
      <c r="R44" s="61" t="n">
        <v>0</v>
      </c>
      <c r="S44" s="61" t="n">
        <v>1</v>
      </c>
      <c r="T44" s="22" t="n"/>
      <c r="U44" s="22" t="n"/>
      <c r="V44" s="22" t="n"/>
      <c r="W44" s="22" t="n"/>
      <c r="X44" s="22" t="n"/>
      <c r="Y44" s="68" t="n"/>
      <c r="Z44" s="26">
        <f>CHOOSE('設定'!$C$13,B44,N44)&amp;""</f>
        <v/>
      </c>
      <c r="AA44" s="26">
        <f>CHOOSE('設定'!$C$13,C44,O44)&amp;""</f>
        <v/>
      </c>
      <c r="AB44" s="26">
        <f>CHOOSE('設定'!$C$13,D44,P44)&amp;""</f>
        <v/>
      </c>
      <c r="AC44" s="26">
        <f>CHOOSE('設定'!$C$13,E44,Q44)&amp;""</f>
        <v/>
      </c>
      <c r="AD44" s="62">
        <f>N(CHOOSE('設定'!$C$13,F44,R44))</f>
        <v/>
      </c>
      <c r="AE44" s="62">
        <f>IF(CHOOSE('設定'!$C$13,G44,S44)="",1,N(CHOOSE('設定'!$C$13,G44,S44)))</f>
        <v/>
      </c>
      <c r="AF44" s="26">
        <f>CHOOSE('設定'!$C$13,H44,T44)&amp;""</f>
        <v/>
      </c>
      <c r="AG44" s="26">
        <f>CHOOSE('設定'!$C$13,I44,U44)&amp;""</f>
        <v/>
      </c>
      <c r="AH44" s="26">
        <f>CHOOSE('設定'!$C$13,J44,V44)&amp;""</f>
        <v/>
      </c>
      <c r="AI44" s="26">
        <f>CHOOSE('設定'!$C$13,K44,W44)&amp;""</f>
        <v/>
      </c>
      <c r="AJ44" s="26">
        <f>CHOOSE('設定'!$C$13,L44,X44)&amp;""</f>
        <v/>
      </c>
      <c r="AK44" s="26">
        <f>IF(LEFT(AA44,2)="科目",AC44,"")</f>
        <v/>
      </c>
      <c r="AL44" s="49">
        <f>IF(AA44="科目",SUMIFS('合計残高試算表'!$N$6:$N$125,'勘定科目'!$E$6:$E$125,AC44,'勘定科目'!$H$6:$H$125,"○"),IF(AA44="科目＋利益",SUMIFS('合計残高試算表'!$N$6:$N$125,'勘定科目'!$E$6:$E$125,AC44,'勘定科目'!$H$6:$H$125,"○")+'設定'!$C$14,IF(AA44="利益",'設定'!$C$14,0)))</f>
        <v/>
      </c>
      <c r="AM44" s="48">
        <f>IF(AA44="合計",SUMPRODUCT(((($AF$8:$AF$142=AC44)+($AG$8:$AG$142=AC44)+($AH$8:$AH$142=AC44)+($AI$8:$AI$142=AC44)+($AJ$8:$AJ$142=AC44))&gt;0)*$AL$8:$AL$142)*AE44,IF(AA44="参考",'設定'!$C$14,IF(OR(AA44="科目",AA44="科目＋利益",AA44="利益"),AL44*AE44,"")))</f>
        <v/>
      </c>
      <c r="AN44" s="26">
        <f>IF(AB44="","",REPT("　",AD44)&amp;IF(AND(AA44="合計",AE44=1,Z44="PL",RIGHT(AB44,2)="利益",N(AM44)&lt;0),SUBSTITUTE(AB44,"利益","損失"),AB44))</f>
        <v/>
      </c>
    </row>
    <row r="45">
      <c r="A45" s="60" t="n">
        <v>38</v>
      </c>
      <c r="B45" s="61" t="inlineStr">
        <is>
          <t>BS</t>
        </is>
      </c>
      <c r="C45" s="61" t="inlineStr">
        <is>
          <t>見出し</t>
        </is>
      </c>
      <c r="D45" s="22" t="inlineStr">
        <is>
          <t>Ⅲ　繰延資産</t>
        </is>
      </c>
      <c r="E45" s="22" t="n"/>
      <c r="F45" s="61" t="n">
        <v>0</v>
      </c>
      <c r="G45" s="61" t="n">
        <v>1</v>
      </c>
      <c r="H45" s="22" t="n"/>
      <c r="I45" s="22" t="n"/>
      <c r="J45" s="22" t="n"/>
      <c r="K45" s="22" t="n"/>
      <c r="L45" s="22" t="n"/>
      <c r="M45" s="68" t="n"/>
      <c r="N45" s="61" t="n"/>
      <c r="O45" s="61" t="n"/>
      <c r="P45" s="22" t="n"/>
      <c r="Q45" s="22" t="n"/>
      <c r="R45" s="61" t="n">
        <v>0</v>
      </c>
      <c r="S45" s="61" t="n">
        <v>1</v>
      </c>
      <c r="T45" s="22" t="n"/>
      <c r="U45" s="22" t="n"/>
      <c r="V45" s="22" t="n"/>
      <c r="W45" s="22" t="n"/>
      <c r="X45" s="22" t="n"/>
      <c r="Y45" s="68" t="n"/>
      <c r="Z45" s="26">
        <f>CHOOSE('設定'!$C$13,B45,N45)&amp;""</f>
        <v/>
      </c>
      <c r="AA45" s="26">
        <f>CHOOSE('設定'!$C$13,C45,O45)&amp;""</f>
        <v/>
      </c>
      <c r="AB45" s="26">
        <f>CHOOSE('設定'!$C$13,D45,P45)&amp;""</f>
        <v/>
      </c>
      <c r="AC45" s="26">
        <f>CHOOSE('設定'!$C$13,E45,Q45)&amp;""</f>
        <v/>
      </c>
      <c r="AD45" s="62">
        <f>N(CHOOSE('設定'!$C$13,F45,R45))</f>
        <v/>
      </c>
      <c r="AE45" s="62">
        <f>IF(CHOOSE('設定'!$C$13,G45,S45)="",1,N(CHOOSE('設定'!$C$13,G45,S45)))</f>
        <v/>
      </c>
      <c r="AF45" s="26">
        <f>CHOOSE('設定'!$C$13,H45,T45)&amp;""</f>
        <v/>
      </c>
      <c r="AG45" s="26">
        <f>CHOOSE('設定'!$C$13,I45,U45)&amp;""</f>
        <v/>
      </c>
      <c r="AH45" s="26">
        <f>CHOOSE('設定'!$C$13,J45,V45)&amp;""</f>
        <v/>
      </c>
      <c r="AI45" s="26">
        <f>CHOOSE('設定'!$C$13,K45,W45)&amp;""</f>
        <v/>
      </c>
      <c r="AJ45" s="26">
        <f>CHOOSE('設定'!$C$13,L45,X45)&amp;""</f>
        <v/>
      </c>
      <c r="AK45" s="26">
        <f>IF(LEFT(AA45,2)="科目",AC45,"")</f>
        <v/>
      </c>
      <c r="AL45" s="49">
        <f>IF(AA45="科目",SUMIFS('合計残高試算表'!$N$6:$N$125,'勘定科目'!$E$6:$E$125,AC45,'勘定科目'!$H$6:$H$125,"○"),IF(AA45="科目＋利益",SUMIFS('合計残高試算表'!$N$6:$N$125,'勘定科目'!$E$6:$E$125,AC45,'勘定科目'!$H$6:$H$125,"○")+'設定'!$C$14,IF(AA45="利益",'設定'!$C$14,0)))</f>
        <v/>
      </c>
      <c r="AM45" s="48">
        <f>IF(AA45="合計",SUMPRODUCT(((($AF$8:$AF$142=AC45)+($AG$8:$AG$142=AC45)+($AH$8:$AH$142=AC45)+($AI$8:$AI$142=AC45)+($AJ$8:$AJ$142=AC45))&gt;0)*$AL$8:$AL$142)*AE45,IF(AA45="参考",'設定'!$C$14,IF(OR(AA45="科目",AA45="科目＋利益",AA45="利益"),AL45*AE45,"")))</f>
        <v/>
      </c>
      <c r="AN45" s="26">
        <f>IF(AB45="","",REPT("　",AD45)&amp;IF(AND(AA45="合計",AE45=1,Z45="PL",RIGHT(AB45,2)="利益",N(AM45)&lt;0),SUBSTITUTE(AB45,"利益","損失"),AB45))</f>
        <v/>
      </c>
    </row>
    <row r="46">
      <c r="A46" s="60" t="n">
        <v>39</v>
      </c>
      <c r="B46" s="61" t="inlineStr">
        <is>
          <t>BS</t>
        </is>
      </c>
      <c r="C46" s="61" t="inlineStr">
        <is>
          <t>科目</t>
        </is>
      </c>
      <c r="D46" s="22" t="inlineStr">
        <is>
          <t>開発費</t>
        </is>
      </c>
      <c r="E46" s="22" t="inlineStr">
        <is>
          <t>開発費</t>
        </is>
      </c>
      <c r="F46" s="61" t="n">
        <v>1</v>
      </c>
      <c r="G46" s="61" t="n">
        <v>1</v>
      </c>
      <c r="H46" s="22" t="inlineStr">
        <is>
          <t>繰延資産</t>
        </is>
      </c>
      <c r="I46" s="22" t="inlineStr">
        <is>
          <t>資産</t>
        </is>
      </c>
      <c r="J46" s="22" t="n"/>
      <c r="K46" s="22" t="n"/>
      <c r="L46" s="22" t="n"/>
      <c r="M46" s="68" t="n"/>
      <c r="N46" s="61" t="n"/>
      <c r="O46" s="61" t="n"/>
      <c r="P46" s="22" t="n"/>
      <c r="Q46" s="22" t="n"/>
      <c r="R46" s="61" t="n">
        <v>0</v>
      </c>
      <c r="S46" s="61" t="n">
        <v>1</v>
      </c>
      <c r="T46" s="22" t="n"/>
      <c r="U46" s="22" t="n"/>
      <c r="V46" s="22" t="n"/>
      <c r="W46" s="22" t="n"/>
      <c r="X46" s="22" t="n"/>
      <c r="Y46" s="68" t="n"/>
      <c r="Z46" s="26">
        <f>CHOOSE('設定'!$C$13,B46,N46)&amp;""</f>
        <v/>
      </c>
      <c r="AA46" s="26">
        <f>CHOOSE('設定'!$C$13,C46,O46)&amp;""</f>
        <v/>
      </c>
      <c r="AB46" s="26">
        <f>CHOOSE('設定'!$C$13,D46,P46)&amp;""</f>
        <v/>
      </c>
      <c r="AC46" s="26">
        <f>CHOOSE('設定'!$C$13,E46,Q46)&amp;""</f>
        <v/>
      </c>
      <c r="AD46" s="62">
        <f>N(CHOOSE('設定'!$C$13,F46,R46))</f>
        <v/>
      </c>
      <c r="AE46" s="62">
        <f>IF(CHOOSE('設定'!$C$13,G46,S46)="",1,N(CHOOSE('設定'!$C$13,G46,S46)))</f>
        <v/>
      </c>
      <c r="AF46" s="26">
        <f>CHOOSE('設定'!$C$13,H46,T46)&amp;""</f>
        <v/>
      </c>
      <c r="AG46" s="26">
        <f>CHOOSE('設定'!$C$13,I46,U46)&amp;""</f>
        <v/>
      </c>
      <c r="AH46" s="26">
        <f>CHOOSE('設定'!$C$13,J46,V46)&amp;""</f>
        <v/>
      </c>
      <c r="AI46" s="26">
        <f>CHOOSE('設定'!$C$13,K46,W46)&amp;""</f>
        <v/>
      </c>
      <c r="AJ46" s="26">
        <f>CHOOSE('設定'!$C$13,L46,X46)&amp;""</f>
        <v/>
      </c>
      <c r="AK46" s="26">
        <f>IF(LEFT(AA46,2)="科目",AC46,"")</f>
        <v/>
      </c>
      <c r="AL46" s="49">
        <f>IF(AA46="科目",SUMIFS('合計残高試算表'!$N$6:$N$125,'勘定科目'!$E$6:$E$125,AC46,'勘定科目'!$H$6:$H$125,"○"),IF(AA46="科目＋利益",SUMIFS('合計残高試算表'!$N$6:$N$125,'勘定科目'!$E$6:$E$125,AC46,'勘定科目'!$H$6:$H$125,"○")+'設定'!$C$14,IF(AA46="利益",'設定'!$C$14,0)))</f>
        <v/>
      </c>
      <c r="AM46" s="48">
        <f>IF(AA46="合計",SUMPRODUCT(((($AF$8:$AF$142=AC46)+($AG$8:$AG$142=AC46)+($AH$8:$AH$142=AC46)+($AI$8:$AI$142=AC46)+($AJ$8:$AJ$142=AC46))&gt;0)*$AL$8:$AL$142)*AE46,IF(AA46="参考",'設定'!$C$14,IF(OR(AA46="科目",AA46="科目＋利益",AA46="利益"),AL46*AE46,"")))</f>
        <v/>
      </c>
      <c r="AN46" s="26">
        <f>IF(AB46="","",REPT("　",AD46)&amp;IF(AND(AA46="合計",AE46=1,Z46="PL",RIGHT(AB46,2)="利益",N(AM46)&lt;0),SUBSTITUTE(AB46,"利益","損失"),AB46))</f>
        <v/>
      </c>
    </row>
    <row r="47">
      <c r="A47" s="60" t="n">
        <v>40</v>
      </c>
      <c r="B47" s="61" t="inlineStr">
        <is>
          <t>BS</t>
        </is>
      </c>
      <c r="C47" s="61" t="inlineStr">
        <is>
          <t>合計</t>
        </is>
      </c>
      <c r="D47" s="22" t="inlineStr">
        <is>
          <t>繰延資産合計</t>
        </is>
      </c>
      <c r="E47" s="22" t="inlineStr">
        <is>
          <t>繰延資産</t>
        </is>
      </c>
      <c r="F47" s="61" t="n">
        <v>1</v>
      </c>
      <c r="G47" s="61" t="n">
        <v>1</v>
      </c>
      <c r="H47" s="22" t="n"/>
      <c r="I47" s="22" t="n"/>
      <c r="J47" s="22" t="n"/>
      <c r="K47" s="22" t="n"/>
      <c r="L47" s="22" t="n"/>
      <c r="M47" s="68" t="n"/>
      <c r="N47" s="61" t="n"/>
      <c r="O47" s="61" t="n"/>
      <c r="P47" s="22" t="n"/>
      <c r="Q47" s="22" t="n"/>
      <c r="R47" s="61" t="n">
        <v>0</v>
      </c>
      <c r="S47" s="61" t="n">
        <v>1</v>
      </c>
      <c r="T47" s="22" t="n"/>
      <c r="U47" s="22" t="n"/>
      <c r="V47" s="22" t="n"/>
      <c r="W47" s="22" t="n"/>
      <c r="X47" s="22" t="n"/>
      <c r="Y47" s="68" t="n"/>
      <c r="Z47" s="26">
        <f>CHOOSE('設定'!$C$13,B47,N47)&amp;""</f>
        <v/>
      </c>
      <c r="AA47" s="26">
        <f>CHOOSE('設定'!$C$13,C47,O47)&amp;""</f>
        <v/>
      </c>
      <c r="AB47" s="26">
        <f>CHOOSE('設定'!$C$13,D47,P47)&amp;""</f>
        <v/>
      </c>
      <c r="AC47" s="26">
        <f>CHOOSE('設定'!$C$13,E47,Q47)&amp;""</f>
        <v/>
      </c>
      <c r="AD47" s="62">
        <f>N(CHOOSE('設定'!$C$13,F47,R47))</f>
        <v/>
      </c>
      <c r="AE47" s="62">
        <f>IF(CHOOSE('設定'!$C$13,G47,S47)="",1,N(CHOOSE('設定'!$C$13,G47,S47)))</f>
        <v/>
      </c>
      <c r="AF47" s="26">
        <f>CHOOSE('設定'!$C$13,H47,T47)&amp;""</f>
        <v/>
      </c>
      <c r="AG47" s="26">
        <f>CHOOSE('設定'!$C$13,I47,U47)&amp;""</f>
        <v/>
      </c>
      <c r="AH47" s="26">
        <f>CHOOSE('設定'!$C$13,J47,V47)&amp;""</f>
        <v/>
      </c>
      <c r="AI47" s="26">
        <f>CHOOSE('設定'!$C$13,K47,W47)&amp;""</f>
        <v/>
      </c>
      <c r="AJ47" s="26">
        <f>CHOOSE('設定'!$C$13,L47,X47)&amp;""</f>
        <v/>
      </c>
      <c r="AK47" s="26">
        <f>IF(LEFT(AA47,2)="科目",AC47,"")</f>
        <v/>
      </c>
      <c r="AL47" s="49">
        <f>IF(AA47="科目",SUMIFS('合計残高試算表'!$N$6:$N$125,'勘定科目'!$E$6:$E$125,AC47,'勘定科目'!$H$6:$H$125,"○"),IF(AA47="科目＋利益",SUMIFS('合計残高試算表'!$N$6:$N$125,'勘定科目'!$E$6:$E$125,AC47,'勘定科目'!$H$6:$H$125,"○")+'設定'!$C$14,IF(AA47="利益",'設定'!$C$14,0)))</f>
        <v/>
      </c>
      <c r="AM47" s="48">
        <f>IF(AA47="合計",SUMPRODUCT(((($AF$8:$AF$142=AC47)+($AG$8:$AG$142=AC47)+($AH$8:$AH$142=AC47)+($AI$8:$AI$142=AC47)+($AJ$8:$AJ$142=AC47))&gt;0)*$AL$8:$AL$142)*AE47,IF(AA47="参考",'設定'!$C$14,IF(OR(AA47="科目",AA47="科目＋利益",AA47="利益"),AL47*AE47,"")))</f>
        <v/>
      </c>
      <c r="AN47" s="26">
        <f>IF(AB47="","",REPT("　",AD47)&amp;IF(AND(AA47="合計",AE47=1,Z47="PL",RIGHT(AB47,2)="利益",N(AM47)&lt;0),SUBSTITUTE(AB47,"利益","損失"),AB47))</f>
        <v/>
      </c>
    </row>
    <row r="48">
      <c r="A48" s="60" t="n">
        <v>41</v>
      </c>
      <c r="B48" s="61" t="n"/>
      <c r="C48" s="61" t="n"/>
      <c r="D48" s="22" t="n"/>
      <c r="E48" s="22" t="n"/>
      <c r="F48" s="61" t="n">
        <v>0</v>
      </c>
      <c r="G48" s="61" t="n">
        <v>1</v>
      </c>
      <c r="H48" s="22" t="n"/>
      <c r="I48" s="22" t="n"/>
      <c r="J48" s="22" t="n"/>
      <c r="K48" s="22" t="n"/>
      <c r="L48" s="22" t="n"/>
      <c r="M48" s="68" t="n"/>
      <c r="N48" s="61" t="n"/>
      <c r="O48" s="61" t="n"/>
      <c r="P48" s="22" t="n"/>
      <c r="Q48" s="22" t="n"/>
      <c r="R48" s="61" t="n">
        <v>0</v>
      </c>
      <c r="S48" s="61" t="n">
        <v>1</v>
      </c>
      <c r="T48" s="22" t="n"/>
      <c r="U48" s="22" t="n"/>
      <c r="V48" s="22" t="n"/>
      <c r="W48" s="22" t="n"/>
      <c r="X48" s="22" t="n"/>
      <c r="Y48" s="68" t="n"/>
      <c r="Z48" s="26">
        <f>CHOOSE('設定'!$C$13,B48,N48)&amp;""</f>
        <v/>
      </c>
      <c r="AA48" s="26">
        <f>CHOOSE('設定'!$C$13,C48,O48)&amp;""</f>
        <v/>
      </c>
      <c r="AB48" s="26">
        <f>CHOOSE('設定'!$C$13,D48,P48)&amp;""</f>
        <v/>
      </c>
      <c r="AC48" s="26">
        <f>CHOOSE('設定'!$C$13,E48,Q48)&amp;""</f>
        <v/>
      </c>
      <c r="AD48" s="62">
        <f>N(CHOOSE('設定'!$C$13,F48,R48))</f>
        <v/>
      </c>
      <c r="AE48" s="62">
        <f>IF(CHOOSE('設定'!$C$13,G48,S48)="",1,N(CHOOSE('設定'!$C$13,G48,S48)))</f>
        <v/>
      </c>
      <c r="AF48" s="26">
        <f>CHOOSE('設定'!$C$13,H48,T48)&amp;""</f>
        <v/>
      </c>
      <c r="AG48" s="26">
        <f>CHOOSE('設定'!$C$13,I48,U48)&amp;""</f>
        <v/>
      </c>
      <c r="AH48" s="26">
        <f>CHOOSE('設定'!$C$13,J48,V48)&amp;""</f>
        <v/>
      </c>
      <c r="AI48" s="26">
        <f>CHOOSE('設定'!$C$13,K48,W48)&amp;""</f>
        <v/>
      </c>
      <c r="AJ48" s="26">
        <f>CHOOSE('設定'!$C$13,L48,X48)&amp;""</f>
        <v/>
      </c>
      <c r="AK48" s="26">
        <f>IF(LEFT(AA48,2)="科目",AC48,"")</f>
        <v/>
      </c>
      <c r="AL48" s="49">
        <f>IF(AA48="科目",SUMIFS('合計残高試算表'!$N$6:$N$125,'勘定科目'!$E$6:$E$125,AC48,'勘定科目'!$H$6:$H$125,"○"),IF(AA48="科目＋利益",SUMIFS('合計残高試算表'!$N$6:$N$125,'勘定科目'!$E$6:$E$125,AC48,'勘定科目'!$H$6:$H$125,"○")+'設定'!$C$14,IF(AA48="利益",'設定'!$C$14,0)))</f>
        <v/>
      </c>
      <c r="AM48" s="48">
        <f>IF(AA48="合計",SUMPRODUCT(((($AF$8:$AF$142=AC48)+($AG$8:$AG$142=AC48)+($AH$8:$AH$142=AC48)+($AI$8:$AI$142=AC48)+($AJ$8:$AJ$142=AC48))&gt;0)*$AL$8:$AL$142)*AE48,IF(AA48="参考",'設定'!$C$14,IF(OR(AA48="科目",AA48="科目＋利益",AA48="利益"),AL48*AE48,"")))</f>
        <v/>
      </c>
      <c r="AN48" s="26">
        <f>IF(AB48="","",REPT("　",AD48)&amp;IF(AND(AA48="合計",AE48=1,Z48="PL",RIGHT(AB48,2)="利益",N(AM48)&lt;0),SUBSTITUTE(AB48,"利益","損失"),AB48))</f>
        <v/>
      </c>
    </row>
    <row r="49">
      <c r="A49" s="60" t="n">
        <v>42</v>
      </c>
      <c r="B49" s="61" t="n"/>
      <c r="C49" s="61" t="n"/>
      <c r="D49" s="22" t="n"/>
      <c r="E49" s="22" t="n"/>
      <c r="F49" s="61" t="n">
        <v>0</v>
      </c>
      <c r="G49" s="61" t="n">
        <v>1</v>
      </c>
      <c r="H49" s="22" t="n"/>
      <c r="I49" s="22" t="n"/>
      <c r="J49" s="22" t="n"/>
      <c r="K49" s="22" t="n"/>
      <c r="L49" s="22" t="n"/>
      <c r="M49" s="68" t="n"/>
      <c r="N49" s="61" t="n"/>
      <c r="O49" s="61" t="n"/>
      <c r="P49" s="22" t="n"/>
      <c r="Q49" s="22" t="n"/>
      <c r="R49" s="61" t="n">
        <v>0</v>
      </c>
      <c r="S49" s="61" t="n">
        <v>1</v>
      </c>
      <c r="T49" s="22" t="n"/>
      <c r="U49" s="22" t="n"/>
      <c r="V49" s="22" t="n"/>
      <c r="W49" s="22" t="n"/>
      <c r="X49" s="22" t="n"/>
      <c r="Y49" s="68" t="n"/>
      <c r="Z49" s="26">
        <f>CHOOSE('設定'!$C$13,B49,N49)&amp;""</f>
        <v/>
      </c>
      <c r="AA49" s="26">
        <f>CHOOSE('設定'!$C$13,C49,O49)&amp;""</f>
        <v/>
      </c>
      <c r="AB49" s="26">
        <f>CHOOSE('設定'!$C$13,D49,P49)&amp;""</f>
        <v/>
      </c>
      <c r="AC49" s="26">
        <f>CHOOSE('設定'!$C$13,E49,Q49)&amp;""</f>
        <v/>
      </c>
      <c r="AD49" s="62">
        <f>N(CHOOSE('設定'!$C$13,F49,R49))</f>
        <v/>
      </c>
      <c r="AE49" s="62">
        <f>IF(CHOOSE('設定'!$C$13,G49,S49)="",1,N(CHOOSE('設定'!$C$13,G49,S49)))</f>
        <v/>
      </c>
      <c r="AF49" s="26">
        <f>CHOOSE('設定'!$C$13,H49,T49)&amp;""</f>
        <v/>
      </c>
      <c r="AG49" s="26">
        <f>CHOOSE('設定'!$C$13,I49,U49)&amp;""</f>
        <v/>
      </c>
      <c r="AH49" s="26">
        <f>CHOOSE('設定'!$C$13,J49,V49)&amp;""</f>
        <v/>
      </c>
      <c r="AI49" s="26">
        <f>CHOOSE('設定'!$C$13,K49,W49)&amp;""</f>
        <v/>
      </c>
      <c r="AJ49" s="26">
        <f>CHOOSE('設定'!$C$13,L49,X49)&amp;""</f>
        <v/>
      </c>
      <c r="AK49" s="26">
        <f>IF(LEFT(AA49,2)="科目",AC49,"")</f>
        <v/>
      </c>
      <c r="AL49" s="49">
        <f>IF(AA49="科目",SUMIFS('合計残高試算表'!$N$6:$N$125,'勘定科目'!$E$6:$E$125,AC49,'勘定科目'!$H$6:$H$125,"○"),IF(AA49="科目＋利益",SUMIFS('合計残高試算表'!$N$6:$N$125,'勘定科目'!$E$6:$E$125,AC49,'勘定科目'!$H$6:$H$125,"○")+'設定'!$C$14,IF(AA49="利益",'設定'!$C$14,0)))</f>
        <v/>
      </c>
      <c r="AM49" s="48">
        <f>IF(AA49="合計",SUMPRODUCT(((($AF$8:$AF$142=AC49)+($AG$8:$AG$142=AC49)+($AH$8:$AH$142=AC49)+($AI$8:$AI$142=AC49)+($AJ$8:$AJ$142=AC49))&gt;0)*$AL$8:$AL$142)*AE49,IF(AA49="参考",'設定'!$C$14,IF(OR(AA49="科目",AA49="科目＋利益",AA49="利益"),AL49*AE49,"")))</f>
        <v/>
      </c>
      <c r="AN49" s="26">
        <f>IF(AB49="","",REPT("　",AD49)&amp;IF(AND(AA49="合計",AE49=1,Z49="PL",RIGHT(AB49,2)="利益",N(AM49)&lt;0),SUBSTITUTE(AB49,"利益","損失"),AB49))</f>
        <v/>
      </c>
    </row>
    <row r="50">
      <c r="A50" s="60" t="n">
        <v>43</v>
      </c>
      <c r="B50" s="61" t="n"/>
      <c r="C50" s="61" t="n"/>
      <c r="D50" s="22" t="n"/>
      <c r="E50" s="22" t="n"/>
      <c r="F50" s="61" t="n">
        <v>0</v>
      </c>
      <c r="G50" s="61" t="n">
        <v>1</v>
      </c>
      <c r="H50" s="22" t="n"/>
      <c r="I50" s="22" t="n"/>
      <c r="J50" s="22" t="n"/>
      <c r="K50" s="22" t="n"/>
      <c r="L50" s="22" t="n"/>
      <c r="M50" s="68" t="n"/>
      <c r="N50" s="61" t="n"/>
      <c r="O50" s="61" t="n"/>
      <c r="P50" s="22" t="n"/>
      <c r="Q50" s="22" t="n"/>
      <c r="R50" s="61" t="n">
        <v>0</v>
      </c>
      <c r="S50" s="61" t="n">
        <v>1</v>
      </c>
      <c r="T50" s="22" t="n"/>
      <c r="U50" s="22" t="n"/>
      <c r="V50" s="22" t="n"/>
      <c r="W50" s="22" t="n"/>
      <c r="X50" s="22" t="n"/>
      <c r="Y50" s="68" t="n"/>
      <c r="Z50" s="26">
        <f>CHOOSE('設定'!$C$13,B50,N50)&amp;""</f>
        <v/>
      </c>
      <c r="AA50" s="26">
        <f>CHOOSE('設定'!$C$13,C50,O50)&amp;""</f>
        <v/>
      </c>
      <c r="AB50" s="26">
        <f>CHOOSE('設定'!$C$13,D50,P50)&amp;""</f>
        <v/>
      </c>
      <c r="AC50" s="26">
        <f>CHOOSE('設定'!$C$13,E50,Q50)&amp;""</f>
        <v/>
      </c>
      <c r="AD50" s="62">
        <f>N(CHOOSE('設定'!$C$13,F50,R50))</f>
        <v/>
      </c>
      <c r="AE50" s="62">
        <f>IF(CHOOSE('設定'!$C$13,G50,S50)="",1,N(CHOOSE('設定'!$C$13,G50,S50)))</f>
        <v/>
      </c>
      <c r="AF50" s="26">
        <f>CHOOSE('設定'!$C$13,H50,T50)&amp;""</f>
        <v/>
      </c>
      <c r="AG50" s="26">
        <f>CHOOSE('設定'!$C$13,I50,U50)&amp;""</f>
        <v/>
      </c>
      <c r="AH50" s="26">
        <f>CHOOSE('設定'!$C$13,J50,V50)&amp;""</f>
        <v/>
      </c>
      <c r="AI50" s="26">
        <f>CHOOSE('設定'!$C$13,K50,W50)&amp;""</f>
        <v/>
      </c>
      <c r="AJ50" s="26">
        <f>CHOOSE('設定'!$C$13,L50,X50)&amp;""</f>
        <v/>
      </c>
      <c r="AK50" s="26">
        <f>IF(LEFT(AA50,2)="科目",AC50,"")</f>
        <v/>
      </c>
      <c r="AL50" s="49">
        <f>IF(AA50="科目",SUMIFS('合計残高試算表'!$N$6:$N$125,'勘定科目'!$E$6:$E$125,AC50,'勘定科目'!$H$6:$H$125,"○"),IF(AA50="科目＋利益",SUMIFS('合計残高試算表'!$N$6:$N$125,'勘定科目'!$E$6:$E$125,AC50,'勘定科目'!$H$6:$H$125,"○")+'設定'!$C$14,IF(AA50="利益",'設定'!$C$14,0)))</f>
        <v/>
      </c>
      <c r="AM50" s="48">
        <f>IF(AA50="合計",SUMPRODUCT(((($AF$8:$AF$142=AC50)+($AG$8:$AG$142=AC50)+($AH$8:$AH$142=AC50)+($AI$8:$AI$142=AC50)+($AJ$8:$AJ$142=AC50))&gt;0)*$AL$8:$AL$142)*AE50,IF(AA50="参考",'設定'!$C$14,IF(OR(AA50="科目",AA50="科目＋利益",AA50="利益"),AL50*AE50,"")))</f>
        <v/>
      </c>
      <c r="AN50" s="26">
        <f>IF(AB50="","",REPT("　",AD50)&amp;IF(AND(AA50="合計",AE50=1,Z50="PL",RIGHT(AB50,2)="利益",N(AM50)&lt;0),SUBSTITUTE(AB50,"利益","損失"),AB50))</f>
        <v/>
      </c>
    </row>
    <row r="51">
      <c r="A51" s="60" t="n">
        <v>44</v>
      </c>
      <c r="B51" s="61" t="n"/>
      <c r="C51" s="61" t="n"/>
      <c r="D51" s="22" t="n"/>
      <c r="E51" s="22" t="n"/>
      <c r="F51" s="61" t="n">
        <v>0</v>
      </c>
      <c r="G51" s="61" t="n">
        <v>1</v>
      </c>
      <c r="H51" s="22" t="n"/>
      <c r="I51" s="22" t="n"/>
      <c r="J51" s="22" t="n"/>
      <c r="K51" s="22" t="n"/>
      <c r="L51" s="22" t="n"/>
      <c r="M51" s="68" t="n"/>
      <c r="N51" s="61" t="n"/>
      <c r="O51" s="61" t="n"/>
      <c r="P51" s="22" t="n"/>
      <c r="Q51" s="22" t="n"/>
      <c r="R51" s="61" t="n">
        <v>0</v>
      </c>
      <c r="S51" s="61" t="n">
        <v>1</v>
      </c>
      <c r="T51" s="22" t="n"/>
      <c r="U51" s="22" t="n"/>
      <c r="V51" s="22" t="n"/>
      <c r="W51" s="22" t="n"/>
      <c r="X51" s="22" t="n"/>
      <c r="Y51" s="68" t="n"/>
      <c r="Z51" s="26">
        <f>CHOOSE('設定'!$C$13,B51,N51)&amp;""</f>
        <v/>
      </c>
      <c r="AA51" s="26">
        <f>CHOOSE('設定'!$C$13,C51,O51)&amp;""</f>
        <v/>
      </c>
      <c r="AB51" s="26">
        <f>CHOOSE('設定'!$C$13,D51,P51)&amp;""</f>
        <v/>
      </c>
      <c r="AC51" s="26">
        <f>CHOOSE('設定'!$C$13,E51,Q51)&amp;""</f>
        <v/>
      </c>
      <c r="AD51" s="62">
        <f>N(CHOOSE('設定'!$C$13,F51,R51))</f>
        <v/>
      </c>
      <c r="AE51" s="62">
        <f>IF(CHOOSE('設定'!$C$13,G51,S51)="",1,N(CHOOSE('設定'!$C$13,G51,S51)))</f>
        <v/>
      </c>
      <c r="AF51" s="26">
        <f>CHOOSE('設定'!$C$13,H51,T51)&amp;""</f>
        <v/>
      </c>
      <c r="AG51" s="26">
        <f>CHOOSE('設定'!$C$13,I51,U51)&amp;""</f>
        <v/>
      </c>
      <c r="AH51" s="26">
        <f>CHOOSE('設定'!$C$13,J51,V51)&amp;""</f>
        <v/>
      </c>
      <c r="AI51" s="26">
        <f>CHOOSE('設定'!$C$13,K51,W51)&amp;""</f>
        <v/>
      </c>
      <c r="AJ51" s="26">
        <f>CHOOSE('設定'!$C$13,L51,X51)&amp;""</f>
        <v/>
      </c>
      <c r="AK51" s="26">
        <f>IF(LEFT(AA51,2)="科目",AC51,"")</f>
        <v/>
      </c>
      <c r="AL51" s="49">
        <f>IF(AA51="科目",SUMIFS('合計残高試算表'!$N$6:$N$125,'勘定科目'!$E$6:$E$125,AC51,'勘定科目'!$H$6:$H$125,"○"),IF(AA51="科目＋利益",SUMIFS('合計残高試算表'!$N$6:$N$125,'勘定科目'!$E$6:$E$125,AC51,'勘定科目'!$H$6:$H$125,"○")+'設定'!$C$14,IF(AA51="利益",'設定'!$C$14,0)))</f>
        <v/>
      </c>
      <c r="AM51" s="48">
        <f>IF(AA51="合計",SUMPRODUCT(((($AF$8:$AF$142=AC51)+($AG$8:$AG$142=AC51)+($AH$8:$AH$142=AC51)+($AI$8:$AI$142=AC51)+($AJ$8:$AJ$142=AC51))&gt;0)*$AL$8:$AL$142)*AE51,IF(AA51="参考",'設定'!$C$14,IF(OR(AA51="科目",AA51="科目＋利益",AA51="利益"),AL51*AE51,"")))</f>
        <v/>
      </c>
      <c r="AN51" s="26">
        <f>IF(AB51="","",REPT("　",AD51)&amp;IF(AND(AA51="合計",AE51=1,Z51="PL",RIGHT(AB51,2)="利益",N(AM51)&lt;0),SUBSTITUTE(AB51,"利益","損失"),AB51))</f>
        <v/>
      </c>
    </row>
    <row r="52">
      <c r="A52" s="60" t="n">
        <v>45</v>
      </c>
      <c r="B52" s="61" t="inlineStr">
        <is>
          <t>BS</t>
        </is>
      </c>
      <c r="C52" s="61" t="inlineStr">
        <is>
          <t>合計</t>
        </is>
      </c>
      <c r="D52" s="22" t="inlineStr">
        <is>
          <t>資産合計</t>
        </is>
      </c>
      <c r="E52" s="22" t="inlineStr">
        <is>
          <t>資産</t>
        </is>
      </c>
      <c r="F52" s="61" t="n">
        <v>0</v>
      </c>
      <c r="G52" s="61" t="n">
        <v>1</v>
      </c>
      <c r="H52" s="22" t="n"/>
      <c r="I52" s="22" t="n"/>
      <c r="J52" s="22" t="n"/>
      <c r="K52" s="22" t="n"/>
      <c r="L52" s="22" t="n"/>
      <c r="M52" s="68" t="n"/>
      <c r="N52" s="61" t="inlineStr">
        <is>
          <t>BS</t>
        </is>
      </c>
      <c r="O52" s="61" t="inlineStr">
        <is>
          <t>合計</t>
        </is>
      </c>
      <c r="P52" s="22" t="inlineStr">
        <is>
          <t>資産合計</t>
        </is>
      </c>
      <c r="Q52" s="22" t="inlineStr">
        <is>
          <t>資産</t>
        </is>
      </c>
      <c r="R52" s="61" t="n">
        <v>0</v>
      </c>
      <c r="S52" s="61" t="n">
        <v>1</v>
      </c>
      <c r="T52" s="22" t="n"/>
      <c r="U52" s="22" t="n"/>
      <c r="V52" s="22" t="n"/>
      <c r="W52" s="22" t="n"/>
      <c r="X52" s="22" t="n"/>
      <c r="Y52" s="68" t="n"/>
      <c r="Z52" s="26">
        <f>CHOOSE('設定'!$C$13,B52,N52)&amp;""</f>
        <v/>
      </c>
      <c r="AA52" s="26">
        <f>CHOOSE('設定'!$C$13,C52,O52)&amp;""</f>
        <v/>
      </c>
      <c r="AB52" s="26">
        <f>CHOOSE('設定'!$C$13,D52,P52)&amp;""</f>
        <v/>
      </c>
      <c r="AC52" s="26">
        <f>CHOOSE('設定'!$C$13,E52,Q52)&amp;""</f>
        <v/>
      </c>
      <c r="AD52" s="62">
        <f>N(CHOOSE('設定'!$C$13,F52,R52))</f>
        <v/>
      </c>
      <c r="AE52" s="62">
        <f>IF(CHOOSE('設定'!$C$13,G52,S52)="",1,N(CHOOSE('設定'!$C$13,G52,S52)))</f>
        <v/>
      </c>
      <c r="AF52" s="26">
        <f>CHOOSE('設定'!$C$13,H52,T52)&amp;""</f>
        <v/>
      </c>
      <c r="AG52" s="26">
        <f>CHOOSE('設定'!$C$13,I52,U52)&amp;""</f>
        <v/>
      </c>
      <c r="AH52" s="26">
        <f>CHOOSE('設定'!$C$13,J52,V52)&amp;""</f>
        <v/>
      </c>
      <c r="AI52" s="26">
        <f>CHOOSE('設定'!$C$13,K52,W52)&amp;""</f>
        <v/>
      </c>
      <c r="AJ52" s="26">
        <f>CHOOSE('設定'!$C$13,L52,X52)&amp;""</f>
        <v/>
      </c>
      <c r="AK52" s="26">
        <f>IF(LEFT(AA52,2)="科目",AC52,"")</f>
        <v/>
      </c>
      <c r="AL52" s="49">
        <f>IF(AA52="科目",SUMIFS('合計残高試算表'!$N$6:$N$125,'勘定科目'!$E$6:$E$125,AC52,'勘定科目'!$H$6:$H$125,"○"),IF(AA52="科目＋利益",SUMIFS('合計残高試算表'!$N$6:$N$125,'勘定科目'!$E$6:$E$125,AC52,'勘定科目'!$H$6:$H$125,"○")+'設定'!$C$14,IF(AA52="利益",'設定'!$C$14,0)))</f>
        <v/>
      </c>
      <c r="AM52" s="48">
        <f>IF(AA52="合計",SUMPRODUCT(((($AF$8:$AF$142=AC52)+($AG$8:$AG$142=AC52)+($AH$8:$AH$142=AC52)+($AI$8:$AI$142=AC52)+($AJ$8:$AJ$142=AC52))&gt;0)*$AL$8:$AL$142)*AE52,IF(AA52="参考",'設定'!$C$14,IF(OR(AA52="科目",AA52="科目＋利益",AA52="利益"),AL52*AE52,"")))</f>
        <v/>
      </c>
      <c r="AN52" s="26">
        <f>IF(AB52="","",REPT("　",AD52)&amp;IF(AND(AA52="合計",AE52=1,Z52="PL",RIGHT(AB52,2)="利益",N(AM52)&lt;0),SUBSTITUTE(AB52,"利益","損失"),AB52))</f>
        <v/>
      </c>
    </row>
    <row r="53">
      <c r="A53" s="60" t="n">
        <v>46</v>
      </c>
      <c r="B53" s="61" t="inlineStr">
        <is>
          <t>BS</t>
        </is>
      </c>
      <c r="C53" s="61" t="inlineStr">
        <is>
          <t>見出し</t>
        </is>
      </c>
      <c r="D53" s="22" t="inlineStr">
        <is>
          <t>負債の部</t>
        </is>
      </c>
      <c r="E53" s="22" t="n"/>
      <c r="F53" s="61" t="n">
        <v>0</v>
      </c>
      <c r="G53" s="61" t="n">
        <v>1</v>
      </c>
      <c r="H53" s="22" t="n"/>
      <c r="I53" s="22" t="n"/>
      <c r="J53" s="22" t="n"/>
      <c r="K53" s="22" t="n"/>
      <c r="L53" s="22" t="n"/>
      <c r="M53" s="68" t="n"/>
      <c r="N53" s="61" t="inlineStr">
        <is>
          <t>BS</t>
        </is>
      </c>
      <c r="O53" s="61" t="inlineStr">
        <is>
          <t>見出し</t>
        </is>
      </c>
      <c r="P53" s="22" t="inlineStr">
        <is>
          <t>負債・資本の部</t>
        </is>
      </c>
      <c r="Q53" s="22" t="n"/>
      <c r="R53" s="61" t="n">
        <v>0</v>
      </c>
      <c r="S53" s="61" t="n">
        <v>1</v>
      </c>
      <c r="T53" s="22" t="n"/>
      <c r="U53" s="22" t="n"/>
      <c r="V53" s="22" t="n"/>
      <c r="W53" s="22" t="n"/>
      <c r="X53" s="22" t="n"/>
      <c r="Y53" s="68" t="n"/>
      <c r="Z53" s="26">
        <f>CHOOSE('設定'!$C$13,B53,N53)&amp;""</f>
        <v/>
      </c>
      <c r="AA53" s="26">
        <f>CHOOSE('設定'!$C$13,C53,O53)&amp;""</f>
        <v/>
      </c>
      <c r="AB53" s="26">
        <f>CHOOSE('設定'!$C$13,D53,P53)&amp;""</f>
        <v/>
      </c>
      <c r="AC53" s="26">
        <f>CHOOSE('設定'!$C$13,E53,Q53)&amp;""</f>
        <v/>
      </c>
      <c r="AD53" s="62">
        <f>N(CHOOSE('設定'!$C$13,F53,R53))</f>
        <v/>
      </c>
      <c r="AE53" s="62">
        <f>IF(CHOOSE('設定'!$C$13,G53,S53)="",1,N(CHOOSE('設定'!$C$13,G53,S53)))</f>
        <v/>
      </c>
      <c r="AF53" s="26">
        <f>CHOOSE('設定'!$C$13,H53,T53)&amp;""</f>
        <v/>
      </c>
      <c r="AG53" s="26">
        <f>CHOOSE('設定'!$C$13,I53,U53)&amp;""</f>
        <v/>
      </c>
      <c r="AH53" s="26">
        <f>CHOOSE('設定'!$C$13,J53,V53)&amp;""</f>
        <v/>
      </c>
      <c r="AI53" s="26">
        <f>CHOOSE('設定'!$C$13,K53,W53)&amp;""</f>
        <v/>
      </c>
      <c r="AJ53" s="26">
        <f>CHOOSE('設定'!$C$13,L53,X53)&amp;""</f>
        <v/>
      </c>
      <c r="AK53" s="26">
        <f>IF(LEFT(AA53,2)="科目",AC53,"")</f>
        <v/>
      </c>
      <c r="AL53" s="49">
        <f>IF(AA53="科目",SUMIFS('合計残高試算表'!$N$6:$N$125,'勘定科目'!$E$6:$E$125,AC53,'勘定科目'!$H$6:$H$125,"○"),IF(AA53="科目＋利益",SUMIFS('合計残高試算表'!$N$6:$N$125,'勘定科目'!$E$6:$E$125,AC53,'勘定科目'!$H$6:$H$125,"○")+'設定'!$C$14,IF(AA53="利益",'設定'!$C$14,0)))</f>
        <v/>
      </c>
      <c r="AM53" s="48">
        <f>IF(AA53="合計",SUMPRODUCT(((($AF$8:$AF$142=AC53)+($AG$8:$AG$142=AC53)+($AH$8:$AH$142=AC53)+($AI$8:$AI$142=AC53)+($AJ$8:$AJ$142=AC53))&gt;0)*$AL$8:$AL$142)*AE53,IF(AA53="参考",'設定'!$C$14,IF(OR(AA53="科目",AA53="科目＋利益",AA53="利益"),AL53*AE53,"")))</f>
        <v/>
      </c>
      <c r="AN53" s="26">
        <f>IF(AB53="","",REPT("　",AD53)&amp;IF(AND(AA53="合計",AE53=1,Z53="PL",RIGHT(AB53,2)="利益",N(AM53)&lt;0),SUBSTITUTE(AB53,"利益","損失"),AB53))</f>
        <v/>
      </c>
    </row>
    <row r="54">
      <c r="A54" s="60" t="n">
        <v>47</v>
      </c>
      <c r="B54" s="61" t="inlineStr">
        <is>
          <t>BS</t>
        </is>
      </c>
      <c r="C54" s="61" t="inlineStr">
        <is>
          <t>見出し</t>
        </is>
      </c>
      <c r="D54" s="22" t="inlineStr">
        <is>
          <t>Ⅰ　流動負債</t>
        </is>
      </c>
      <c r="E54" s="22" t="n"/>
      <c r="F54" s="61" t="n">
        <v>0</v>
      </c>
      <c r="G54" s="61" t="n">
        <v>1</v>
      </c>
      <c r="H54" s="22" t="n"/>
      <c r="I54" s="22" t="n"/>
      <c r="J54" s="22" t="n"/>
      <c r="K54" s="22" t="n"/>
      <c r="L54" s="22" t="n"/>
      <c r="M54" s="68" t="n"/>
      <c r="N54" s="61" t="inlineStr">
        <is>
          <t>BS</t>
        </is>
      </c>
      <c r="O54" s="61" t="inlineStr">
        <is>
          <t>科目</t>
        </is>
      </c>
      <c r="P54" s="22" t="inlineStr">
        <is>
          <t>支払手形・買掛金</t>
        </is>
      </c>
      <c r="Q54" s="22" t="inlineStr">
        <is>
          <t>支払手形・買掛金</t>
        </is>
      </c>
      <c r="R54" s="61" t="n">
        <v>1</v>
      </c>
      <c r="S54" s="61" t="n">
        <v>1</v>
      </c>
      <c r="T54" s="22" t="inlineStr">
        <is>
          <t>負債</t>
        </is>
      </c>
      <c r="U54" s="22" t="inlineStr">
        <is>
          <t>負債資本</t>
        </is>
      </c>
      <c r="V54" s="22" t="n"/>
      <c r="W54" s="22" t="n"/>
      <c r="X54" s="22" t="n"/>
      <c r="Y54" s="68" t="n"/>
      <c r="Z54" s="26">
        <f>CHOOSE('設定'!$C$13,B54,N54)&amp;""</f>
        <v/>
      </c>
      <c r="AA54" s="26">
        <f>CHOOSE('設定'!$C$13,C54,O54)&amp;""</f>
        <v/>
      </c>
      <c r="AB54" s="26">
        <f>CHOOSE('設定'!$C$13,D54,P54)&amp;""</f>
        <v/>
      </c>
      <c r="AC54" s="26">
        <f>CHOOSE('設定'!$C$13,E54,Q54)&amp;""</f>
        <v/>
      </c>
      <c r="AD54" s="62">
        <f>N(CHOOSE('設定'!$C$13,F54,R54))</f>
        <v/>
      </c>
      <c r="AE54" s="62">
        <f>IF(CHOOSE('設定'!$C$13,G54,S54)="",1,N(CHOOSE('設定'!$C$13,G54,S54)))</f>
        <v/>
      </c>
      <c r="AF54" s="26">
        <f>CHOOSE('設定'!$C$13,H54,T54)&amp;""</f>
        <v/>
      </c>
      <c r="AG54" s="26">
        <f>CHOOSE('設定'!$C$13,I54,U54)&amp;""</f>
        <v/>
      </c>
      <c r="AH54" s="26">
        <f>CHOOSE('設定'!$C$13,J54,V54)&amp;""</f>
        <v/>
      </c>
      <c r="AI54" s="26">
        <f>CHOOSE('設定'!$C$13,K54,W54)&amp;""</f>
        <v/>
      </c>
      <c r="AJ54" s="26">
        <f>CHOOSE('設定'!$C$13,L54,X54)&amp;""</f>
        <v/>
      </c>
      <c r="AK54" s="26">
        <f>IF(LEFT(AA54,2)="科目",AC54,"")</f>
        <v/>
      </c>
      <c r="AL54" s="49">
        <f>IF(AA54="科目",SUMIFS('合計残高試算表'!$N$6:$N$125,'勘定科目'!$E$6:$E$125,AC54,'勘定科目'!$H$6:$H$125,"○"),IF(AA54="科目＋利益",SUMIFS('合計残高試算表'!$N$6:$N$125,'勘定科目'!$E$6:$E$125,AC54,'勘定科目'!$H$6:$H$125,"○")+'設定'!$C$14,IF(AA54="利益",'設定'!$C$14,0)))</f>
        <v/>
      </c>
      <c r="AM54" s="48">
        <f>IF(AA54="合計",SUMPRODUCT(((($AF$8:$AF$142=AC54)+($AG$8:$AG$142=AC54)+($AH$8:$AH$142=AC54)+($AI$8:$AI$142=AC54)+($AJ$8:$AJ$142=AC54))&gt;0)*$AL$8:$AL$142)*AE54,IF(AA54="参考",'設定'!$C$14,IF(OR(AA54="科目",AA54="科目＋利益",AA54="利益"),AL54*AE54,"")))</f>
        <v/>
      </c>
      <c r="AN54" s="26">
        <f>IF(AB54="","",REPT("　",AD54)&amp;IF(AND(AA54="合計",AE54=1,Z54="PL",RIGHT(AB54,2)="利益",N(AM54)&lt;0),SUBSTITUTE(AB54,"利益","損失"),AB54))</f>
        <v/>
      </c>
    </row>
    <row r="55">
      <c r="A55" s="60" t="n">
        <v>48</v>
      </c>
      <c r="B55" s="61" t="inlineStr">
        <is>
          <t>BS</t>
        </is>
      </c>
      <c r="C55" s="61" t="inlineStr">
        <is>
          <t>科目</t>
        </is>
      </c>
      <c r="D55" s="22" t="inlineStr">
        <is>
          <t>支払手形</t>
        </is>
      </c>
      <c r="E55" s="22" t="inlineStr">
        <is>
          <t>支払手形</t>
        </is>
      </c>
      <c r="F55" s="61" t="n">
        <v>1</v>
      </c>
      <c r="G55" s="61" t="n">
        <v>1</v>
      </c>
      <c r="H55" s="22" t="inlineStr">
        <is>
          <t>流動負債</t>
        </is>
      </c>
      <c r="I55" s="22" t="inlineStr">
        <is>
          <t>負債</t>
        </is>
      </c>
      <c r="J55" s="22" t="inlineStr">
        <is>
          <t>負債純資産</t>
        </is>
      </c>
      <c r="K55" s="22" t="n"/>
      <c r="L55" s="22" t="n"/>
      <c r="M55" s="68" t="n"/>
      <c r="N55" s="61" t="inlineStr">
        <is>
          <t>BS</t>
        </is>
      </c>
      <c r="O55" s="61" t="inlineStr">
        <is>
          <t>科目</t>
        </is>
      </c>
      <c r="P55" s="22" t="inlineStr">
        <is>
          <t>借入金</t>
        </is>
      </c>
      <c r="Q55" s="22" t="inlineStr">
        <is>
          <t>借入金</t>
        </is>
      </c>
      <c r="R55" s="61" t="n">
        <v>1</v>
      </c>
      <c r="S55" s="61" t="n">
        <v>1</v>
      </c>
      <c r="T55" s="22" t="inlineStr">
        <is>
          <t>負債</t>
        </is>
      </c>
      <c r="U55" s="22" t="inlineStr">
        <is>
          <t>負債資本</t>
        </is>
      </c>
      <c r="V55" s="22" t="n"/>
      <c r="W55" s="22" t="n"/>
      <c r="X55" s="22" t="n"/>
      <c r="Y55" s="68" t="n"/>
      <c r="Z55" s="26">
        <f>CHOOSE('設定'!$C$13,B55,N55)&amp;""</f>
        <v/>
      </c>
      <c r="AA55" s="26">
        <f>CHOOSE('設定'!$C$13,C55,O55)&amp;""</f>
        <v/>
      </c>
      <c r="AB55" s="26">
        <f>CHOOSE('設定'!$C$13,D55,P55)&amp;""</f>
        <v/>
      </c>
      <c r="AC55" s="26">
        <f>CHOOSE('設定'!$C$13,E55,Q55)&amp;""</f>
        <v/>
      </c>
      <c r="AD55" s="62">
        <f>N(CHOOSE('設定'!$C$13,F55,R55))</f>
        <v/>
      </c>
      <c r="AE55" s="62">
        <f>IF(CHOOSE('設定'!$C$13,G55,S55)="",1,N(CHOOSE('設定'!$C$13,G55,S55)))</f>
        <v/>
      </c>
      <c r="AF55" s="26">
        <f>CHOOSE('設定'!$C$13,H55,T55)&amp;""</f>
        <v/>
      </c>
      <c r="AG55" s="26">
        <f>CHOOSE('設定'!$C$13,I55,U55)&amp;""</f>
        <v/>
      </c>
      <c r="AH55" s="26">
        <f>CHOOSE('設定'!$C$13,J55,V55)&amp;""</f>
        <v/>
      </c>
      <c r="AI55" s="26">
        <f>CHOOSE('設定'!$C$13,K55,W55)&amp;""</f>
        <v/>
      </c>
      <c r="AJ55" s="26">
        <f>CHOOSE('設定'!$C$13,L55,X55)&amp;""</f>
        <v/>
      </c>
      <c r="AK55" s="26">
        <f>IF(LEFT(AA55,2)="科目",AC55,"")</f>
        <v/>
      </c>
      <c r="AL55" s="49">
        <f>IF(AA55="科目",SUMIFS('合計残高試算表'!$N$6:$N$125,'勘定科目'!$E$6:$E$125,AC55,'勘定科目'!$H$6:$H$125,"○"),IF(AA55="科目＋利益",SUMIFS('合計残高試算表'!$N$6:$N$125,'勘定科目'!$E$6:$E$125,AC55,'勘定科目'!$H$6:$H$125,"○")+'設定'!$C$14,IF(AA55="利益",'設定'!$C$14,0)))</f>
        <v/>
      </c>
      <c r="AM55" s="48">
        <f>IF(AA55="合計",SUMPRODUCT(((($AF$8:$AF$142=AC55)+($AG$8:$AG$142=AC55)+($AH$8:$AH$142=AC55)+($AI$8:$AI$142=AC55)+($AJ$8:$AJ$142=AC55))&gt;0)*$AL$8:$AL$142)*AE55,IF(AA55="参考",'設定'!$C$14,IF(OR(AA55="科目",AA55="科目＋利益",AA55="利益"),AL55*AE55,"")))</f>
        <v/>
      </c>
      <c r="AN55" s="26">
        <f>IF(AB55="","",REPT("　",AD55)&amp;IF(AND(AA55="合計",AE55=1,Z55="PL",RIGHT(AB55,2)="利益",N(AM55)&lt;0),SUBSTITUTE(AB55,"利益","損失"),AB55))</f>
        <v/>
      </c>
    </row>
    <row r="56">
      <c r="A56" s="60" t="n">
        <v>49</v>
      </c>
      <c r="B56" s="61" t="inlineStr">
        <is>
          <t>BS</t>
        </is>
      </c>
      <c r="C56" s="61" t="inlineStr">
        <is>
          <t>科目</t>
        </is>
      </c>
      <c r="D56" s="22" t="inlineStr">
        <is>
          <t>買掛金</t>
        </is>
      </c>
      <c r="E56" s="22" t="inlineStr">
        <is>
          <t>買掛金</t>
        </is>
      </c>
      <c r="F56" s="61" t="n">
        <v>1</v>
      </c>
      <c r="G56" s="61" t="n">
        <v>1</v>
      </c>
      <c r="H56" s="22" t="inlineStr">
        <is>
          <t>流動負債</t>
        </is>
      </c>
      <c r="I56" s="22" t="inlineStr">
        <is>
          <t>負債</t>
        </is>
      </c>
      <c r="J56" s="22" t="inlineStr">
        <is>
          <t>負債純資産</t>
        </is>
      </c>
      <c r="K56" s="22" t="n"/>
      <c r="L56" s="22" t="n"/>
      <c r="M56" s="68" t="n"/>
      <c r="N56" s="61" t="inlineStr">
        <is>
          <t>BS</t>
        </is>
      </c>
      <c r="O56" s="61" t="inlineStr">
        <is>
          <t>科目</t>
        </is>
      </c>
      <c r="P56" s="22" t="inlineStr">
        <is>
          <t>未払金</t>
        </is>
      </c>
      <c r="Q56" s="22" t="inlineStr">
        <is>
          <t>未払金</t>
        </is>
      </c>
      <c r="R56" s="61" t="n">
        <v>1</v>
      </c>
      <c r="S56" s="61" t="n">
        <v>1</v>
      </c>
      <c r="T56" s="22" t="inlineStr">
        <is>
          <t>負債</t>
        </is>
      </c>
      <c r="U56" s="22" t="inlineStr">
        <is>
          <t>負債資本</t>
        </is>
      </c>
      <c r="V56" s="22" t="n"/>
      <c r="W56" s="22" t="n"/>
      <c r="X56" s="22" t="n"/>
      <c r="Y56" s="68" t="n"/>
      <c r="Z56" s="26">
        <f>CHOOSE('設定'!$C$13,B56,N56)&amp;""</f>
        <v/>
      </c>
      <c r="AA56" s="26">
        <f>CHOOSE('設定'!$C$13,C56,O56)&amp;""</f>
        <v/>
      </c>
      <c r="AB56" s="26">
        <f>CHOOSE('設定'!$C$13,D56,P56)&amp;""</f>
        <v/>
      </c>
      <c r="AC56" s="26">
        <f>CHOOSE('設定'!$C$13,E56,Q56)&amp;""</f>
        <v/>
      </c>
      <c r="AD56" s="62">
        <f>N(CHOOSE('設定'!$C$13,F56,R56))</f>
        <v/>
      </c>
      <c r="AE56" s="62">
        <f>IF(CHOOSE('設定'!$C$13,G56,S56)="",1,N(CHOOSE('設定'!$C$13,G56,S56)))</f>
        <v/>
      </c>
      <c r="AF56" s="26">
        <f>CHOOSE('設定'!$C$13,H56,T56)&amp;""</f>
        <v/>
      </c>
      <c r="AG56" s="26">
        <f>CHOOSE('設定'!$C$13,I56,U56)&amp;""</f>
        <v/>
      </c>
      <c r="AH56" s="26">
        <f>CHOOSE('設定'!$C$13,J56,V56)&amp;""</f>
        <v/>
      </c>
      <c r="AI56" s="26">
        <f>CHOOSE('設定'!$C$13,K56,W56)&amp;""</f>
        <v/>
      </c>
      <c r="AJ56" s="26">
        <f>CHOOSE('設定'!$C$13,L56,X56)&amp;""</f>
        <v/>
      </c>
      <c r="AK56" s="26">
        <f>IF(LEFT(AA56,2)="科目",AC56,"")</f>
        <v/>
      </c>
      <c r="AL56" s="49">
        <f>IF(AA56="科目",SUMIFS('合計残高試算表'!$N$6:$N$125,'勘定科目'!$E$6:$E$125,AC56,'勘定科目'!$H$6:$H$125,"○"),IF(AA56="科目＋利益",SUMIFS('合計残高試算表'!$N$6:$N$125,'勘定科目'!$E$6:$E$125,AC56,'勘定科目'!$H$6:$H$125,"○")+'設定'!$C$14,IF(AA56="利益",'設定'!$C$14,0)))</f>
        <v/>
      </c>
      <c r="AM56" s="48">
        <f>IF(AA56="合計",SUMPRODUCT(((($AF$8:$AF$142=AC56)+($AG$8:$AG$142=AC56)+($AH$8:$AH$142=AC56)+($AI$8:$AI$142=AC56)+($AJ$8:$AJ$142=AC56))&gt;0)*$AL$8:$AL$142)*AE56,IF(AA56="参考",'設定'!$C$14,IF(OR(AA56="科目",AA56="科目＋利益",AA56="利益"),AL56*AE56,"")))</f>
        <v/>
      </c>
      <c r="AN56" s="26">
        <f>IF(AB56="","",REPT("　",AD56)&amp;IF(AND(AA56="合計",AE56=1,Z56="PL",RIGHT(AB56,2)="利益",N(AM56)&lt;0),SUBSTITUTE(AB56,"利益","損失"),AB56))</f>
        <v/>
      </c>
    </row>
    <row r="57">
      <c r="A57" s="60" t="n">
        <v>50</v>
      </c>
      <c r="B57" s="61" t="inlineStr">
        <is>
          <t>BS</t>
        </is>
      </c>
      <c r="C57" s="61" t="inlineStr">
        <is>
          <t>科目</t>
        </is>
      </c>
      <c r="D57" s="22" t="inlineStr">
        <is>
          <t>短期借入金</t>
        </is>
      </c>
      <c r="E57" s="22" t="inlineStr">
        <is>
          <t>短期借入金</t>
        </is>
      </c>
      <c r="F57" s="61" t="n">
        <v>1</v>
      </c>
      <c r="G57" s="61" t="n">
        <v>1</v>
      </c>
      <c r="H57" s="22" t="inlineStr">
        <is>
          <t>流動負債</t>
        </is>
      </c>
      <c r="I57" s="22" t="inlineStr">
        <is>
          <t>負債</t>
        </is>
      </c>
      <c r="J57" s="22" t="inlineStr">
        <is>
          <t>負債純資産</t>
        </is>
      </c>
      <c r="K57" s="22" t="n"/>
      <c r="L57" s="22" t="n"/>
      <c r="M57" s="68" t="n"/>
      <c r="N57" s="61" t="inlineStr">
        <is>
          <t>BS</t>
        </is>
      </c>
      <c r="O57" s="61" t="inlineStr">
        <is>
          <t>科目</t>
        </is>
      </c>
      <c r="P57" s="22" t="inlineStr">
        <is>
          <t>前受金・預り金</t>
        </is>
      </c>
      <c r="Q57" s="22" t="inlineStr">
        <is>
          <t>前受金・預り金</t>
        </is>
      </c>
      <c r="R57" s="61" t="n">
        <v>1</v>
      </c>
      <c r="S57" s="61" t="n">
        <v>1</v>
      </c>
      <c r="T57" s="22" t="inlineStr">
        <is>
          <t>負債</t>
        </is>
      </c>
      <c r="U57" s="22" t="inlineStr">
        <is>
          <t>負債資本</t>
        </is>
      </c>
      <c r="V57" s="22" t="n"/>
      <c r="W57" s="22" t="n"/>
      <c r="X57" s="22" t="n"/>
      <c r="Y57" s="68" t="n"/>
      <c r="Z57" s="26">
        <f>CHOOSE('設定'!$C$13,B57,N57)&amp;""</f>
        <v/>
      </c>
      <c r="AA57" s="26">
        <f>CHOOSE('設定'!$C$13,C57,O57)&amp;""</f>
        <v/>
      </c>
      <c r="AB57" s="26">
        <f>CHOOSE('設定'!$C$13,D57,P57)&amp;""</f>
        <v/>
      </c>
      <c r="AC57" s="26">
        <f>CHOOSE('設定'!$C$13,E57,Q57)&amp;""</f>
        <v/>
      </c>
      <c r="AD57" s="62">
        <f>N(CHOOSE('設定'!$C$13,F57,R57))</f>
        <v/>
      </c>
      <c r="AE57" s="62">
        <f>IF(CHOOSE('設定'!$C$13,G57,S57)="",1,N(CHOOSE('設定'!$C$13,G57,S57)))</f>
        <v/>
      </c>
      <c r="AF57" s="26">
        <f>CHOOSE('設定'!$C$13,H57,T57)&amp;""</f>
        <v/>
      </c>
      <c r="AG57" s="26">
        <f>CHOOSE('設定'!$C$13,I57,U57)&amp;""</f>
        <v/>
      </c>
      <c r="AH57" s="26">
        <f>CHOOSE('設定'!$C$13,J57,V57)&amp;""</f>
        <v/>
      </c>
      <c r="AI57" s="26">
        <f>CHOOSE('設定'!$C$13,K57,W57)&amp;""</f>
        <v/>
      </c>
      <c r="AJ57" s="26">
        <f>CHOOSE('設定'!$C$13,L57,X57)&amp;""</f>
        <v/>
      </c>
      <c r="AK57" s="26">
        <f>IF(LEFT(AA57,2)="科目",AC57,"")</f>
        <v/>
      </c>
      <c r="AL57" s="49">
        <f>IF(AA57="科目",SUMIFS('合計残高試算表'!$N$6:$N$125,'勘定科目'!$E$6:$E$125,AC57,'勘定科目'!$H$6:$H$125,"○"),IF(AA57="科目＋利益",SUMIFS('合計残高試算表'!$N$6:$N$125,'勘定科目'!$E$6:$E$125,AC57,'勘定科目'!$H$6:$H$125,"○")+'設定'!$C$14,IF(AA57="利益",'設定'!$C$14,0)))</f>
        <v/>
      </c>
      <c r="AM57" s="48">
        <f>IF(AA57="合計",SUMPRODUCT(((($AF$8:$AF$142=AC57)+($AG$8:$AG$142=AC57)+($AH$8:$AH$142=AC57)+($AI$8:$AI$142=AC57)+($AJ$8:$AJ$142=AC57))&gt;0)*$AL$8:$AL$142)*AE57,IF(AA57="参考",'設定'!$C$14,IF(OR(AA57="科目",AA57="科目＋利益",AA57="利益"),AL57*AE57,"")))</f>
        <v/>
      </c>
      <c r="AN57" s="26">
        <f>IF(AB57="","",REPT("　",AD57)&amp;IF(AND(AA57="合計",AE57=1,Z57="PL",RIGHT(AB57,2)="利益",N(AM57)&lt;0),SUBSTITUTE(AB57,"利益","損失"),AB57))</f>
        <v/>
      </c>
    </row>
    <row r="58">
      <c r="A58" s="60" t="n">
        <v>51</v>
      </c>
      <c r="B58" s="61" t="inlineStr">
        <is>
          <t>BS</t>
        </is>
      </c>
      <c r="C58" s="61" t="inlineStr">
        <is>
          <t>科目</t>
        </is>
      </c>
      <c r="D58" s="22" t="inlineStr">
        <is>
          <t>未払金</t>
        </is>
      </c>
      <c r="E58" s="22" t="inlineStr">
        <is>
          <t>未払金</t>
        </is>
      </c>
      <c r="F58" s="61" t="n">
        <v>1</v>
      </c>
      <c r="G58" s="61" t="n">
        <v>1</v>
      </c>
      <c r="H58" s="22" t="inlineStr">
        <is>
          <t>流動負債</t>
        </is>
      </c>
      <c r="I58" s="22" t="inlineStr">
        <is>
          <t>負債</t>
        </is>
      </c>
      <c r="J58" s="22" t="inlineStr">
        <is>
          <t>負債純資産</t>
        </is>
      </c>
      <c r="K58" s="22" t="n"/>
      <c r="L58" s="22" t="n"/>
      <c r="M58" s="68" t="n"/>
      <c r="N58" s="61" t="inlineStr">
        <is>
          <t>BS</t>
        </is>
      </c>
      <c r="O58" s="61" t="inlineStr">
        <is>
          <t>科目</t>
        </is>
      </c>
      <c r="P58" s="22" t="inlineStr">
        <is>
          <t>その他の負債</t>
        </is>
      </c>
      <c r="Q58" s="22" t="inlineStr">
        <is>
          <t>その他の負債</t>
        </is>
      </c>
      <c r="R58" s="61" t="n">
        <v>1</v>
      </c>
      <c r="S58" s="61" t="n">
        <v>1</v>
      </c>
      <c r="T58" s="22" t="inlineStr">
        <is>
          <t>負債</t>
        </is>
      </c>
      <c r="U58" s="22" t="inlineStr">
        <is>
          <t>負債資本</t>
        </is>
      </c>
      <c r="V58" s="22" t="n"/>
      <c r="W58" s="22" t="n"/>
      <c r="X58" s="22" t="n"/>
      <c r="Y58" s="68" t="n"/>
      <c r="Z58" s="26">
        <f>CHOOSE('設定'!$C$13,B58,N58)&amp;""</f>
        <v/>
      </c>
      <c r="AA58" s="26">
        <f>CHOOSE('設定'!$C$13,C58,O58)&amp;""</f>
        <v/>
      </c>
      <c r="AB58" s="26">
        <f>CHOOSE('設定'!$C$13,D58,P58)&amp;""</f>
        <v/>
      </c>
      <c r="AC58" s="26">
        <f>CHOOSE('設定'!$C$13,E58,Q58)&amp;""</f>
        <v/>
      </c>
      <c r="AD58" s="62">
        <f>N(CHOOSE('設定'!$C$13,F58,R58))</f>
        <v/>
      </c>
      <c r="AE58" s="62">
        <f>IF(CHOOSE('設定'!$C$13,G58,S58)="",1,N(CHOOSE('設定'!$C$13,G58,S58)))</f>
        <v/>
      </c>
      <c r="AF58" s="26">
        <f>CHOOSE('設定'!$C$13,H58,T58)&amp;""</f>
        <v/>
      </c>
      <c r="AG58" s="26">
        <f>CHOOSE('設定'!$C$13,I58,U58)&amp;""</f>
        <v/>
      </c>
      <c r="AH58" s="26">
        <f>CHOOSE('設定'!$C$13,J58,V58)&amp;""</f>
        <v/>
      </c>
      <c r="AI58" s="26">
        <f>CHOOSE('設定'!$C$13,K58,W58)&amp;""</f>
        <v/>
      </c>
      <c r="AJ58" s="26">
        <f>CHOOSE('設定'!$C$13,L58,X58)&amp;""</f>
        <v/>
      </c>
      <c r="AK58" s="26">
        <f>IF(LEFT(AA58,2)="科目",AC58,"")</f>
        <v/>
      </c>
      <c r="AL58" s="49">
        <f>IF(AA58="科目",SUMIFS('合計残高試算表'!$N$6:$N$125,'勘定科目'!$E$6:$E$125,AC58,'勘定科目'!$H$6:$H$125,"○"),IF(AA58="科目＋利益",SUMIFS('合計残高試算表'!$N$6:$N$125,'勘定科目'!$E$6:$E$125,AC58,'勘定科目'!$H$6:$H$125,"○")+'設定'!$C$14,IF(AA58="利益",'設定'!$C$14,0)))</f>
        <v/>
      </c>
      <c r="AM58" s="48">
        <f>IF(AA58="合計",SUMPRODUCT(((($AF$8:$AF$142=AC58)+($AG$8:$AG$142=AC58)+($AH$8:$AH$142=AC58)+($AI$8:$AI$142=AC58)+($AJ$8:$AJ$142=AC58))&gt;0)*$AL$8:$AL$142)*AE58,IF(AA58="参考",'設定'!$C$14,IF(OR(AA58="科目",AA58="科目＋利益",AA58="利益"),AL58*AE58,"")))</f>
        <v/>
      </c>
      <c r="AN58" s="26">
        <f>IF(AB58="","",REPT("　",AD58)&amp;IF(AND(AA58="合計",AE58=1,Z58="PL",RIGHT(AB58,2)="利益",N(AM58)&lt;0),SUBSTITUTE(AB58,"利益","損失"),AB58))</f>
        <v/>
      </c>
    </row>
    <row r="59">
      <c r="A59" s="60" t="n">
        <v>52</v>
      </c>
      <c r="B59" s="61" t="inlineStr">
        <is>
          <t>BS</t>
        </is>
      </c>
      <c r="C59" s="61" t="inlineStr">
        <is>
          <t>科目</t>
        </is>
      </c>
      <c r="D59" s="22" t="inlineStr">
        <is>
          <t>預り金</t>
        </is>
      </c>
      <c r="E59" s="22" t="inlineStr">
        <is>
          <t>預り金</t>
        </is>
      </c>
      <c r="F59" s="61" t="n">
        <v>1</v>
      </c>
      <c r="G59" s="61" t="n">
        <v>1</v>
      </c>
      <c r="H59" s="22" t="inlineStr">
        <is>
          <t>流動負債</t>
        </is>
      </c>
      <c r="I59" s="22" t="inlineStr">
        <is>
          <t>負債</t>
        </is>
      </c>
      <c r="J59" s="22" t="inlineStr">
        <is>
          <t>負債純資産</t>
        </is>
      </c>
      <c r="K59" s="22" t="n"/>
      <c r="L59" s="22" t="n"/>
      <c r="M59" s="68" t="n"/>
      <c r="N59" s="61" t="inlineStr">
        <is>
          <t>BS</t>
        </is>
      </c>
      <c r="O59" s="61" t="inlineStr">
        <is>
          <t>合計</t>
        </is>
      </c>
      <c r="P59" s="22" t="inlineStr">
        <is>
          <t>負債合計</t>
        </is>
      </c>
      <c r="Q59" s="22" t="inlineStr">
        <is>
          <t>負債</t>
        </is>
      </c>
      <c r="R59" s="61" t="n">
        <v>0</v>
      </c>
      <c r="S59" s="61" t="n">
        <v>1</v>
      </c>
      <c r="T59" s="22" t="n"/>
      <c r="U59" s="22" t="n"/>
      <c r="V59" s="22" t="n"/>
      <c r="W59" s="22" t="n"/>
      <c r="X59" s="22" t="n"/>
      <c r="Y59" s="68" t="n"/>
      <c r="Z59" s="26">
        <f>CHOOSE('設定'!$C$13,B59,N59)&amp;""</f>
        <v/>
      </c>
      <c r="AA59" s="26">
        <f>CHOOSE('設定'!$C$13,C59,O59)&amp;""</f>
        <v/>
      </c>
      <c r="AB59" s="26">
        <f>CHOOSE('設定'!$C$13,D59,P59)&amp;""</f>
        <v/>
      </c>
      <c r="AC59" s="26">
        <f>CHOOSE('設定'!$C$13,E59,Q59)&amp;""</f>
        <v/>
      </c>
      <c r="AD59" s="62">
        <f>N(CHOOSE('設定'!$C$13,F59,R59))</f>
        <v/>
      </c>
      <c r="AE59" s="62">
        <f>IF(CHOOSE('設定'!$C$13,G59,S59)="",1,N(CHOOSE('設定'!$C$13,G59,S59)))</f>
        <v/>
      </c>
      <c r="AF59" s="26">
        <f>CHOOSE('設定'!$C$13,H59,T59)&amp;""</f>
        <v/>
      </c>
      <c r="AG59" s="26">
        <f>CHOOSE('設定'!$C$13,I59,U59)&amp;""</f>
        <v/>
      </c>
      <c r="AH59" s="26">
        <f>CHOOSE('設定'!$C$13,J59,V59)&amp;""</f>
        <v/>
      </c>
      <c r="AI59" s="26">
        <f>CHOOSE('設定'!$C$13,K59,W59)&amp;""</f>
        <v/>
      </c>
      <c r="AJ59" s="26">
        <f>CHOOSE('設定'!$C$13,L59,X59)&amp;""</f>
        <v/>
      </c>
      <c r="AK59" s="26">
        <f>IF(LEFT(AA59,2)="科目",AC59,"")</f>
        <v/>
      </c>
      <c r="AL59" s="49">
        <f>IF(AA59="科目",SUMIFS('合計残高試算表'!$N$6:$N$125,'勘定科目'!$E$6:$E$125,AC59,'勘定科目'!$H$6:$H$125,"○"),IF(AA59="科目＋利益",SUMIFS('合計残高試算表'!$N$6:$N$125,'勘定科目'!$E$6:$E$125,AC59,'勘定科目'!$H$6:$H$125,"○")+'設定'!$C$14,IF(AA59="利益",'設定'!$C$14,0)))</f>
        <v/>
      </c>
      <c r="AM59" s="48">
        <f>IF(AA59="合計",SUMPRODUCT(((($AF$8:$AF$142=AC59)+($AG$8:$AG$142=AC59)+($AH$8:$AH$142=AC59)+($AI$8:$AI$142=AC59)+($AJ$8:$AJ$142=AC59))&gt;0)*$AL$8:$AL$142)*AE59,IF(AA59="参考",'設定'!$C$14,IF(OR(AA59="科目",AA59="科目＋利益",AA59="利益"),AL59*AE59,"")))</f>
        <v/>
      </c>
      <c r="AN59" s="26">
        <f>IF(AB59="","",REPT("　",AD59)&amp;IF(AND(AA59="合計",AE59=1,Z59="PL",RIGHT(AB59,2)="利益",N(AM59)&lt;0),SUBSTITUTE(AB59,"利益","損失"),AB59))</f>
        <v/>
      </c>
    </row>
    <row r="60">
      <c r="A60" s="60" t="n">
        <v>53</v>
      </c>
      <c r="B60" s="61" t="inlineStr">
        <is>
          <t>BS</t>
        </is>
      </c>
      <c r="C60" s="61" t="inlineStr">
        <is>
          <t>科目</t>
        </is>
      </c>
      <c r="D60" s="22" t="inlineStr">
        <is>
          <t>未払費用</t>
        </is>
      </c>
      <c r="E60" s="22" t="inlineStr">
        <is>
          <t>未払費用</t>
        </is>
      </c>
      <c r="F60" s="61" t="n">
        <v>1</v>
      </c>
      <c r="G60" s="61" t="n">
        <v>1</v>
      </c>
      <c r="H60" s="22" t="inlineStr">
        <is>
          <t>流動負債</t>
        </is>
      </c>
      <c r="I60" s="22" t="inlineStr">
        <is>
          <t>負債</t>
        </is>
      </c>
      <c r="J60" s="22" t="inlineStr">
        <is>
          <t>負債純資産</t>
        </is>
      </c>
      <c r="K60" s="22" t="n"/>
      <c r="L60" s="22" t="n"/>
      <c r="M60" s="68" t="n"/>
      <c r="N60" s="61" t="inlineStr">
        <is>
          <t>BS</t>
        </is>
      </c>
      <c r="O60" s="61" t="inlineStr">
        <is>
          <t>科目</t>
        </is>
      </c>
      <c r="P60" s="22" t="inlineStr">
        <is>
          <t>事業主借</t>
        </is>
      </c>
      <c r="Q60" s="22" t="inlineStr">
        <is>
          <t>事業主借</t>
        </is>
      </c>
      <c r="R60" s="61" t="n">
        <v>1</v>
      </c>
      <c r="S60" s="61" t="n">
        <v>1</v>
      </c>
      <c r="T60" s="22" t="inlineStr">
        <is>
          <t>負債資本</t>
        </is>
      </c>
      <c r="U60" s="22" t="n"/>
      <c r="V60" s="22" t="n"/>
      <c r="W60" s="22" t="n"/>
      <c r="X60" s="22" t="n"/>
      <c r="Y60" s="68" t="n"/>
      <c r="Z60" s="26">
        <f>CHOOSE('設定'!$C$13,B60,N60)&amp;""</f>
        <v/>
      </c>
      <c r="AA60" s="26">
        <f>CHOOSE('設定'!$C$13,C60,O60)&amp;""</f>
        <v/>
      </c>
      <c r="AB60" s="26">
        <f>CHOOSE('設定'!$C$13,D60,P60)&amp;""</f>
        <v/>
      </c>
      <c r="AC60" s="26">
        <f>CHOOSE('設定'!$C$13,E60,Q60)&amp;""</f>
        <v/>
      </c>
      <c r="AD60" s="62">
        <f>N(CHOOSE('設定'!$C$13,F60,R60))</f>
        <v/>
      </c>
      <c r="AE60" s="62">
        <f>IF(CHOOSE('設定'!$C$13,G60,S60)="",1,N(CHOOSE('設定'!$C$13,G60,S60)))</f>
        <v/>
      </c>
      <c r="AF60" s="26">
        <f>CHOOSE('設定'!$C$13,H60,T60)&amp;""</f>
        <v/>
      </c>
      <c r="AG60" s="26">
        <f>CHOOSE('設定'!$C$13,I60,U60)&amp;""</f>
        <v/>
      </c>
      <c r="AH60" s="26">
        <f>CHOOSE('設定'!$C$13,J60,V60)&amp;""</f>
        <v/>
      </c>
      <c r="AI60" s="26">
        <f>CHOOSE('設定'!$C$13,K60,W60)&amp;""</f>
        <v/>
      </c>
      <c r="AJ60" s="26">
        <f>CHOOSE('設定'!$C$13,L60,X60)&amp;""</f>
        <v/>
      </c>
      <c r="AK60" s="26">
        <f>IF(LEFT(AA60,2)="科目",AC60,"")</f>
        <v/>
      </c>
      <c r="AL60" s="49">
        <f>IF(AA60="科目",SUMIFS('合計残高試算表'!$N$6:$N$125,'勘定科目'!$E$6:$E$125,AC60,'勘定科目'!$H$6:$H$125,"○"),IF(AA60="科目＋利益",SUMIFS('合計残高試算表'!$N$6:$N$125,'勘定科目'!$E$6:$E$125,AC60,'勘定科目'!$H$6:$H$125,"○")+'設定'!$C$14,IF(AA60="利益",'設定'!$C$14,0)))</f>
        <v/>
      </c>
      <c r="AM60" s="48">
        <f>IF(AA60="合計",SUMPRODUCT(((($AF$8:$AF$142=AC60)+($AG$8:$AG$142=AC60)+($AH$8:$AH$142=AC60)+($AI$8:$AI$142=AC60)+($AJ$8:$AJ$142=AC60))&gt;0)*$AL$8:$AL$142)*AE60,IF(AA60="参考",'設定'!$C$14,IF(OR(AA60="科目",AA60="科目＋利益",AA60="利益"),AL60*AE60,"")))</f>
        <v/>
      </c>
      <c r="AN60" s="26">
        <f>IF(AB60="","",REPT("　",AD60)&amp;IF(AND(AA60="合計",AE60=1,Z60="PL",RIGHT(AB60,2)="利益",N(AM60)&lt;0),SUBSTITUTE(AB60,"利益","損失"),AB60))</f>
        <v/>
      </c>
    </row>
    <row r="61">
      <c r="A61" s="60" t="n">
        <v>54</v>
      </c>
      <c r="B61" s="61" t="inlineStr">
        <is>
          <t>BS</t>
        </is>
      </c>
      <c r="C61" s="61" t="inlineStr">
        <is>
          <t>科目</t>
        </is>
      </c>
      <c r="D61" s="22" t="inlineStr">
        <is>
          <t>未払法人税等</t>
        </is>
      </c>
      <c r="E61" s="22" t="inlineStr">
        <is>
          <t>未払法人税等</t>
        </is>
      </c>
      <c r="F61" s="61" t="n">
        <v>1</v>
      </c>
      <c r="G61" s="61" t="n">
        <v>1</v>
      </c>
      <c r="H61" s="22" t="inlineStr">
        <is>
          <t>流動負債</t>
        </is>
      </c>
      <c r="I61" s="22" t="inlineStr">
        <is>
          <t>負債</t>
        </is>
      </c>
      <c r="J61" s="22" t="inlineStr">
        <is>
          <t>負債純資産</t>
        </is>
      </c>
      <c r="K61" s="22" t="n"/>
      <c r="L61" s="22" t="n"/>
      <c r="M61" s="68" t="n"/>
      <c r="N61" s="61" t="inlineStr">
        <is>
          <t>BS</t>
        </is>
      </c>
      <c r="O61" s="61" t="inlineStr">
        <is>
          <t>科目</t>
        </is>
      </c>
      <c r="P61" s="22" t="inlineStr">
        <is>
          <t>元入金</t>
        </is>
      </c>
      <c r="Q61" s="22" t="inlineStr">
        <is>
          <t>元入金</t>
        </is>
      </c>
      <c r="R61" s="61" t="n">
        <v>1</v>
      </c>
      <c r="S61" s="61" t="n">
        <v>1</v>
      </c>
      <c r="T61" s="22" t="inlineStr">
        <is>
          <t>負債資本</t>
        </is>
      </c>
      <c r="U61" s="22" t="n"/>
      <c r="V61" s="22" t="n"/>
      <c r="W61" s="22" t="n"/>
      <c r="X61" s="22" t="n"/>
      <c r="Y61" s="68" t="n"/>
      <c r="Z61" s="26">
        <f>CHOOSE('設定'!$C$13,B61,N61)&amp;""</f>
        <v/>
      </c>
      <c r="AA61" s="26">
        <f>CHOOSE('設定'!$C$13,C61,O61)&amp;""</f>
        <v/>
      </c>
      <c r="AB61" s="26">
        <f>CHOOSE('設定'!$C$13,D61,P61)&amp;""</f>
        <v/>
      </c>
      <c r="AC61" s="26">
        <f>CHOOSE('設定'!$C$13,E61,Q61)&amp;""</f>
        <v/>
      </c>
      <c r="AD61" s="62">
        <f>N(CHOOSE('設定'!$C$13,F61,R61))</f>
        <v/>
      </c>
      <c r="AE61" s="62">
        <f>IF(CHOOSE('設定'!$C$13,G61,S61)="",1,N(CHOOSE('設定'!$C$13,G61,S61)))</f>
        <v/>
      </c>
      <c r="AF61" s="26">
        <f>CHOOSE('設定'!$C$13,H61,T61)&amp;""</f>
        <v/>
      </c>
      <c r="AG61" s="26">
        <f>CHOOSE('設定'!$C$13,I61,U61)&amp;""</f>
        <v/>
      </c>
      <c r="AH61" s="26">
        <f>CHOOSE('設定'!$C$13,J61,V61)&amp;""</f>
        <v/>
      </c>
      <c r="AI61" s="26">
        <f>CHOOSE('設定'!$C$13,K61,W61)&amp;""</f>
        <v/>
      </c>
      <c r="AJ61" s="26">
        <f>CHOOSE('設定'!$C$13,L61,X61)&amp;""</f>
        <v/>
      </c>
      <c r="AK61" s="26">
        <f>IF(LEFT(AA61,2)="科目",AC61,"")</f>
        <v/>
      </c>
      <c r="AL61" s="49">
        <f>IF(AA61="科目",SUMIFS('合計残高試算表'!$N$6:$N$125,'勘定科目'!$E$6:$E$125,AC61,'勘定科目'!$H$6:$H$125,"○"),IF(AA61="科目＋利益",SUMIFS('合計残高試算表'!$N$6:$N$125,'勘定科目'!$E$6:$E$125,AC61,'勘定科目'!$H$6:$H$125,"○")+'設定'!$C$14,IF(AA61="利益",'設定'!$C$14,0)))</f>
        <v/>
      </c>
      <c r="AM61" s="48">
        <f>IF(AA61="合計",SUMPRODUCT(((($AF$8:$AF$142=AC61)+($AG$8:$AG$142=AC61)+($AH$8:$AH$142=AC61)+($AI$8:$AI$142=AC61)+($AJ$8:$AJ$142=AC61))&gt;0)*$AL$8:$AL$142)*AE61,IF(AA61="参考",'設定'!$C$14,IF(OR(AA61="科目",AA61="科目＋利益",AA61="利益"),AL61*AE61,"")))</f>
        <v/>
      </c>
      <c r="AN61" s="26">
        <f>IF(AB61="","",REPT("　",AD61)&amp;IF(AND(AA61="合計",AE61=1,Z61="PL",RIGHT(AB61,2)="利益",N(AM61)&lt;0),SUBSTITUTE(AB61,"利益","損失"),AB61))</f>
        <v/>
      </c>
    </row>
    <row r="62">
      <c r="A62" s="60" t="n">
        <v>55</v>
      </c>
      <c r="B62" s="61" t="inlineStr">
        <is>
          <t>BS</t>
        </is>
      </c>
      <c r="C62" s="61" t="inlineStr">
        <is>
          <t>科目</t>
        </is>
      </c>
      <c r="D62" s="22" t="inlineStr">
        <is>
          <t>前受収益</t>
        </is>
      </c>
      <c r="E62" s="22" t="inlineStr">
        <is>
          <t>前受収益</t>
        </is>
      </c>
      <c r="F62" s="61" t="n">
        <v>1</v>
      </c>
      <c r="G62" s="61" t="n">
        <v>1</v>
      </c>
      <c r="H62" s="22" t="inlineStr">
        <is>
          <t>流動負債</t>
        </is>
      </c>
      <c r="I62" s="22" t="inlineStr">
        <is>
          <t>負債</t>
        </is>
      </c>
      <c r="J62" s="22" t="inlineStr">
        <is>
          <t>負債純資産</t>
        </is>
      </c>
      <c r="K62" s="22" t="n"/>
      <c r="L62" s="22" t="n"/>
      <c r="M62" s="68" t="n"/>
      <c r="N62" s="61" t="inlineStr">
        <is>
          <t>BS</t>
        </is>
      </c>
      <c r="O62" s="61" t="inlineStr">
        <is>
          <t>利益</t>
        </is>
      </c>
      <c r="P62" s="22" t="inlineStr">
        <is>
          <t>青色申告特別控除前の所得金額（期首から当月まで）</t>
        </is>
      </c>
      <c r="Q62" s="22" t="n"/>
      <c r="R62" s="61" t="n">
        <v>1</v>
      </c>
      <c r="S62" s="61" t="n">
        <v>1</v>
      </c>
      <c r="T62" s="22" t="inlineStr">
        <is>
          <t>負債資本</t>
        </is>
      </c>
      <c r="U62" s="22" t="n"/>
      <c r="V62" s="22" t="n"/>
      <c r="W62" s="22" t="n"/>
      <c r="X62" s="22" t="n"/>
      <c r="Y62" s="68" t="n"/>
      <c r="Z62" s="26">
        <f>CHOOSE('設定'!$C$13,B62,N62)&amp;""</f>
        <v/>
      </c>
      <c r="AA62" s="26">
        <f>CHOOSE('設定'!$C$13,C62,O62)&amp;""</f>
        <v/>
      </c>
      <c r="AB62" s="26">
        <f>CHOOSE('設定'!$C$13,D62,P62)&amp;""</f>
        <v/>
      </c>
      <c r="AC62" s="26">
        <f>CHOOSE('設定'!$C$13,E62,Q62)&amp;""</f>
        <v/>
      </c>
      <c r="AD62" s="62">
        <f>N(CHOOSE('設定'!$C$13,F62,R62))</f>
        <v/>
      </c>
      <c r="AE62" s="62">
        <f>IF(CHOOSE('設定'!$C$13,G62,S62)="",1,N(CHOOSE('設定'!$C$13,G62,S62)))</f>
        <v/>
      </c>
      <c r="AF62" s="26">
        <f>CHOOSE('設定'!$C$13,H62,T62)&amp;""</f>
        <v/>
      </c>
      <c r="AG62" s="26">
        <f>CHOOSE('設定'!$C$13,I62,U62)&amp;""</f>
        <v/>
      </c>
      <c r="AH62" s="26">
        <f>CHOOSE('設定'!$C$13,J62,V62)&amp;""</f>
        <v/>
      </c>
      <c r="AI62" s="26">
        <f>CHOOSE('設定'!$C$13,K62,W62)&amp;""</f>
        <v/>
      </c>
      <c r="AJ62" s="26">
        <f>CHOOSE('設定'!$C$13,L62,X62)&amp;""</f>
        <v/>
      </c>
      <c r="AK62" s="26">
        <f>IF(LEFT(AA62,2)="科目",AC62,"")</f>
        <v/>
      </c>
      <c r="AL62" s="49">
        <f>IF(AA62="科目",SUMIFS('合計残高試算表'!$N$6:$N$125,'勘定科目'!$E$6:$E$125,AC62,'勘定科目'!$H$6:$H$125,"○"),IF(AA62="科目＋利益",SUMIFS('合計残高試算表'!$N$6:$N$125,'勘定科目'!$E$6:$E$125,AC62,'勘定科目'!$H$6:$H$125,"○")+'設定'!$C$14,IF(AA62="利益",'設定'!$C$14,0)))</f>
        <v/>
      </c>
      <c r="AM62" s="48">
        <f>IF(AA62="合計",SUMPRODUCT(((($AF$8:$AF$142=AC62)+($AG$8:$AG$142=AC62)+($AH$8:$AH$142=AC62)+($AI$8:$AI$142=AC62)+($AJ$8:$AJ$142=AC62))&gt;0)*$AL$8:$AL$142)*AE62,IF(AA62="参考",'設定'!$C$14,IF(OR(AA62="科目",AA62="科目＋利益",AA62="利益"),AL62*AE62,"")))</f>
        <v/>
      </c>
      <c r="AN62" s="26">
        <f>IF(AB62="","",REPT("　",AD62)&amp;IF(AND(AA62="合計",AE62=1,Z62="PL",RIGHT(AB62,2)="利益",N(AM62)&lt;0),SUBSTITUTE(AB62,"利益","損失"),AB62))</f>
        <v/>
      </c>
    </row>
    <row r="63">
      <c r="A63" s="60" t="n">
        <v>56</v>
      </c>
      <c r="B63" s="61" t="inlineStr">
        <is>
          <t>BS</t>
        </is>
      </c>
      <c r="C63" s="61" t="inlineStr">
        <is>
          <t>科目</t>
        </is>
      </c>
      <c r="D63" s="22" t="inlineStr">
        <is>
          <t>賞与引当金</t>
        </is>
      </c>
      <c r="E63" s="22" t="inlineStr">
        <is>
          <t>賞与引当金</t>
        </is>
      </c>
      <c r="F63" s="61" t="n">
        <v>1</v>
      </c>
      <c r="G63" s="61" t="n">
        <v>1</v>
      </c>
      <c r="H63" s="22" t="inlineStr">
        <is>
          <t>流動負債</t>
        </is>
      </c>
      <c r="I63" s="22" t="inlineStr">
        <is>
          <t>負債</t>
        </is>
      </c>
      <c r="J63" s="22" t="inlineStr">
        <is>
          <t>負債純資産</t>
        </is>
      </c>
      <c r="K63" s="22" t="n"/>
      <c r="L63" s="22" t="n"/>
      <c r="M63" s="68" t="n"/>
      <c r="N63" s="61" t="n"/>
      <c r="O63" s="61" t="n"/>
      <c r="P63" s="22" t="n"/>
      <c r="Q63" s="22" t="n"/>
      <c r="R63" s="61" t="n">
        <v>0</v>
      </c>
      <c r="S63" s="61" t="n">
        <v>1</v>
      </c>
      <c r="T63" s="22" t="n"/>
      <c r="U63" s="22" t="n"/>
      <c r="V63" s="22" t="n"/>
      <c r="W63" s="22" t="n"/>
      <c r="X63" s="22" t="n"/>
      <c r="Y63" s="68" t="n"/>
      <c r="Z63" s="26">
        <f>CHOOSE('設定'!$C$13,B63,N63)&amp;""</f>
        <v/>
      </c>
      <c r="AA63" s="26">
        <f>CHOOSE('設定'!$C$13,C63,O63)&amp;""</f>
        <v/>
      </c>
      <c r="AB63" s="26">
        <f>CHOOSE('設定'!$C$13,D63,P63)&amp;""</f>
        <v/>
      </c>
      <c r="AC63" s="26">
        <f>CHOOSE('設定'!$C$13,E63,Q63)&amp;""</f>
        <v/>
      </c>
      <c r="AD63" s="62">
        <f>N(CHOOSE('設定'!$C$13,F63,R63))</f>
        <v/>
      </c>
      <c r="AE63" s="62">
        <f>IF(CHOOSE('設定'!$C$13,G63,S63)="",1,N(CHOOSE('設定'!$C$13,G63,S63)))</f>
        <v/>
      </c>
      <c r="AF63" s="26">
        <f>CHOOSE('設定'!$C$13,H63,T63)&amp;""</f>
        <v/>
      </c>
      <c r="AG63" s="26">
        <f>CHOOSE('設定'!$C$13,I63,U63)&amp;""</f>
        <v/>
      </c>
      <c r="AH63" s="26">
        <f>CHOOSE('設定'!$C$13,J63,V63)&amp;""</f>
        <v/>
      </c>
      <c r="AI63" s="26">
        <f>CHOOSE('設定'!$C$13,K63,W63)&amp;""</f>
        <v/>
      </c>
      <c r="AJ63" s="26">
        <f>CHOOSE('設定'!$C$13,L63,X63)&amp;""</f>
        <v/>
      </c>
      <c r="AK63" s="26">
        <f>IF(LEFT(AA63,2)="科目",AC63,"")</f>
        <v/>
      </c>
      <c r="AL63" s="49">
        <f>IF(AA63="科目",SUMIFS('合計残高試算表'!$N$6:$N$125,'勘定科目'!$E$6:$E$125,AC63,'勘定科目'!$H$6:$H$125,"○"),IF(AA63="科目＋利益",SUMIFS('合計残高試算表'!$N$6:$N$125,'勘定科目'!$E$6:$E$125,AC63,'勘定科目'!$H$6:$H$125,"○")+'設定'!$C$14,IF(AA63="利益",'設定'!$C$14,0)))</f>
        <v/>
      </c>
      <c r="AM63" s="48">
        <f>IF(AA63="合計",SUMPRODUCT(((($AF$8:$AF$142=AC63)+($AG$8:$AG$142=AC63)+($AH$8:$AH$142=AC63)+($AI$8:$AI$142=AC63)+($AJ$8:$AJ$142=AC63))&gt;0)*$AL$8:$AL$142)*AE63,IF(AA63="参考",'設定'!$C$14,IF(OR(AA63="科目",AA63="科目＋利益",AA63="利益"),AL63*AE63,"")))</f>
        <v/>
      </c>
      <c r="AN63" s="26">
        <f>IF(AB63="","",REPT("　",AD63)&amp;IF(AND(AA63="合計",AE63=1,Z63="PL",RIGHT(AB63,2)="利益",N(AM63)&lt;0),SUBSTITUTE(AB63,"利益","損失"),AB63))</f>
        <v/>
      </c>
    </row>
    <row r="64">
      <c r="A64" s="60" t="n">
        <v>57</v>
      </c>
      <c r="B64" s="61" t="inlineStr">
        <is>
          <t>BS</t>
        </is>
      </c>
      <c r="C64" s="61" t="inlineStr">
        <is>
          <t>科目</t>
        </is>
      </c>
      <c r="D64" s="22" t="inlineStr">
        <is>
          <t>その他</t>
        </is>
      </c>
      <c r="E64" s="22" t="inlineStr">
        <is>
          <t>その他の流動負債</t>
        </is>
      </c>
      <c r="F64" s="61" t="n">
        <v>1</v>
      </c>
      <c r="G64" s="61" t="n">
        <v>1</v>
      </c>
      <c r="H64" s="22" t="inlineStr">
        <is>
          <t>流動負債</t>
        </is>
      </c>
      <c r="I64" s="22" t="inlineStr">
        <is>
          <t>負債</t>
        </is>
      </c>
      <c r="J64" s="22" t="inlineStr">
        <is>
          <t>負債純資産</t>
        </is>
      </c>
      <c r="K64" s="22" t="n"/>
      <c r="L64" s="22" t="n"/>
      <c r="M64" s="68" t="n"/>
      <c r="N64" s="61" t="n"/>
      <c r="O64" s="61" t="n"/>
      <c r="P64" s="22" t="n"/>
      <c r="Q64" s="22" t="n"/>
      <c r="R64" s="61" t="n">
        <v>0</v>
      </c>
      <c r="S64" s="61" t="n">
        <v>1</v>
      </c>
      <c r="T64" s="22" t="n"/>
      <c r="U64" s="22" t="n"/>
      <c r="V64" s="22" t="n"/>
      <c r="W64" s="22" t="n"/>
      <c r="X64" s="22" t="n"/>
      <c r="Y64" s="68" t="n"/>
      <c r="Z64" s="26">
        <f>CHOOSE('設定'!$C$13,B64,N64)&amp;""</f>
        <v/>
      </c>
      <c r="AA64" s="26">
        <f>CHOOSE('設定'!$C$13,C64,O64)&amp;""</f>
        <v/>
      </c>
      <c r="AB64" s="26">
        <f>CHOOSE('設定'!$C$13,D64,P64)&amp;""</f>
        <v/>
      </c>
      <c r="AC64" s="26">
        <f>CHOOSE('設定'!$C$13,E64,Q64)&amp;""</f>
        <v/>
      </c>
      <c r="AD64" s="62">
        <f>N(CHOOSE('設定'!$C$13,F64,R64))</f>
        <v/>
      </c>
      <c r="AE64" s="62">
        <f>IF(CHOOSE('設定'!$C$13,G64,S64)="",1,N(CHOOSE('設定'!$C$13,G64,S64)))</f>
        <v/>
      </c>
      <c r="AF64" s="26">
        <f>CHOOSE('設定'!$C$13,H64,T64)&amp;""</f>
        <v/>
      </c>
      <c r="AG64" s="26">
        <f>CHOOSE('設定'!$C$13,I64,U64)&amp;""</f>
        <v/>
      </c>
      <c r="AH64" s="26">
        <f>CHOOSE('設定'!$C$13,J64,V64)&amp;""</f>
        <v/>
      </c>
      <c r="AI64" s="26">
        <f>CHOOSE('設定'!$C$13,K64,W64)&amp;""</f>
        <v/>
      </c>
      <c r="AJ64" s="26">
        <f>CHOOSE('設定'!$C$13,L64,X64)&amp;""</f>
        <v/>
      </c>
      <c r="AK64" s="26">
        <f>IF(LEFT(AA64,2)="科目",AC64,"")</f>
        <v/>
      </c>
      <c r="AL64" s="49">
        <f>IF(AA64="科目",SUMIFS('合計残高試算表'!$N$6:$N$125,'勘定科目'!$E$6:$E$125,AC64,'勘定科目'!$H$6:$H$125,"○"),IF(AA64="科目＋利益",SUMIFS('合計残高試算表'!$N$6:$N$125,'勘定科目'!$E$6:$E$125,AC64,'勘定科目'!$H$6:$H$125,"○")+'設定'!$C$14,IF(AA64="利益",'設定'!$C$14,0)))</f>
        <v/>
      </c>
      <c r="AM64" s="48">
        <f>IF(AA64="合計",SUMPRODUCT(((($AF$8:$AF$142=AC64)+($AG$8:$AG$142=AC64)+($AH$8:$AH$142=AC64)+($AI$8:$AI$142=AC64)+($AJ$8:$AJ$142=AC64))&gt;0)*$AL$8:$AL$142)*AE64,IF(AA64="参考",'設定'!$C$14,IF(OR(AA64="科目",AA64="科目＋利益",AA64="利益"),AL64*AE64,"")))</f>
        <v/>
      </c>
      <c r="AN64" s="26">
        <f>IF(AB64="","",REPT("　",AD64)&amp;IF(AND(AA64="合計",AE64=1,Z64="PL",RIGHT(AB64,2)="利益",N(AM64)&lt;0),SUBSTITUTE(AB64,"利益","損失"),AB64))</f>
        <v/>
      </c>
    </row>
    <row r="65">
      <c r="A65" s="60" t="n">
        <v>58</v>
      </c>
      <c r="B65" s="61" t="inlineStr">
        <is>
          <t>BS</t>
        </is>
      </c>
      <c r="C65" s="61" t="inlineStr">
        <is>
          <t>合計</t>
        </is>
      </c>
      <c r="D65" s="22" t="inlineStr">
        <is>
          <t>流動負債合計</t>
        </is>
      </c>
      <c r="E65" s="22" t="inlineStr">
        <is>
          <t>流動負債</t>
        </is>
      </c>
      <c r="F65" s="61" t="n">
        <v>1</v>
      </c>
      <c r="G65" s="61" t="n">
        <v>1</v>
      </c>
      <c r="H65" s="22" t="n"/>
      <c r="I65" s="22" t="n"/>
      <c r="J65" s="22" t="n"/>
      <c r="K65" s="22" t="n"/>
      <c r="L65" s="22" t="n"/>
      <c r="M65" s="68" t="n"/>
      <c r="N65" s="61" t="n"/>
      <c r="O65" s="61" t="n"/>
      <c r="P65" s="22" t="n"/>
      <c r="Q65" s="22" t="n"/>
      <c r="R65" s="61" t="n">
        <v>0</v>
      </c>
      <c r="S65" s="61" t="n">
        <v>1</v>
      </c>
      <c r="T65" s="22" t="n"/>
      <c r="U65" s="22" t="n"/>
      <c r="V65" s="22" t="n"/>
      <c r="W65" s="22" t="n"/>
      <c r="X65" s="22" t="n"/>
      <c r="Y65" s="68" t="n"/>
      <c r="Z65" s="26">
        <f>CHOOSE('設定'!$C$13,B65,N65)&amp;""</f>
        <v/>
      </c>
      <c r="AA65" s="26">
        <f>CHOOSE('設定'!$C$13,C65,O65)&amp;""</f>
        <v/>
      </c>
      <c r="AB65" s="26">
        <f>CHOOSE('設定'!$C$13,D65,P65)&amp;""</f>
        <v/>
      </c>
      <c r="AC65" s="26">
        <f>CHOOSE('設定'!$C$13,E65,Q65)&amp;""</f>
        <v/>
      </c>
      <c r="AD65" s="62">
        <f>N(CHOOSE('設定'!$C$13,F65,R65))</f>
        <v/>
      </c>
      <c r="AE65" s="62">
        <f>IF(CHOOSE('設定'!$C$13,G65,S65)="",1,N(CHOOSE('設定'!$C$13,G65,S65)))</f>
        <v/>
      </c>
      <c r="AF65" s="26">
        <f>CHOOSE('設定'!$C$13,H65,T65)&amp;""</f>
        <v/>
      </c>
      <c r="AG65" s="26">
        <f>CHOOSE('設定'!$C$13,I65,U65)&amp;""</f>
        <v/>
      </c>
      <c r="AH65" s="26">
        <f>CHOOSE('設定'!$C$13,J65,V65)&amp;""</f>
        <v/>
      </c>
      <c r="AI65" s="26">
        <f>CHOOSE('設定'!$C$13,K65,W65)&amp;""</f>
        <v/>
      </c>
      <c r="AJ65" s="26">
        <f>CHOOSE('設定'!$C$13,L65,X65)&amp;""</f>
        <v/>
      </c>
      <c r="AK65" s="26">
        <f>IF(LEFT(AA65,2)="科目",AC65,"")</f>
        <v/>
      </c>
      <c r="AL65" s="49">
        <f>IF(AA65="科目",SUMIFS('合計残高試算表'!$N$6:$N$125,'勘定科目'!$E$6:$E$125,AC65,'勘定科目'!$H$6:$H$125,"○"),IF(AA65="科目＋利益",SUMIFS('合計残高試算表'!$N$6:$N$125,'勘定科目'!$E$6:$E$125,AC65,'勘定科目'!$H$6:$H$125,"○")+'設定'!$C$14,IF(AA65="利益",'設定'!$C$14,0)))</f>
        <v/>
      </c>
      <c r="AM65" s="48">
        <f>IF(AA65="合計",SUMPRODUCT(((($AF$8:$AF$142=AC65)+($AG$8:$AG$142=AC65)+($AH$8:$AH$142=AC65)+($AI$8:$AI$142=AC65)+($AJ$8:$AJ$142=AC65))&gt;0)*$AL$8:$AL$142)*AE65,IF(AA65="参考",'設定'!$C$14,IF(OR(AA65="科目",AA65="科目＋利益",AA65="利益"),AL65*AE65,"")))</f>
        <v/>
      </c>
      <c r="AN65" s="26">
        <f>IF(AB65="","",REPT("　",AD65)&amp;IF(AND(AA65="合計",AE65=1,Z65="PL",RIGHT(AB65,2)="利益",N(AM65)&lt;0),SUBSTITUTE(AB65,"利益","損失"),AB65))</f>
        <v/>
      </c>
    </row>
    <row r="66">
      <c r="A66" s="60" t="n">
        <v>59</v>
      </c>
      <c r="B66" s="61" t="inlineStr">
        <is>
          <t>BS</t>
        </is>
      </c>
      <c r="C66" s="61" t="inlineStr">
        <is>
          <t>見出し</t>
        </is>
      </c>
      <c r="D66" s="22" t="inlineStr">
        <is>
          <t>Ⅱ　固定負債</t>
        </is>
      </c>
      <c r="E66" s="22" t="n"/>
      <c r="F66" s="61" t="n">
        <v>0</v>
      </c>
      <c r="G66" s="61" t="n">
        <v>1</v>
      </c>
      <c r="H66" s="22" t="n"/>
      <c r="I66" s="22" t="n"/>
      <c r="J66" s="22" t="n"/>
      <c r="K66" s="22" t="n"/>
      <c r="L66" s="22" t="n"/>
      <c r="M66" s="68" t="n"/>
      <c r="N66" s="61" t="n"/>
      <c r="O66" s="61" t="n"/>
      <c r="P66" s="22" t="n"/>
      <c r="Q66" s="22" t="n"/>
      <c r="R66" s="61" t="n">
        <v>0</v>
      </c>
      <c r="S66" s="61" t="n">
        <v>1</v>
      </c>
      <c r="T66" s="22" t="n"/>
      <c r="U66" s="22" t="n"/>
      <c r="V66" s="22" t="n"/>
      <c r="W66" s="22" t="n"/>
      <c r="X66" s="22" t="n"/>
      <c r="Y66" s="68" t="n"/>
      <c r="Z66" s="26">
        <f>CHOOSE('設定'!$C$13,B66,N66)&amp;""</f>
        <v/>
      </c>
      <c r="AA66" s="26">
        <f>CHOOSE('設定'!$C$13,C66,O66)&amp;""</f>
        <v/>
      </c>
      <c r="AB66" s="26">
        <f>CHOOSE('設定'!$C$13,D66,P66)&amp;""</f>
        <v/>
      </c>
      <c r="AC66" s="26">
        <f>CHOOSE('設定'!$C$13,E66,Q66)&amp;""</f>
        <v/>
      </c>
      <c r="AD66" s="62">
        <f>N(CHOOSE('設定'!$C$13,F66,R66))</f>
        <v/>
      </c>
      <c r="AE66" s="62">
        <f>IF(CHOOSE('設定'!$C$13,G66,S66)="",1,N(CHOOSE('設定'!$C$13,G66,S66)))</f>
        <v/>
      </c>
      <c r="AF66" s="26">
        <f>CHOOSE('設定'!$C$13,H66,T66)&amp;""</f>
        <v/>
      </c>
      <c r="AG66" s="26">
        <f>CHOOSE('設定'!$C$13,I66,U66)&amp;""</f>
        <v/>
      </c>
      <c r="AH66" s="26">
        <f>CHOOSE('設定'!$C$13,J66,V66)&amp;""</f>
        <v/>
      </c>
      <c r="AI66" s="26">
        <f>CHOOSE('設定'!$C$13,K66,W66)&amp;""</f>
        <v/>
      </c>
      <c r="AJ66" s="26">
        <f>CHOOSE('設定'!$C$13,L66,X66)&amp;""</f>
        <v/>
      </c>
      <c r="AK66" s="26">
        <f>IF(LEFT(AA66,2)="科目",AC66,"")</f>
        <v/>
      </c>
      <c r="AL66" s="49">
        <f>IF(AA66="科目",SUMIFS('合計残高試算表'!$N$6:$N$125,'勘定科目'!$E$6:$E$125,AC66,'勘定科目'!$H$6:$H$125,"○"),IF(AA66="科目＋利益",SUMIFS('合計残高試算表'!$N$6:$N$125,'勘定科目'!$E$6:$E$125,AC66,'勘定科目'!$H$6:$H$125,"○")+'設定'!$C$14,IF(AA66="利益",'設定'!$C$14,0)))</f>
        <v/>
      </c>
      <c r="AM66" s="48">
        <f>IF(AA66="合計",SUMPRODUCT(((($AF$8:$AF$142=AC66)+($AG$8:$AG$142=AC66)+($AH$8:$AH$142=AC66)+($AI$8:$AI$142=AC66)+($AJ$8:$AJ$142=AC66))&gt;0)*$AL$8:$AL$142)*AE66,IF(AA66="参考",'設定'!$C$14,IF(OR(AA66="科目",AA66="科目＋利益",AA66="利益"),AL66*AE66,"")))</f>
        <v/>
      </c>
      <c r="AN66" s="26">
        <f>IF(AB66="","",REPT("　",AD66)&amp;IF(AND(AA66="合計",AE66=1,Z66="PL",RIGHT(AB66,2)="利益",N(AM66)&lt;0),SUBSTITUTE(AB66,"利益","損失"),AB66))</f>
        <v/>
      </c>
    </row>
    <row r="67">
      <c r="A67" s="60" t="n">
        <v>60</v>
      </c>
      <c r="B67" s="61" t="inlineStr">
        <is>
          <t>BS</t>
        </is>
      </c>
      <c r="C67" s="61" t="inlineStr">
        <is>
          <t>科目</t>
        </is>
      </c>
      <c r="D67" s="22" t="inlineStr">
        <is>
          <t>社債</t>
        </is>
      </c>
      <c r="E67" s="22" t="inlineStr">
        <is>
          <t>社債</t>
        </is>
      </c>
      <c r="F67" s="61" t="n">
        <v>1</v>
      </c>
      <c r="G67" s="61" t="n">
        <v>1</v>
      </c>
      <c r="H67" s="22" t="inlineStr">
        <is>
          <t>固定負債</t>
        </is>
      </c>
      <c r="I67" s="22" t="inlineStr">
        <is>
          <t>負債</t>
        </is>
      </c>
      <c r="J67" s="22" t="inlineStr">
        <is>
          <t>負債純資産</t>
        </is>
      </c>
      <c r="K67" s="22" t="n"/>
      <c r="L67" s="22" t="n"/>
      <c r="M67" s="68" t="n"/>
      <c r="N67" s="61" t="n"/>
      <c r="O67" s="61" t="n"/>
      <c r="P67" s="22" t="n"/>
      <c r="Q67" s="22" t="n"/>
      <c r="R67" s="61" t="n">
        <v>0</v>
      </c>
      <c r="S67" s="61" t="n">
        <v>1</v>
      </c>
      <c r="T67" s="22" t="n"/>
      <c r="U67" s="22" t="n"/>
      <c r="V67" s="22" t="n"/>
      <c r="W67" s="22" t="n"/>
      <c r="X67" s="22" t="n"/>
      <c r="Y67" s="68" t="n"/>
      <c r="Z67" s="26">
        <f>CHOOSE('設定'!$C$13,B67,N67)&amp;""</f>
        <v/>
      </c>
      <c r="AA67" s="26">
        <f>CHOOSE('設定'!$C$13,C67,O67)&amp;""</f>
        <v/>
      </c>
      <c r="AB67" s="26">
        <f>CHOOSE('設定'!$C$13,D67,P67)&amp;""</f>
        <v/>
      </c>
      <c r="AC67" s="26">
        <f>CHOOSE('設定'!$C$13,E67,Q67)&amp;""</f>
        <v/>
      </c>
      <c r="AD67" s="62">
        <f>N(CHOOSE('設定'!$C$13,F67,R67))</f>
        <v/>
      </c>
      <c r="AE67" s="62">
        <f>IF(CHOOSE('設定'!$C$13,G67,S67)="",1,N(CHOOSE('設定'!$C$13,G67,S67)))</f>
        <v/>
      </c>
      <c r="AF67" s="26">
        <f>CHOOSE('設定'!$C$13,H67,T67)&amp;""</f>
        <v/>
      </c>
      <c r="AG67" s="26">
        <f>CHOOSE('設定'!$C$13,I67,U67)&amp;""</f>
        <v/>
      </c>
      <c r="AH67" s="26">
        <f>CHOOSE('設定'!$C$13,J67,V67)&amp;""</f>
        <v/>
      </c>
      <c r="AI67" s="26">
        <f>CHOOSE('設定'!$C$13,K67,W67)&amp;""</f>
        <v/>
      </c>
      <c r="AJ67" s="26">
        <f>CHOOSE('設定'!$C$13,L67,X67)&amp;""</f>
        <v/>
      </c>
      <c r="AK67" s="26">
        <f>IF(LEFT(AA67,2)="科目",AC67,"")</f>
        <v/>
      </c>
      <c r="AL67" s="49">
        <f>IF(AA67="科目",SUMIFS('合計残高試算表'!$N$6:$N$125,'勘定科目'!$E$6:$E$125,AC67,'勘定科目'!$H$6:$H$125,"○"),IF(AA67="科目＋利益",SUMIFS('合計残高試算表'!$N$6:$N$125,'勘定科目'!$E$6:$E$125,AC67,'勘定科目'!$H$6:$H$125,"○")+'設定'!$C$14,IF(AA67="利益",'設定'!$C$14,0)))</f>
        <v/>
      </c>
      <c r="AM67" s="48">
        <f>IF(AA67="合計",SUMPRODUCT(((($AF$8:$AF$142=AC67)+($AG$8:$AG$142=AC67)+($AH$8:$AH$142=AC67)+($AI$8:$AI$142=AC67)+($AJ$8:$AJ$142=AC67))&gt;0)*$AL$8:$AL$142)*AE67,IF(AA67="参考",'設定'!$C$14,IF(OR(AA67="科目",AA67="科目＋利益",AA67="利益"),AL67*AE67,"")))</f>
        <v/>
      </c>
      <c r="AN67" s="26">
        <f>IF(AB67="","",REPT("　",AD67)&amp;IF(AND(AA67="合計",AE67=1,Z67="PL",RIGHT(AB67,2)="利益",N(AM67)&lt;0),SUBSTITUTE(AB67,"利益","損失"),AB67))</f>
        <v/>
      </c>
    </row>
    <row r="68">
      <c r="A68" s="60" t="n">
        <v>61</v>
      </c>
      <c r="B68" s="61" t="inlineStr">
        <is>
          <t>BS</t>
        </is>
      </c>
      <c r="C68" s="61" t="inlineStr">
        <is>
          <t>科目</t>
        </is>
      </c>
      <c r="D68" s="22" t="inlineStr">
        <is>
          <t>長期借入金</t>
        </is>
      </c>
      <c r="E68" s="22" t="inlineStr">
        <is>
          <t>長期借入金</t>
        </is>
      </c>
      <c r="F68" s="61" t="n">
        <v>1</v>
      </c>
      <c r="G68" s="61" t="n">
        <v>1</v>
      </c>
      <c r="H68" s="22" t="inlineStr">
        <is>
          <t>固定負債</t>
        </is>
      </c>
      <c r="I68" s="22" t="inlineStr">
        <is>
          <t>負債</t>
        </is>
      </c>
      <c r="J68" s="22" t="inlineStr">
        <is>
          <t>負債純資産</t>
        </is>
      </c>
      <c r="K68" s="22" t="n"/>
      <c r="L68" s="22" t="n"/>
      <c r="M68" s="68" t="n"/>
      <c r="N68" s="61" t="n"/>
      <c r="O68" s="61" t="n"/>
      <c r="P68" s="22" t="n"/>
      <c r="Q68" s="22" t="n"/>
      <c r="R68" s="61" t="n">
        <v>0</v>
      </c>
      <c r="S68" s="61" t="n">
        <v>1</v>
      </c>
      <c r="T68" s="22" t="n"/>
      <c r="U68" s="22" t="n"/>
      <c r="V68" s="22" t="n"/>
      <c r="W68" s="22" t="n"/>
      <c r="X68" s="22" t="n"/>
      <c r="Y68" s="68" t="n"/>
      <c r="Z68" s="26">
        <f>CHOOSE('設定'!$C$13,B68,N68)&amp;""</f>
        <v/>
      </c>
      <c r="AA68" s="26">
        <f>CHOOSE('設定'!$C$13,C68,O68)&amp;""</f>
        <v/>
      </c>
      <c r="AB68" s="26">
        <f>CHOOSE('設定'!$C$13,D68,P68)&amp;""</f>
        <v/>
      </c>
      <c r="AC68" s="26">
        <f>CHOOSE('設定'!$C$13,E68,Q68)&amp;""</f>
        <v/>
      </c>
      <c r="AD68" s="62">
        <f>N(CHOOSE('設定'!$C$13,F68,R68))</f>
        <v/>
      </c>
      <c r="AE68" s="62">
        <f>IF(CHOOSE('設定'!$C$13,G68,S68)="",1,N(CHOOSE('設定'!$C$13,G68,S68)))</f>
        <v/>
      </c>
      <c r="AF68" s="26">
        <f>CHOOSE('設定'!$C$13,H68,T68)&amp;""</f>
        <v/>
      </c>
      <c r="AG68" s="26">
        <f>CHOOSE('設定'!$C$13,I68,U68)&amp;""</f>
        <v/>
      </c>
      <c r="AH68" s="26">
        <f>CHOOSE('設定'!$C$13,J68,V68)&amp;""</f>
        <v/>
      </c>
      <c r="AI68" s="26">
        <f>CHOOSE('設定'!$C$13,K68,W68)&amp;""</f>
        <v/>
      </c>
      <c r="AJ68" s="26">
        <f>CHOOSE('設定'!$C$13,L68,X68)&amp;""</f>
        <v/>
      </c>
      <c r="AK68" s="26">
        <f>IF(LEFT(AA68,2)="科目",AC68,"")</f>
        <v/>
      </c>
      <c r="AL68" s="49">
        <f>IF(AA68="科目",SUMIFS('合計残高試算表'!$N$6:$N$125,'勘定科目'!$E$6:$E$125,AC68,'勘定科目'!$H$6:$H$125,"○"),IF(AA68="科目＋利益",SUMIFS('合計残高試算表'!$N$6:$N$125,'勘定科目'!$E$6:$E$125,AC68,'勘定科目'!$H$6:$H$125,"○")+'設定'!$C$14,IF(AA68="利益",'設定'!$C$14,0)))</f>
        <v/>
      </c>
      <c r="AM68" s="48">
        <f>IF(AA68="合計",SUMPRODUCT(((($AF$8:$AF$142=AC68)+($AG$8:$AG$142=AC68)+($AH$8:$AH$142=AC68)+($AI$8:$AI$142=AC68)+($AJ$8:$AJ$142=AC68))&gt;0)*$AL$8:$AL$142)*AE68,IF(AA68="参考",'設定'!$C$14,IF(OR(AA68="科目",AA68="科目＋利益",AA68="利益"),AL68*AE68,"")))</f>
        <v/>
      </c>
      <c r="AN68" s="26">
        <f>IF(AB68="","",REPT("　",AD68)&amp;IF(AND(AA68="合計",AE68=1,Z68="PL",RIGHT(AB68,2)="利益",N(AM68)&lt;0),SUBSTITUTE(AB68,"利益","損失"),AB68))</f>
        <v/>
      </c>
    </row>
    <row r="69">
      <c r="A69" s="60" t="n">
        <v>62</v>
      </c>
      <c r="B69" s="61" t="inlineStr">
        <is>
          <t>BS</t>
        </is>
      </c>
      <c r="C69" s="61" t="inlineStr">
        <is>
          <t>科目</t>
        </is>
      </c>
      <c r="D69" s="22" t="inlineStr">
        <is>
          <t>退職給付引当金</t>
        </is>
      </c>
      <c r="E69" s="22" t="inlineStr">
        <is>
          <t>退職給付引当金</t>
        </is>
      </c>
      <c r="F69" s="61" t="n">
        <v>1</v>
      </c>
      <c r="G69" s="61" t="n">
        <v>1</v>
      </c>
      <c r="H69" s="22" t="inlineStr">
        <is>
          <t>固定負債</t>
        </is>
      </c>
      <c r="I69" s="22" t="inlineStr">
        <is>
          <t>負債</t>
        </is>
      </c>
      <c r="J69" s="22" t="inlineStr">
        <is>
          <t>負債純資産</t>
        </is>
      </c>
      <c r="K69" s="22" t="n"/>
      <c r="L69" s="22" t="n"/>
      <c r="M69" s="68" t="n"/>
      <c r="N69" s="61" t="n"/>
      <c r="O69" s="61" t="n"/>
      <c r="P69" s="22" t="n"/>
      <c r="Q69" s="22" t="n"/>
      <c r="R69" s="61" t="n">
        <v>0</v>
      </c>
      <c r="S69" s="61" t="n">
        <v>1</v>
      </c>
      <c r="T69" s="22" t="n"/>
      <c r="U69" s="22" t="n"/>
      <c r="V69" s="22" t="n"/>
      <c r="W69" s="22" t="n"/>
      <c r="X69" s="22" t="n"/>
      <c r="Y69" s="68" t="n"/>
      <c r="Z69" s="26">
        <f>CHOOSE('設定'!$C$13,B69,N69)&amp;""</f>
        <v/>
      </c>
      <c r="AA69" s="26">
        <f>CHOOSE('設定'!$C$13,C69,O69)&amp;""</f>
        <v/>
      </c>
      <c r="AB69" s="26">
        <f>CHOOSE('設定'!$C$13,D69,P69)&amp;""</f>
        <v/>
      </c>
      <c r="AC69" s="26">
        <f>CHOOSE('設定'!$C$13,E69,Q69)&amp;""</f>
        <v/>
      </c>
      <c r="AD69" s="62">
        <f>N(CHOOSE('設定'!$C$13,F69,R69))</f>
        <v/>
      </c>
      <c r="AE69" s="62">
        <f>IF(CHOOSE('設定'!$C$13,G69,S69)="",1,N(CHOOSE('設定'!$C$13,G69,S69)))</f>
        <v/>
      </c>
      <c r="AF69" s="26">
        <f>CHOOSE('設定'!$C$13,H69,T69)&amp;""</f>
        <v/>
      </c>
      <c r="AG69" s="26">
        <f>CHOOSE('設定'!$C$13,I69,U69)&amp;""</f>
        <v/>
      </c>
      <c r="AH69" s="26">
        <f>CHOOSE('設定'!$C$13,J69,V69)&amp;""</f>
        <v/>
      </c>
      <c r="AI69" s="26">
        <f>CHOOSE('設定'!$C$13,K69,W69)&amp;""</f>
        <v/>
      </c>
      <c r="AJ69" s="26">
        <f>CHOOSE('設定'!$C$13,L69,X69)&amp;""</f>
        <v/>
      </c>
      <c r="AK69" s="26">
        <f>IF(LEFT(AA69,2)="科目",AC69,"")</f>
        <v/>
      </c>
      <c r="AL69" s="49">
        <f>IF(AA69="科目",SUMIFS('合計残高試算表'!$N$6:$N$125,'勘定科目'!$E$6:$E$125,AC69,'勘定科目'!$H$6:$H$125,"○"),IF(AA69="科目＋利益",SUMIFS('合計残高試算表'!$N$6:$N$125,'勘定科目'!$E$6:$E$125,AC69,'勘定科目'!$H$6:$H$125,"○")+'設定'!$C$14,IF(AA69="利益",'設定'!$C$14,0)))</f>
        <v/>
      </c>
      <c r="AM69" s="48">
        <f>IF(AA69="合計",SUMPRODUCT(((($AF$8:$AF$142=AC69)+($AG$8:$AG$142=AC69)+($AH$8:$AH$142=AC69)+($AI$8:$AI$142=AC69)+($AJ$8:$AJ$142=AC69))&gt;0)*$AL$8:$AL$142)*AE69,IF(AA69="参考",'設定'!$C$14,IF(OR(AA69="科目",AA69="科目＋利益",AA69="利益"),AL69*AE69,"")))</f>
        <v/>
      </c>
      <c r="AN69" s="26">
        <f>IF(AB69="","",REPT("　",AD69)&amp;IF(AND(AA69="合計",AE69=1,Z69="PL",RIGHT(AB69,2)="利益",N(AM69)&lt;0),SUBSTITUTE(AB69,"利益","損失"),AB69))</f>
        <v/>
      </c>
    </row>
    <row r="70">
      <c r="A70" s="60" t="n">
        <v>63</v>
      </c>
      <c r="B70" s="61" t="inlineStr">
        <is>
          <t>BS</t>
        </is>
      </c>
      <c r="C70" s="61" t="inlineStr">
        <is>
          <t>科目</t>
        </is>
      </c>
      <c r="D70" s="22" t="inlineStr">
        <is>
          <t>その他</t>
        </is>
      </c>
      <c r="E70" s="22" t="inlineStr">
        <is>
          <t>その他の固定負債</t>
        </is>
      </c>
      <c r="F70" s="61" t="n">
        <v>1</v>
      </c>
      <c r="G70" s="61" t="n">
        <v>1</v>
      </c>
      <c r="H70" s="22" t="inlineStr">
        <is>
          <t>固定負債</t>
        </is>
      </c>
      <c r="I70" s="22" t="inlineStr">
        <is>
          <t>負債</t>
        </is>
      </c>
      <c r="J70" s="22" t="inlineStr">
        <is>
          <t>負債純資産</t>
        </is>
      </c>
      <c r="K70" s="22" t="n"/>
      <c r="L70" s="22" t="n"/>
      <c r="M70" s="68" t="n"/>
      <c r="N70" s="61" t="n"/>
      <c r="O70" s="61" t="n"/>
      <c r="P70" s="22" t="n"/>
      <c r="Q70" s="22" t="n"/>
      <c r="R70" s="61" t="n">
        <v>0</v>
      </c>
      <c r="S70" s="61" t="n">
        <v>1</v>
      </c>
      <c r="T70" s="22" t="n"/>
      <c r="U70" s="22" t="n"/>
      <c r="V70" s="22" t="n"/>
      <c r="W70" s="22" t="n"/>
      <c r="X70" s="22" t="n"/>
      <c r="Y70" s="68" t="n"/>
      <c r="Z70" s="26">
        <f>CHOOSE('設定'!$C$13,B70,N70)&amp;""</f>
        <v/>
      </c>
      <c r="AA70" s="26">
        <f>CHOOSE('設定'!$C$13,C70,O70)&amp;""</f>
        <v/>
      </c>
      <c r="AB70" s="26">
        <f>CHOOSE('設定'!$C$13,D70,P70)&amp;""</f>
        <v/>
      </c>
      <c r="AC70" s="26">
        <f>CHOOSE('設定'!$C$13,E70,Q70)&amp;""</f>
        <v/>
      </c>
      <c r="AD70" s="62">
        <f>N(CHOOSE('設定'!$C$13,F70,R70))</f>
        <v/>
      </c>
      <c r="AE70" s="62">
        <f>IF(CHOOSE('設定'!$C$13,G70,S70)="",1,N(CHOOSE('設定'!$C$13,G70,S70)))</f>
        <v/>
      </c>
      <c r="AF70" s="26">
        <f>CHOOSE('設定'!$C$13,H70,T70)&amp;""</f>
        <v/>
      </c>
      <c r="AG70" s="26">
        <f>CHOOSE('設定'!$C$13,I70,U70)&amp;""</f>
        <v/>
      </c>
      <c r="AH70" s="26">
        <f>CHOOSE('設定'!$C$13,J70,V70)&amp;""</f>
        <v/>
      </c>
      <c r="AI70" s="26">
        <f>CHOOSE('設定'!$C$13,K70,W70)&amp;""</f>
        <v/>
      </c>
      <c r="AJ70" s="26">
        <f>CHOOSE('設定'!$C$13,L70,X70)&amp;""</f>
        <v/>
      </c>
      <c r="AK70" s="26">
        <f>IF(LEFT(AA70,2)="科目",AC70,"")</f>
        <v/>
      </c>
      <c r="AL70" s="49">
        <f>IF(AA70="科目",SUMIFS('合計残高試算表'!$N$6:$N$125,'勘定科目'!$E$6:$E$125,AC70,'勘定科目'!$H$6:$H$125,"○"),IF(AA70="科目＋利益",SUMIFS('合計残高試算表'!$N$6:$N$125,'勘定科目'!$E$6:$E$125,AC70,'勘定科目'!$H$6:$H$125,"○")+'設定'!$C$14,IF(AA70="利益",'設定'!$C$14,0)))</f>
        <v/>
      </c>
      <c r="AM70" s="48">
        <f>IF(AA70="合計",SUMPRODUCT(((($AF$8:$AF$142=AC70)+($AG$8:$AG$142=AC70)+($AH$8:$AH$142=AC70)+($AI$8:$AI$142=AC70)+($AJ$8:$AJ$142=AC70))&gt;0)*$AL$8:$AL$142)*AE70,IF(AA70="参考",'設定'!$C$14,IF(OR(AA70="科目",AA70="科目＋利益",AA70="利益"),AL70*AE70,"")))</f>
        <v/>
      </c>
      <c r="AN70" s="26">
        <f>IF(AB70="","",REPT("　",AD70)&amp;IF(AND(AA70="合計",AE70=1,Z70="PL",RIGHT(AB70,2)="利益",N(AM70)&lt;0),SUBSTITUTE(AB70,"利益","損失"),AB70))</f>
        <v/>
      </c>
    </row>
    <row r="71">
      <c r="A71" s="60" t="n">
        <v>64</v>
      </c>
      <c r="B71" s="61" t="inlineStr">
        <is>
          <t>BS</t>
        </is>
      </c>
      <c r="C71" s="61" t="inlineStr">
        <is>
          <t>合計</t>
        </is>
      </c>
      <c r="D71" s="22" t="inlineStr">
        <is>
          <t>固定負債合計</t>
        </is>
      </c>
      <c r="E71" s="22" t="inlineStr">
        <is>
          <t>固定負債</t>
        </is>
      </c>
      <c r="F71" s="61" t="n">
        <v>1</v>
      </c>
      <c r="G71" s="61" t="n">
        <v>1</v>
      </c>
      <c r="H71" s="22" t="n"/>
      <c r="I71" s="22" t="n"/>
      <c r="J71" s="22" t="n"/>
      <c r="K71" s="22" t="n"/>
      <c r="L71" s="22" t="n"/>
      <c r="M71" s="68" t="n"/>
      <c r="N71" s="61" t="n"/>
      <c r="O71" s="61" t="n"/>
      <c r="P71" s="22" t="n"/>
      <c r="Q71" s="22" t="n"/>
      <c r="R71" s="61" t="n">
        <v>0</v>
      </c>
      <c r="S71" s="61" t="n">
        <v>1</v>
      </c>
      <c r="T71" s="22" t="n"/>
      <c r="U71" s="22" t="n"/>
      <c r="V71" s="22" t="n"/>
      <c r="W71" s="22" t="n"/>
      <c r="X71" s="22" t="n"/>
      <c r="Y71" s="68" t="n"/>
      <c r="Z71" s="26">
        <f>CHOOSE('設定'!$C$13,B71,N71)&amp;""</f>
        <v/>
      </c>
      <c r="AA71" s="26">
        <f>CHOOSE('設定'!$C$13,C71,O71)&amp;""</f>
        <v/>
      </c>
      <c r="AB71" s="26">
        <f>CHOOSE('設定'!$C$13,D71,P71)&amp;""</f>
        <v/>
      </c>
      <c r="AC71" s="26">
        <f>CHOOSE('設定'!$C$13,E71,Q71)&amp;""</f>
        <v/>
      </c>
      <c r="AD71" s="62">
        <f>N(CHOOSE('設定'!$C$13,F71,R71))</f>
        <v/>
      </c>
      <c r="AE71" s="62">
        <f>IF(CHOOSE('設定'!$C$13,G71,S71)="",1,N(CHOOSE('設定'!$C$13,G71,S71)))</f>
        <v/>
      </c>
      <c r="AF71" s="26">
        <f>CHOOSE('設定'!$C$13,H71,T71)&amp;""</f>
        <v/>
      </c>
      <c r="AG71" s="26">
        <f>CHOOSE('設定'!$C$13,I71,U71)&amp;""</f>
        <v/>
      </c>
      <c r="AH71" s="26">
        <f>CHOOSE('設定'!$C$13,J71,V71)&amp;""</f>
        <v/>
      </c>
      <c r="AI71" s="26">
        <f>CHOOSE('設定'!$C$13,K71,W71)&amp;""</f>
        <v/>
      </c>
      <c r="AJ71" s="26">
        <f>CHOOSE('設定'!$C$13,L71,X71)&amp;""</f>
        <v/>
      </c>
      <c r="AK71" s="26">
        <f>IF(LEFT(AA71,2)="科目",AC71,"")</f>
        <v/>
      </c>
      <c r="AL71" s="49">
        <f>IF(AA71="科目",SUMIFS('合計残高試算表'!$N$6:$N$125,'勘定科目'!$E$6:$E$125,AC71,'勘定科目'!$H$6:$H$125,"○"),IF(AA71="科目＋利益",SUMIFS('合計残高試算表'!$N$6:$N$125,'勘定科目'!$E$6:$E$125,AC71,'勘定科目'!$H$6:$H$125,"○")+'設定'!$C$14,IF(AA71="利益",'設定'!$C$14,0)))</f>
        <v/>
      </c>
      <c r="AM71" s="48">
        <f>IF(AA71="合計",SUMPRODUCT(((($AF$8:$AF$142=AC71)+($AG$8:$AG$142=AC71)+($AH$8:$AH$142=AC71)+($AI$8:$AI$142=AC71)+($AJ$8:$AJ$142=AC71))&gt;0)*$AL$8:$AL$142)*AE71,IF(AA71="参考",'設定'!$C$14,IF(OR(AA71="科目",AA71="科目＋利益",AA71="利益"),AL71*AE71,"")))</f>
        <v/>
      </c>
      <c r="AN71" s="26">
        <f>IF(AB71="","",REPT("　",AD71)&amp;IF(AND(AA71="合計",AE71=1,Z71="PL",RIGHT(AB71,2)="利益",N(AM71)&lt;0),SUBSTITUTE(AB71,"利益","損失"),AB71))</f>
        <v/>
      </c>
    </row>
    <row r="72">
      <c r="A72" s="60" t="n">
        <v>65</v>
      </c>
      <c r="B72" s="61" t="inlineStr">
        <is>
          <t>BS</t>
        </is>
      </c>
      <c r="C72" s="61" t="inlineStr">
        <is>
          <t>合計</t>
        </is>
      </c>
      <c r="D72" s="22" t="inlineStr">
        <is>
          <t>負債合計</t>
        </is>
      </c>
      <c r="E72" s="22" t="inlineStr">
        <is>
          <t>負債</t>
        </is>
      </c>
      <c r="F72" s="61" t="n">
        <v>0</v>
      </c>
      <c r="G72" s="61" t="n">
        <v>1</v>
      </c>
      <c r="H72" s="22" t="n"/>
      <c r="I72" s="22" t="n"/>
      <c r="J72" s="22" t="n"/>
      <c r="K72" s="22" t="n"/>
      <c r="L72" s="22" t="n"/>
      <c r="M72" s="68" t="n"/>
      <c r="N72" s="61" t="n"/>
      <c r="O72" s="61" t="n"/>
      <c r="P72" s="22" t="n"/>
      <c r="Q72" s="22" t="n"/>
      <c r="R72" s="61" t="n">
        <v>0</v>
      </c>
      <c r="S72" s="61" t="n">
        <v>1</v>
      </c>
      <c r="T72" s="22" t="n"/>
      <c r="U72" s="22" t="n"/>
      <c r="V72" s="22" t="n"/>
      <c r="W72" s="22" t="n"/>
      <c r="X72" s="22" t="n"/>
      <c r="Y72" s="68" t="n"/>
      <c r="Z72" s="26">
        <f>CHOOSE('設定'!$C$13,B72,N72)&amp;""</f>
        <v/>
      </c>
      <c r="AA72" s="26">
        <f>CHOOSE('設定'!$C$13,C72,O72)&amp;""</f>
        <v/>
      </c>
      <c r="AB72" s="26">
        <f>CHOOSE('設定'!$C$13,D72,P72)&amp;""</f>
        <v/>
      </c>
      <c r="AC72" s="26">
        <f>CHOOSE('設定'!$C$13,E72,Q72)&amp;""</f>
        <v/>
      </c>
      <c r="AD72" s="62">
        <f>N(CHOOSE('設定'!$C$13,F72,R72))</f>
        <v/>
      </c>
      <c r="AE72" s="62">
        <f>IF(CHOOSE('設定'!$C$13,G72,S72)="",1,N(CHOOSE('設定'!$C$13,G72,S72)))</f>
        <v/>
      </c>
      <c r="AF72" s="26">
        <f>CHOOSE('設定'!$C$13,H72,T72)&amp;""</f>
        <v/>
      </c>
      <c r="AG72" s="26">
        <f>CHOOSE('設定'!$C$13,I72,U72)&amp;""</f>
        <v/>
      </c>
      <c r="AH72" s="26">
        <f>CHOOSE('設定'!$C$13,J72,V72)&amp;""</f>
        <v/>
      </c>
      <c r="AI72" s="26">
        <f>CHOOSE('設定'!$C$13,K72,W72)&amp;""</f>
        <v/>
      </c>
      <c r="AJ72" s="26">
        <f>CHOOSE('設定'!$C$13,L72,X72)&amp;""</f>
        <v/>
      </c>
      <c r="AK72" s="26">
        <f>IF(LEFT(AA72,2)="科目",AC72,"")</f>
        <v/>
      </c>
      <c r="AL72" s="49">
        <f>IF(AA72="科目",SUMIFS('合計残高試算表'!$N$6:$N$125,'勘定科目'!$E$6:$E$125,AC72,'勘定科目'!$H$6:$H$125,"○"),IF(AA72="科目＋利益",SUMIFS('合計残高試算表'!$N$6:$N$125,'勘定科目'!$E$6:$E$125,AC72,'勘定科目'!$H$6:$H$125,"○")+'設定'!$C$14,IF(AA72="利益",'設定'!$C$14,0)))</f>
        <v/>
      </c>
      <c r="AM72" s="48">
        <f>IF(AA72="合計",SUMPRODUCT(((($AF$8:$AF$142=AC72)+($AG$8:$AG$142=AC72)+($AH$8:$AH$142=AC72)+($AI$8:$AI$142=AC72)+($AJ$8:$AJ$142=AC72))&gt;0)*$AL$8:$AL$142)*AE72,IF(AA72="参考",'設定'!$C$14,IF(OR(AA72="科目",AA72="科目＋利益",AA72="利益"),AL72*AE72,"")))</f>
        <v/>
      </c>
      <c r="AN72" s="26">
        <f>IF(AB72="","",REPT("　",AD72)&amp;IF(AND(AA72="合計",AE72=1,Z72="PL",RIGHT(AB72,2)="利益",N(AM72)&lt;0),SUBSTITUTE(AB72,"利益","損失"),AB72))</f>
        <v/>
      </c>
    </row>
    <row r="73">
      <c r="A73" s="60" t="n">
        <v>66</v>
      </c>
      <c r="B73" s="61" t="inlineStr">
        <is>
          <t>BS</t>
        </is>
      </c>
      <c r="C73" s="61" t="inlineStr">
        <is>
          <t>見出し</t>
        </is>
      </c>
      <c r="D73" s="22" t="inlineStr">
        <is>
          <t>純資産の部</t>
        </is>
      </c>
      <c r="E73" s="22" t="n"/>
      <c r="F73" s="61" t="n">
        <v>0</v>
      </c>
      <c r="G73" s="61" t="n">
        <v>1</v>
      </c>
      <c r="H73" s="22" t="n"/>
      <c r="I73" s="22" t="n"/>
      <c r="J73" s="22" t="n"/>
      <c r="K73" s="22" t="n"/>
      <c r="L73" s="22" t="n"/>
      <c r="M73" s="68" t="n"/>
      <c r="N73" s="61" t="n"/>
      <c r="O73" s="61" t="n"/>
      <c r="P73" s="22" t="n"/>
      <c r="Q73" s="22" t="n"/>
      <c r="R73" s="61" t="n">
        <v>0</v>
      </c>
      <c r="S73" s="61" t="n">
        <v>1</v>
      </c>
      <c r="T73" s="22" t="n"/>
      <c r="U73" s="22" t="n"/>
      <c r="V73" s="22" t="n"/>
      <c r="W73" s="22" t="n"/>
      <c r="X73" s="22" t="n"/>
      <c r="Y73" s="68" t="n"/>
      <c r="Z73" s="26">
        <f>CHOOSE('設定'!$C$13,B73,N73)&amp;""</f>
        <v/>
      </c>
      <c r="AA73" s="26">
        <f>CHOOSE('設定'!$C$13,C73,O73)&amp;""</f>
        <v/>
      </c>
      <c r="AB73" s="26">
        <f>CHOOSE('設定'!$C$13,D73,P73)&amp;""</f>
        <v/>
      </c>
      <c r="AC73" s="26">
        <f>CHOOSE('設定'!$C$13,E73,Q73)&amp;""</f>
        <v/>
      </c>
      <c r="AD73" s="62">
        <f>N(CHOOSE('設定'!$C$13,F73,R73))</f>
        <v/>
      </c>
      <c r="AE73" s="62">
        <f>IF(CHOOSE('設定'!$C$13,G73,S73)="",1,N(CHOOSE('設定'!$C$13,G73,S73)))</f>
        <v/>
      </c>
      <c r="AF73" s="26">
        <f>CHOOSE('設定'!$C$13,H73,T73)&amp;""</f>
        <v/>
      </c>
      <c r="AG73" s="26">
        <f>CHOOSE('設定'!$C$13,I73,U73)&amp;""</f>
        <v/>
      </c>
      <c r="AH73" s="26">
        <f>CHOOSE('設定'!$C$13,J73,V73)&amp;""</f>
        <v/>
      </c>
      <c r="AI73" s="26">
        <f>CHOOSE('設定'!$C$13,K73,W73)&amp;""</f>
        <v/>
      </c>
      <c r="AJ73" s="26">
        <f>CHOOSE('設定'!$C$13,L73,X73)&amp;""</f>
        <v/>
      </c>
      <c r="AK73" s="26">
        <f>IF(LEFT(AA73,2)="科目",AC73,"")</f>
        <v/>
      </c>
      <c r="AL73" s="49">
        <f>IF(AA73="科目",SUMIFS('合計残高試算表'!$N$6:$N$125,'勘定科目'!$E$6:$E$125,AC73,'勘定科目'!$H$6:$H$125,"○"),IF(AA73="科目＋利益",SUMIFS('合計残高試算表'!$N$6:$N$125,'勘定科目'!$E$6:$E$125,AC73,'勘定科目'!$H$6:$H$125,"○")+'設定'!$C$14,IF(AA73="利益",'設定'!$C$14,0)))</f>
        <v/>
      </c>
      <c r="AM73" s="48">
        <f>IF(AA73="合計",SUMPRODUCT(((($AF$8:$AF$142=AC73)+($AG$8:$AG$142=AC73)+($AH$8:$AH$142=AC73)+($AI$8:$AI$142=AC73)+($AJ$8:$AJ$142=AC73))&gt;0)*$AL$8:$AL$142)*AE73,IF(AA73="参考",'設定'!$C$14,IF(OR(AA73="科目",AA73="科目＋利益",AA73="利益"),AL73*AE73,"")))</f>
        <v/>
      </c>
      <c r="AN73" s="26">
        <f>IF(AB73="","",REPT("　",AD73)&amp;IF(AND(AA73="合計",AE73=1,Z73="PL",RIGHT(AB73,2)="利益",N(AM73)&lt;0),SUBSTITUTE(AB73,"利益","損失"),AB73))</f>
        <v/>
      </c>
    </row>
    <row r="74">
      <c r="A74" s="60" t="n">
        <v>67</v>
      </c>
      <c r="B74" s="61" t="inlineStr">
        <is>
          <t>BS</t>
        </is>
      </c>
      <c r="C74" s="61" t="inlineStr">
        <is>
          <t>見出し</t>
        </is>
      </c>
      <c r="D74" s="22" t="inlineStr">
        <is>
          <t>Ⅰ　株主資本</t>
        </is>
      </c>
      <c r="E74" s="22" t="n"/>
      <c r="F74" s="61" t="n">
        <v>0</v>
      </c>
      <c r="G74" s="61" t="n">
        <v>1</v>
      </c>
      <c r="H74" s="22" t="n"/>
      <c r="I74" s="22" t="n"/>
      <c r="J74" s="22" t="n"/>
      <c r="K74" s="22" t="n"/>
      <c r="L74" s="22" t="n"/>
      <c r="M74" s="68" t="n"/>
      <c r="N74" s="61" t="n"/>
      <c r="O74" s="61" t="n"/>
      <c r="P74" s="22" t="n"/>
      <c r="Q74" s="22" t="n"/>
      <c r="R74" s="61" t="n">
        <v>0</v>
      </c>
      <c r="S74" s="61" t="n">
        <v>1</v>
      </c>
      <c r="T74" s="22" t="n"/>
      <c r="U74" s="22" t="n"/>
      <c r="V74" s="22" t="n"/>
      <c r="W74" s="22" t="n"/>
      <c r="X74" s="22" t="n"/>
      <c r="Y74" s="68" t="n"/>
      <c r="Z74" s="26">
        <f>CHOOSE('設定'!$C$13,B74,N74)&amp;""</f>
        <v/>
      </c>
      <c r="AA74" s="26">
        <f>CHOOSE('設定'!$C$13,C74,O74)&amp;""</f>
        <v/>
      </c>
      <c r="AB74" s="26">
        <f>CHOOSE('設定'!$C$13,D74,P74)&amp;""</f>
        <v/>
      </c>
      <c r="AC74" s="26">
        <f>CHOOSE('設定'!$C$13,E74,Q74)&amp;""</f>
        <v/>
      </c>
      <c r="AD74" s="62">
        <f>N(CHOOSE('設定'!$C$13,F74,R74))</f>
        <v/>
      </c>
      <c r="AE74" s="62">
        <f>IF(CHOOSE('設定'!$C$13,G74,S74)="",1,N(CHOOSE('設定'!$C$13,G74,S74)))</f>
        <v/>
      </c>
      <c r="AF74" s="26">
        <f>CHOOSE('設定'!$C$13,H74,T74)&amp;""</f>
        <v/>
      </c>
      <c r="AG74" s="26">
        <f>CHOOSE('設定'!$C$13,I74,U74)&amp;""</f>
        <v/>
      </c>
      <c r="AH74" s="26">
        <f>CHOOSE('設定'!$C$13,J74,V74)&amp;""</f>
        <v/>
      </c>
      <c r="AI74" s="26">
        <f>CHOOSE('設定'!$C$13,K74,W74)&amp;""</f>
        <v/>
      </c>
      <c r="AJ74" s="26">
        <f>CHOOSE('設定'!$C$13,L74,X74)&amp;""</f>
        <v/>
      </c>
      <c r="AK74" s="26">
        <f>IF(LEFT(AA74,2)="科目",AC74,"")</f>
        <v/>
      </c>
      <c r="AL74" s="49">
        <f>IF(AA74="科目",SUMIFS('合計残高試算表'!$N$6:$N$125,'勘定科目'!$E$6:$E$125,AC74,'勘定科目'!$H$6:$H$125,"○"),IF(AA74="科目＋利益",SUMIFS('合計残高試算表'!$N$6:$N$125,'勘定科目'!$E$6:$E$125,AC74,'勘定科目'!$H$6:$H$125,"○")+'設定'!$C$14,IF(AA74="利益",'設定'!$C$14,0)))</f>
        <v/>
      </c>
      <c r="AM74" s="48">
        <f>IF(AA74="合計",SUMPRODUCT(((($AF$8:$AF$142=AC74)+($AG$8:$AG$142=AC74)+($AH$8:$AH$142=AC74)+($AI$8:$AI$142=AC74)+($AJ$8:$AJ$142=AC74))&gt;0)*$AL$8:$AL$142)*AE74,IF(AA74="参考",'設定'!$C$14,IF(OR(AA74="科目",AA74="科目＋利益",AA74="利益"),AL74*AE74,"")))</f>
        <v/>
      </c>
      <c r="AN74" s="26">
        <f>IF(AB74="","",REPT("　",AD74)&amp;IF(AND(AA74="合計",AE74=1,Z74="PL",RIGHT(AB74,2)="利益",N(AM74)&lt;0),SUBSTITUTE(AB74,"利益","損失"),AB74))</f>
        <v/>
      </c>
    </row>
    <row r="75">
      <c r="A75" s="60" t="n">
        <v>68</v>
      </c>
      <c r="B75" s="61" t="inlineStr">
        <is>
          <t>BS</t>
        </is>
      </c>
      <c r="C75" s="61" t="inlineStr">
        <is>
          <t>科目</t>
        </is>
      </c>
      <c r="D75" s="22" t="inlineStr">
        <is>
          <t>資本金</t>
        </is>
      </c>
      <c r="E75" s="22" t="inlineStr">
        <is>
          <t>資本金</t>
        </is>
      </c>
      <c r="F75" s="61" t="n">
        <v>1</v>
      </c>
      <c r="G75" s="61" t="n">
        <v>1</v>
      </c>
      <c r="H75" s="22" t="inlineStr">
        <is>
          <t>株主資本</t>
        </is>
      </c>
      <c r="I75" s="22" t="inlineStr">
        <is>
          <t>純資産</t>
        </is>
      </c>
      <c r="J75" s="22" t="inlineStr">
        <is>
          <t>負債純資産</t>
        </is>
      </c>
      <c r="K75" s="22" t="n"/>
      <c r="L75" s="22" t="n"/>
      <c r="M75" s="68" t="n"/>
      <c r="N75" s="61" t="n"/>
      <c r="O75" s="61" t="n"/>
      <c r="P75" s="22" t="n"/>
      <c r="Q75" s="22" t="n"/>
      <c r="R75" s="61" t="n">
        <v>0</v>
      </c>
      <c r="S75" s="61" t="n">
        <v>1</v>
      </c>
      <c r="T75" s="22" t="n"/>
      <c r="U75" s="22" t="n"/>
      <c r="V75" s="22" t="n"/>
      <c r="W75" s="22" t="n"/>
      <c r="X75" s="22" t="n"/>
      <c r="Y75" s="68" t="n"/>
      <c r="Z75" s="26">
        <f>CHOOSE('設定'!$C$13,B75,N75)&amp;""</f>
        <v/>
      </c>
      <c r="AA75" s="26">
        <f>CHOOSE('設定'!$C$13,C75,O75)&amp;""</f>
        <v/>
      </c>
      <c r="AB75" s="26">
        <f>CHOOSE('設定'!$C$13,D75,P75)&amp;""</f>
        <v/>
      </c>
      <c r="AC75" s="26">
        <f>CHOOSE('設定'!$C$13,E75,Q75)&amp;""</f>
        <v/>
      </c>
      <c r="AD75" s="62">
        <f>N(CHOOSE('設定'!$C$13,F75,R75))</f>
        <v/>
      </c>
      <c r="AE75" s="62">
        <f>IF(CHOOSE('設定'!$C$13,G75,S75)="",1,N(CHOOSE('設定'!$C$13,G75,S75)))</f>
        <v/>
      </c>
      <c r="AF75" s="26">
        <f>CHOOSE('設定'!$C$13,H75,T75)&amp;""</f>
        <v/>
      </c>
      <c r="AG75" s="26">
        <f>CHOOSE('設定'!$C$13,I75,U75)&amp;""</f>
        <v/>
      </c>
      <c r="AH75" s="26">
        <f>CHOOSE('設定'!$C$13,J75,V75)&amp;""</f>
        <v/>
      </c>
      <c r="AI75" s="26">
        <f>CHOOSE('設定'!$C$13,K75,W75)&amp;""</f>
        <v/>
      </c>
      <c r="AJ75" s="26">
        <f>CHOOSE('設定'!$C$13,L75,X75)&amp;""</f>
        <v/>
      </c>
      <c r="AK75" s="26">
        <f>IF(LEFT(AA75,2)="科目",AC75,"")</f>
        <v/>
      </c>
      <c r="AL75" s="49">
        <f>IF(AA75="科目",SUMIFS('合計残高試算表'!$N$6:$N$125,'勘定科目'!$E$6:$E$125,AC75,'勘定科目'!$H$6:$H$125,"○"),IF(AA75="科目＋利益",SUMIFS('合計残高試算表'!$N$6:$N$125,'勘定科目'!$E$6:$E$125,AC75,'勘定科目'!$H$6:$H$125,"○")+'設定'!$C$14,IF(AA75="利益",'設定'!$C$14,0)))</f>
        <v/>
      </c>
      <c r="AM75" s="48">
        <f>IF(AA75="合計",SUMPRODUCT(((($AF$8:$AF$142=AC75)+($AG$8:$AG$142=AC75)+($AH$8:$AH$142=AC75)+($AI$8:$AI$142=AC75)+($AJ$8:$AJ$142=AC75))&gt;0)*$AL$8:$AL$142)*AE75,IF(AA75="参考",'設定'!$C$14,IF(OR(AA75="科目",AA75="科目＋利益",AA75="利益"),AL75*AE75,"")))</f>
        <v/>
      </c>
      <c r="AN75" s="26">
        <f>IF(AB75="","",REPT("　",AD75)&amp;IF(AND(AA75="合計",AE75=1,Z75="PL",RIGHT(AB75,2)="利益",N(AM75)&lt;0),SUBSTITUTE(AB75,"利益","損失"),AB75))</f>
        <v/>
      </c>
    </row>
    <row r="76">
      <c r="A76" s="60" t="n">
        <v>69</v>
      </c>
      <c r="B76" s="61" t="inlineStr">
        <is>
          <t>BS</t>
        </is>
      </c>
      <c r="C76" s="61" t="inlineStr">
        <is>
          <t>見出し</t>
        </is>
      </c>
      <c r="D76" s="22" t="inlineStr">
        <is>
          <t>資本剰余金</t>
        </is>
      </c>
      <c r="E76" s="22" t="n"/>
      <c r="F76" s="61" t="n">
        <v>1</v>
      </c>
      <c r="G76" s="61" t="n">
        <v>1</v>
      </c>
      <c r="H76" s="22" t="n"/>
      <c r="I76" s="22" t="n"/>
      <c r="J76" s="22" t="n"/>
      <c r="K76" s="22" t="n"/>
      <c r="L76" s="22" t="n"/>
      <c r="M76" s="68" t="n"/>
      <c r="N76" s="61" t="n"/>
      <c r="O76" s="61" t="n"/>
      <c r="P76" s="22" t="n"/>
      <c r="Q76" s="22" t="n"/>
      <c r="R76" s="61" t="n">
        <v>0</v>
      </c>
      <c r="S76" s="61" t="n">
        <v>1</v>
      </c>
      <c r="T76" s="22" t="n"/>
      <c r="U76" s="22" t="n"/>
      <c r="V76" s="22" t="n"/>
      <c r="W76" s="22" t="n"/>
      <c r="X76" s="22" t="n"/>
      <c r="Y76" s="68" t="n"/>
      <c r="Z76" s="26">
        <f>CHOOSE('設定'!$C$13,B76,N76)&amp;""</f>
        <v/>
      </c>
      <c r="AA76" s="26">
        <f>CHOOSE('設定'!$C$13,C76,O76)&amp;""</f>
        <v/>
      </c>
      <c r="AB76" s="26">
        <f>CHOOSE('設定'!$C$13,D76,P76)&amp;""</f>
        <v/>
      </c>
      <c r="AC76" s="26">
        <f>CHOOSE('設定'!$C$13,E76,Q76)&amp;""</f>
        <v/>
      </c>
      <c r="AD76" s="62">
        <f>N(CHOOSE('設定'!$C$13,F76,R76))</f>
        <v/>
      </c>
      <c r="AE76" s="62">
        <f>IF(CHOOSE('設定'!$C$13,G76,S76)="",1,N(CHOOSE('設定'!$C$13,G76,S76)))</f>
        <v/>
      </c>
      <c r="AF76" s="26">
        <f>CHOOSE('設定'!$C$13,H76,T76)&amp;""</f>
        <v/>
      </c>
      <c r="AG76" s="26">
        <f>CHOOSE('設定'!$C$13,I76,U76)&amp;""</f>
        <v/>
      </c>
      <c r="AH76" s="26">
        <f>CHOOSE('設定'!$C$13,J76,V76)&amp;""</f>
        <v/>
      </c>
      <c r="AI76" s="26">
        <f>CHOOSE('設定'!$C$13,K76,W76)&amp;""</f>
        <v/>
      </c>
      <c r="AJ76" s="26">
        <f>CHOOSE('設定'!$C$13,L76,X76)&amp;""</f>
        <v/>
      </c>
      <c r="AK76" s="26">
        <f>IF(LEFT(AA76,2)="科目",AC76,"")</f>
        <v/>
      </c>
      <c r="AL76" s="49">
        <f>IF(AA76="科目",SUMIFS('合計残高試算表'!$N$6:$N$125,'勘定科目'!$E$6:$E$125,AC76,'勘定科目'!$H$6:$H$125,"○"),IF(AA76="科目＋利益",SUMIFS('合計残高試算表'!$N$6:$N$125,'勘定科目'!$E$6:$E$125,AC76,'勘定科目'!$H$6:$H$125,"○")+'設定'!$C$14,IF(AA76="利益",'設定'!$C$14,0)))</f>
        <v/>
      </c>
      <c r="AM76" s="48">
        <f>IF(AA76="合計",SUMPRODUCT(((($AF$8:$AF$142=AC76)+($AG$8:$AG$142=AC76)+($AH$8:$AH$142=AC76)+($AI$8:$AI$142=AC76)+($AJ$8:$AJ$142=AC76))&gt;0)*$AL$8:$AL$142)*AE76,IF(AA76="参考",'設定'!$C$14,IF(OR(AA76="科目",AA76="科目＋利益",AA76="利益"),AL76*AE76,"")))</f>
        <v/>
      </c>
      <c r="AN76" s="26">
        <f>IF(AB76="","",REPT("　",AD76)&amp;IF(AND(AA76="合計",AE76=1,Z76="PL",RIGHT(AB76,2)="利益",N(AM76)&lt;0),SUBSTITUTE(AB76,"利益","損失"),AB76))</f>
        <v/>
      </c>
    </row>
    <row r="77">
      <c r="A77" s="60" t="n">
        <v>70</v>
      </c>
      <c r="B77" s="61" t="inlineStr">
        <is>
          <t>BS</t>
        </is>
      </c>
      <c r="C77" s="61" t="inlineStr">
        <is>
          <t>科目</t>
        </is>
      </c>
      <c r="D77" s="22" t="inlineStr">
        <is>
          <t>資本準備金</t>
        </is>
      </c>
      <c r="E77" s="22" t="inlineStr">
        <is>
          <t>資本準備金</t>
        </is>
      </c>
      <c r="F77" s="61" t="n">
        <v>2</v>
      </c>
      <c r="G77" s="61" t="n">
        <v>1</v>
      </c>
      <c r="H77" s="22" t="inlineStr">
        <is>
          <t>資本剰余金</t>
        </is>
      </c>
      <c r="I77" s="22" t="inlineStr">
        <is>
          <t>株主資本</t>
        </is>
      </c>
      <c r="J77" s="22" t="inlineStr">
        <is>
          <t>純資産</t>
        </is>
      </c>
      <c r="K77" s="22" t="inlineStr">
        <is>
          <t>負債純資産</t>
        </is>
      </c>
      <c r="L77" s="22" t="n"/>
      <c r="M77" s="68" t="n"/>
      <c r="N77" s="61" t="n"/>
      <c r="O77" s="61" t="n"/>
      <c r="P77" s="22" t="n"/>
      <c r="Q77" s="22" t="n"/>
      <c r="R77" s="61" t="n">
        <v>0</v>
      </c>
      <c r="S77" s="61" t="n">
        <v>1</v>
      </c>
      <c r="T77" s="22" t="n"/>
      <c r="U77" s="22" t="n"/>
      <c r="V77" s="22" t="n"/>
      <c r="W77" s="22" t="n"/>
      <c r="X77" s="22" t="n"/>
      <c r="Y77" s="68" t="n"/>
      <c r="Z77" s="26">
        <f>CHOOSE('設定'!$C$13,B77,N77)&amp;""</f>
        <v/>
      </c>
      <c r="AA77" s="26">
        <f>CHOOSE('設定'!$C$13,C77,O77)&amp;""</f>
        <v/>
      </c>
      <c r="AB77" s="26">
        <f>CHOOSE('設定'!$C$13,D77,P77)&amp;""</f>
        <v/>
      </c>
      <c r="AC77" s="26">
        <f>CHOOSE('設定'!$C$13,E77,Q77)&amp;""</f>
        <v/>
      </c>
      <c r="AD77" s="62">
        <f>N(CHOOSE('設定'!$C$13,F77,R77))</f>
        <v/>
      </c>
      <c r="AE77" s="62">
        <f>IF(CHOOSE('設定'!$C$13,G77,S77)="",1,N(CHOOSE('設定'!$C$13,G77,S77)))</f>
        <v/>
      </c>
      <c r="AF77" s="26">
        <f>CHOOSE('設定'!$C$13,H77,T77)&amp;""</f>
        <v/>
      </c>
      <c r="AG77" s="26">
        <f>CHOOSE('設定'!$C$13,I77,U77)&amp;""</f>
        <v/>
      </c>
      <c r="AH77" s="26">
        <f>CHOOSE('設定'!$C$13,J77,V77)&amp;""</f>
        <v/>
      </c>
      <c r="AI77" s="26">
        <f>CHOOSE('設定'!$C$13,K77,W77)&amp;""</f>
        <v/>
      </c>
      <c r="AJ77" s="26">
        <f>CHOOSE('設定'!$C$13,L77,X77)&amp;""</f>
        <v/>
      </c>
      <c r="AK77" s="26">
        <f>IF(LEFT(AA77,2)="科目",AC77,"")</f>
        <v/>
      </c>
      <c r="AL77" s="49">
        <f>IF(AA77="科目",SUMIFS('合計残高試算表'!$N$6:$N$125,'勘定科目'!$E$6:$E$125,AC77,'勘定科目'!$H$6:$H$125,"○"),IF(AA77="科目＋利益",SUMIFS('合計残高試算表'!$N$6:$N$125,'勘定科目'!$E$6:$E$125,AC77,'勘定科目'!$H$6:$H$125,"○")+'設定'!$C$14,IF(AA77="利益",'設定'!$C$14,0)))</f>
        <v/>
      </c>
      <c r="AM77" s="48">
        <f>IF(AA77="合計",SUMPRODUCT(((($AF$8:$AF$142=AC77)+($AG$8:$AG$142=AC77)+($AH$8:$AH$142=AC77)+($AI$8:$AI$142=AC77)+($AJ$8:$AJ$142=AC77))&gt;0)*$AL$8:$AL$142)*AE77,IF(AA77="参考",'設定'!$C$14,IF(OR(AA77="科目",AA77="科目＋利益",AA77="利益"),AL77*AE77,"")))</f>
        <v/>
      </c>
      <c r="AN77" s="26">
        <f>IF(AB77="","",REPT("　",AD77)&amp;IF(AND(AA77="合計",AE77=1,Z77="PL",RIGHT(AB77,2)="利益",N(AM77)&lt;0),SUBSTITUTE(AB77,"利益","損失"),AB77))</f>
        <v/>
      </c>
    </row>
    <row r="78">
      <c r="A78" s="60" t="n">
        <v>71</v>
      </c>
      <c r="B78" s="61" t="inlineStr">
        <is>
          <t>BS</t>
        </is>
      </c>
      <c r="C78" s="61" t="inlineStr">
        <is>
          <t>科目</t>
        </is>
      </c>
      <c r="D78" s="22" t="inlineStr">
        <is>
          <t>その他資本剰余金</t>
        </is>
      </c>
      <c r="E78" s="22" t="inlineStr">
        <is>
          <t>その他資本剰余金</t>
        </is>
      </c>
      <c r="F78" s="61" t="n">
        <v>2</v>
      </c>
      <c r="G78" s="61" t="n">
        <v>1</v>
      </c>
      <c r="H78" s="22" t="inlineStr">
        <is>
          <t>資本剰余金</t>
        </is>
      </c>
      <c r="I78" s="22" t="inlineStr">
        <is>
          <t>株主資本</t>
        </is>
      </c>
      <c r="J78" s="22" t="inlineStr">
        <is>
          <t>純資産</t>
        </is>
      </c>
      <c r="K78" s="22" t="inlineStr">
        <is>
          <t>負債純資産</t>
        </is>
      </c>
      <c r="L78" s="22" t="n"/>
      <c r="M78" s="68" t="n"/>
      <c r="N78" s="61" t="n"/>
      <c r="O78" s="61" t="n"/>
      <c r="P78" s="22" t="n"/>
      <c r="Q78" s="22" t="n"/>
      <c r="R78" s="61" t="n">
        <v>0</v>
      </c>
      <c r="S78" s="61" t="n">
        <v>1</v>
      </c>
      <c r="T78" s="22" t="n"/>
      <c r="U78" s="22" t="n"/>
      <c r="V78" s="22" t="n"/>
      <c r="W78" s="22" t="n"/>
      <c r="X78" s="22" t="n"/>
      <c r="Y78" s="68" t="n"/>
      <c r="Z78" s="26">
        <f>CHOOSE('設定'!$C$13,B78,N78)&amp;""</f>
        <v/>
      </c>
      <c r="AA78" s="26">
        <f>CHOOSE('設定'!$C$13,C78,O78)&amp;""</f>
        <v/>
      </c>
      <c r="AB78" s="26">
        <f>CHOOSE('設定'!$C$13,D78,P78)&amp;""</f>
        <v/>
      </c>
      <c r="AC78" s="26">
        <f>CHOOSE('設定'!$C$13,E78,Q78)&amp;""</f>
        <v/>
      </c>
      <c r="AD78" s="62">
        <f>N(CHOOSE('設定'!$C$13,F78,R78))</f>
        <v/>
      </c>
      <c r="AE78" s="62">
        <f>IF(CHOOSE('設定'!$C$13,G78,S78)="",1,N(CHOOSE('設定'!$C$13,G78,S78)))</f>
        <v/>
      </c>
      <c r="AF78" s="26">
        <f>CHOOSE('設定'!$C$13,H78,T78)&amp;""</f>
        <v/>
      </c>
      <c r="AG78" s="26">
        <f>CHOOSE('設定'!$C$13,I78,U78)&amp;""</f>
        <v/>
      </c>
      <c r="AH78" s="26">
        <f>CHOOSE('設定'!$C$13,J78,V78)&amp;""</f>
        <v/>
      </c>
      <c r="AI78" s="26">
        <f>CHOOSE('設定'!$C$13,K78,W78)&amp;""</f>
        <v/>
      </c>
      <c r="AJ78" s="26">
        <f>CHOOSE('設定'!$C$13,L78,X78)&amp;""</f>
        <v/>
      </c>
      <c r="AK78" s="26">
        <f>IF(LEFT(AA78,2)="科目",AC78,"")</f>
        <v/>
      </c>
      <c r="AL78" s="49">
        <f>IF(AA78="科目",SUMIFS('合計残高試算表'!$N$6:$N$125,'勘定科目'!$E$6:$E$125,AC78,'勘定科目'!$H$6:$H$125,"○"),IF(AA78="科目＋利益",SUMIFS('合計残高試算表'!$N$6:$N$125,'勘定科目'!$E$6:$E$125,AC78,'勘定科目'!$H$6:$H$125,"○")+'設定'!$C$14,IF(AA78="利益",'設定'!$C$14,0)))</f>
        <v/>
      </c>
      <c r="AM78" s="48">
        <f>IF(AA78="合計",SUMPRODUCT(((($AF$8:$AF$142=AC78)+($AG$8:$AG$142=AC78)+($AH$8:$AH$142=AC78)+($AI$8:$AI$142=AC78)+($AJ$8:$AJ$142=AC78))&gt;0)*$AL$8:$AL$142)*AE78,IF(AA78="参考",'設定'!$C$14,IF(OR(AA78="科目",AA78="科目＋利益",AA78="利益"),AL78*AE78,"")))</f>
        <v/>
      </c>
      <c r="AN78" s="26">
        <f>IF(AB78="","",REPT("　",AD78)&amp;IF(AND(AA78="合計",AE78=1,Z78="PL",RIGHT(AB78,2)="利益",N(AM78)&lt;0),SUBSTITUTE(AB78,"利益","損失"),AB78))</f>
        <v/>
      </c>
    </row>
    <row r="79">
      <c r="A79" s="60" t="n">
        <v>72</v>
      </c>
      <c r="B79" s="61" t="inlineStr">
        <is>
          <t>BS</t>
        </is>
      </c>
      <c r="C79" s="61" t="inlineStr">
        <is>
          <t>合計</t>
        </is>
      </c>
      <c r="D79" s="22" t="inlineStr">
        <is>
          <t>資本剰余金合計</t>
        </is>
      </c>
      <c r="E79" s="22" t="inlineStr">
        <is>
          <t>資本剰余金</t>
        </is>
      </c>
      <c r="F79" s="61" t="n">
        <v>2</v>
      </c>
      <c r="G79" s="61" t="n">
        <v>1</v>
      </c>
      <c r="H79" s="22" t="n"/>
      <c r="I79" s="22" t="n"/>
      <c r="J79" s="22" t="n"/>
      <c r="K79" s="22" t="n"/>
      <c r="L79" s="22" t="n"/>
      <c r="M79" s="68" t="n"/>
      <c r="N79" s="61" t="n"/>
      <c r="O79" s="61" t="n"/>
      <c r="P79" s="22" t="n"/>
      <c r="Q79" s="22" t="n"/>
      <c r="R79" s="61" t="n">
        <v>0</v>
      </c>
      <c r="S79" s="61" t="n">
        <v>1</v>
      </c>
      <c r="T79" s="22" t="n"/>
      <c r="U79" s="22" t="n"/>
      <c r="V79" s="22" t="n"/>
      <c r="W79" s="22" t="n"/>
      <c r="X79" s="22" t="n"/>
      <c r="Y79" s="68" t="n"/>
      <c r="Z79" s="26">
        <f>CHOOSE('設定'!$C$13,B79,N79)&amp;""</f>
        <v/>
      </c>
      <c r="AA79" s="26">
        <f>CHOOSE('設定'!$C$13,C79,O79)&amp;""</f>
        <v/>
      </c>
      <c r="AB79" s="26">
        <f>CHOOSE('設定'!$C$13,D79,P79)&amp;""</f>
        <v/>
      </c>
      <c r="AC79" s="26">
        <f>CHOOSE('設定'!$C$13,E79,Q79)&amp;""</f>
        <v/>
      </c>
      <c r="AD79" s="62">
        <f>N(CHOOSE('設定'!$C$13,F79,R79))</f>
        <v/>
      </c>
      <c r="AE79" s="62">
        <f>IF(CHOOSE('設定'!$C$13,G79,S79)="",1,N(CHOOSE('設定'!$C$13,G79,S79)))</f>
        <v/>
      </c>
      <c r="AF79" s="26">
        <f>CHOOSE('設定'!$C$13,H79,T79)&amp;""</f>
        <v/>
      </c>
      <c r="AG79" s="26">
        <f>CHOOSE('設定'!$C$13,I79,U79)&amp;""</f>
        <v/>
      </c>
      <c r="AH79" s="26">
        <f>CHOOSE('設定'!$C$13,J79,V79)&amp;""</f>
        <v/>
      </c>
      <c r="AI79" s="26">
        <f>CHOOSE('設定'!$C$13,K79,W79)&amp;""</f>
        <v/>
      </c>
      <c r="AJ79" s="26">
        <f>CHOOSE('設定'!$C$13,L79,X79)&amp;""</f>
        <v/>
      </c>
      <c r="AK79" s="26">
        <f>IF(LEFT(AA79,2)="科目",AC79,"")</f>
        <v/>
      </c>
      <c r="AL79" s="49">
        <f>IF(AA79="科目",SUMIFS('合計残高試算表'!$N$6:$N$125,'勘定科目'!$E$6:$E$125,AC79,'勘定科目'!$H$6:$H$125,"○"),IF(AA79="科目＋利益",SUMIFS('合計残高試算表'!$N$6:$N$125,'勘定科目'!$E$6:$E$125,AC79,'勘定科目'!$H$6:$H$125,"○")+'設定'!$C$14,IF(AA79="利益",'設定'!$C$14,0)))</f>
        <v/>
      </c>
      <c r="AM79" s="48">
        <f>IF(AA79="合計",SUMPRODUCT(((($AF$8:$AF$142=AC79)+($AG$8:$AG$142=AC79)+($AH$8:$AH$142=AC79)+($AI$8:$AI$142=AC79)+($AJ$8:$AJ$142=AC79))&gt;0)*$AL$8:$AL$142)*AE79,IF(AA79="参考",'設定'!$C$14,IF(OR(AA79="科目",AA79="科目＋利益",AA79="利益"),AL79*AE79,"")))</f>
        <v/>
      </c>
      <c r="AN79" s="26">
        <f>IF(AB79="","",REPT("　",AD79)&amp;IF(AND(AA79="合計",AE79=1,Z79="PL",RIGHT(AB79,2)="利益",N(AM79)&lt;0),SUBSTITUTE(AB79,"利益","損失"),AB79))</f>
        <v/>
      </c>
    </row>
    <row r="80">
      <c r="A80" s="60" t="n">
        <v>73</v>
      </c>
      <c r="B80" s="61" t="inlineStr">
        <is>
          <t>BS</t>
        </is>
      </c>
      <c r="C80" s="61" t="inlineStr">
        <is>
          <t>見出し</t>
        </is>
      </c>
      <c r="D80" s="22" t="inlineStr">
        <is>
          <t>利益剰余金</t>
        </is>
      </c>
      <c r="E80" s="22" t="n"/>
      <c r="F80" s="61" t="n">
        <v>1</v>
      </c>
      <c r="G80" s="61" t="n">
        <v>1</v>
      </c>
      <c r="H80" s="22" t="n"/>
      <c r="I80" s="22" t="n"/>
      <c r="J80" s="22" t="n"/>
      <c r="K80" s="22" t="n"/>
      <c r="L80" s="22" t="n"/>
      <c r="M80" s="68" t="n"/>
      <c r="N80" s="61" t="n"/>
      <c r="O80" s="61" t="n"/>
      <c r="P80" s="22" t="n"/>
      <c r="Q80" s="22" t="n"/>
      <c r="R80" s="61" t="n">
        <v>0</v>
      </c>
      <c r="S80" s="61" t="n">
        <v>1</v>
      </c>
      <c r="T80" s="22" t="n"/>
      <c r="U80" s="22" t="n"/>
      <c r="V80" s="22" t="n"/>
      <c r="W80" s="22" t="n"/>
      <c r="X80" s="22" t="n"/>
      <c r="Y80" s="68" t="n"/>
      <c r="Z80" s="26">
        <f>CHOOSE('設定'!$C$13,B80,N80)&amp;""</f>
        <v/>
      </c>
      <c r="AA80" s="26">
        <f>CHOOSE('設定'!$C$13,C80,O80)&amp;""</f>
        <v/>
      </c>
      <c r="AB80" s="26">
        <f>CHOOSE('設定'!$C$13,D80,P80)&amp;""</f>
        <v/>
      </c>
      <c r="AC80" s="26">
        <f>CHOOSE('設定'!$C$13,E80,Q80)&amp;""</f>
        <v/>
      </c>
      <c r="AD80" s="62">
        <f>N(CHOOSE('設定'!$C$13,F80,R80))</f>
        <v/>
      </c>
      <c r="AE80" s="62">
        <f>IF(CHOOSE('設定'!$C$13,G80,S80)="",1,N(CHOOSE('設定'!$C$13,G80,S80)))</f>
        <v/>
      </c>
      <c r="AF80" s="26">
        <f>CHOOSE('設定'!$C$13,H80,T80)&amp;""</f>
        <v/>
      </c>
      <c r="AG80" s="26">
        <f>CHOOSE('設定'!$C$13,I80,U80)&amp;""</f>
        <v/>
      </c>
      <c r="AH80" s="26">
        <f>CHOOSE('設定'!$C$13,J80,V80)&amp;""</f>
        <v/>
      </c>
      <c r="AI80" s="26">
        <f>CHOOSE('設定'!$C$13,K80,W80)&amp;""</f>
        <v/>
      </c>
      <c r="AJ80" s="26">
        <f>CHOOSE('設定'!$C$13,L80,X80)&amp;""</f>
        <v/>
      </c>
      <c r="AK80" s="26">
        <f>IF(LEFT(AA80,2)="科目",AC80,"")</f>
        <v/>
      </c>
      <c r="AL80" s="49">
        <f>IF(AA80="科目",SUMIFS('合計残高試算表'!$N$6:$N$125,'勘定科目'!$E$6:$E$125,AC80,'勘定科目'!$H$6:$H$125,"○"),IF(AA80="科目＋利益",SUMIFS('合計残高試算表'!$N$6:$N$125,'勘定科目'!$E$6:$E$125,AC80,'勘定科目'!$H$6:$H$125,"○")+'設定'!$C$14,IF(AA80="利益",'設定'!$C$14,0)))</f>
        <v/>
      </c>
      <c r="AM80" s="48">
        <f>IF(AA80="合計",SUMPRODUCT(((($AF$8:$AF$142=AC80)+($AG$8:$AG$142=AC80)+($AH$8:$AH$142=AC80)+($AI$8:$AI$142=AC80)+($AJ$8:$AJ$142=AC80))&gt;0)*$AL$8:$AL$142)*AE80,IF(AA80="参考",'設定'!$C$14,IF(OR(AA80="科目",AA80="科目＋利益",AA80="利益"),AL80*AE80,"")))</f>
        <v/>
      </c>
      <c r="AN80" s="26">
        <f>IF(AB80="","",REPT("　",AD80)&amp;IF(AND(AA80="合計",AE80=1,Z80="PL",RIGHT(AB80,2)="利益",N(AM80)&lt;0),SUBSTITUTE(AB80,"利益","損失"),AB80))</f>
        <v/>
      </c>
    </row>
    <row r="81">
      <c r="A81" s="60" t="n">
        <v>74</v>
      </c>
      <c r="B81" s="61" t="inlineStr">
        <is>
          <t>BS</t>
        </is>
      </c>
      <c r="C81" s="61" t="inlineStr">
        <is>
          <t>科目</t>
        </is>
      </c>
      <c r="D81" s="22" t="inlineStr">
        <is>
          <t>利益準備金</t>
        </is>
      </c>
      <c r="E81" s="22" t="inlineStr">
        <is>
          <t>利益準備金</t>
        </is>
      </c>
      <c r="F81" s="61" t="n">
        <v>2</v>
      </c>
      <c r="G81" s="61" t="n">
        <v>1</v>
      </c>
      <c r="H81" s="22" t="inlineStr">
        <is>
          <t>利益剰余金</t>
        </is>
      </c>
      <c r="I81" s="22" t="inlineStr">
        <is>
          <t>株主資本</t>
        </is>
      </c>
      <c r="J81" s="22" t="inlineStr">
        <is>
          <t>純資産</t>
        </is>
      </c>
      <c r="K81" s="22" t="inlineStr">
        <is>
          <t>負債純資産</t>
        </is>
      </c>
      <c r="L81" s="22" t="n"/>
      <c r="M81" s="68" t="n"/>
      <c r="N81" s="61" t="n"/>
      <c r="O81" s="61" t="n"/>
      <c r="P81" s="22" t="n"/>
      <c r="Q81" s="22" t="n"/>
      <c r="R81" s="61" t="n">
        <v>0</v>
      </c>
      <c r="S81" s="61" t="n">
        <v>1</v>
      </c>
      <c r="T81" s="22" t="n"/>
      <c r="U81" s="22" t="n"/>
      <c r="V81" s="22" t="n"/>
      <c r="W81" s="22" t="n"/>
      <c r="X81" s="22" t="n"/>
      <c r="Y81" s="68" t="n"/>
      <c r="Z81" s="26">
        <f>CHOOSE('設定'!$C$13,B81,N81)&amp;""</f>
        <v/>
      </c>
      <c r="AA81" s="26">
        <f>CHOOSE('設定'!$C$13,C81,O81)&amp;""</f>
        <v/>
      </c>
      <c r="AB81" s="26">
        <f>CHOOSE('設定'!$C$13,D81,P81)&amp;""</f>
        <v/>
      </c>
      <c r="AC81" s="26">
        <f>CHOOSE('設定'!$C$13,E81,Q81)&amp;""</f>
        <v/>
      </c>
      <c r="AD81" s="62">
        <f>N(CHOOSE('設定'!$C$13,F81,R81))</f>
        <v/>
      </c>
      <c r="AE81" s="62">
        <f>IF(CHOOSE('設定'!$C$13,G81,S81)="",1,N(CHOOSE('設定'!$C$13,G81,S81)))</f>
        <v/>
      </c>
      <c r="AF81" s="26">
        <f>CHOOSE('設定'!$C$13,H81,T81)&amp;""</f>
        <v/>
      </c>
      <c r="AG81" s="26">
        <f>CHOOSE('設定'!$C$13,I81,U81)&amp;""</f>
        <v/>
      </c>
      <c r="AH81" s="26">
        <f>CHOOSE('設定'!$C$13,J81,V81)&amp;""</f>
        <v/>
      </c>
      <c r="AI81" s="26">
        <f>CHOOSE('設定'!$C$13,K81,W81)&amp;""</f>
        <v/>
      </c>
      <c r="AJ81" s="26">
        <f>CHOOSE('設定'!$C$13,L81,X81)&amp;""</f>
        <v/>
      </c>
      <c r="AK81" s="26">
        <f>IF(LEFT(AA81,2)="科目",AC81,"")</f>
        <v/>
      </c>
      <c r="AL81" s="49">
        <f>IF(AA81="科目",SUMIFS('合計残高試算表'!$N$6:$N$125,'勘定科目'!$E$6:$E$125,AC81,'勘定科目'!$H$6:$H$125,"○"),IF(AA81="科目＋利益",SUMIFS('合計残高試算表'!$N$6:$N$125,'勘定科目'!$E$6:$E$125,AC81,'勘定科目'!$H$6:$H$125,"○")+'設定'!$C$14,IF(AA81="利益",'設定'!$C$14,0)))</f>
        <v/>
      </c>
      <c r="AM81" s="48">
        <f>IF(AA81="合計",SUMPRODUCT(((($AF$8:$AF$142=AC81)+($AG$8:$AG$142=AC81)+($AH$8:$AH$142=AC81)+($AI$8:$AI$142=AC81)+($AJ$8:$AJ$142=AC81))&gt;0)*$AL$8:$AL$142)*AE81,IF(AA81="参考",'設定'!$C$14,IF(OR(AA81="科目",AA81="科目＋利益",AA81="利益"),AL81*AE81,"")))</f>
        <v/>
      </c>
      <c r="AN81" s="26">
        <f>IF(AB81="","",REPT("　",AD81)&amp;IF(AND(AA81="合計",AE81=1,Z81="PL",RIGHT(AB81,2)="利益",N(AM81)&lt;0),SUBSTITUTE(AB81,"利益","損失"),AB81))</f>
        <v/>
      </c>
    </row>
    <row r="82">
      <c r="A82" s="60" t="n">
        <v>75</v>
      </c>
      <c r="B82" s="61" t="inlineStr">
        <is>
          <t>BS</t>
        </is>
      </c>
      <c r="C82" s="61" t="inlineStr">
        <is>
          <t>見出し</t>
        </is>
      </c>
      <c r="D82" s="22" t="inlineStr">
        <is>
          <t>その他利益剰余金</t>
        </is>
      </c>
      <c r="E82" s="22" t="n"/>
      <c r="F82" s="61" t="n">
        <v>2</v>
      </c>
      <c r="G82" s="61" t="n">
        <v>1</v>
      </c>
      <c r="H82" s="22" t="n"/>
      <c r="I82" s="22" t="n"/>
      <c r="J82" s="22" t="n"/>
      <c r="K82" s="22" t="n"/>
      <c r="L82" s="22" t="n"/>
      <c r="M82" s="68" t="n"/>
      <c r="N82" s="61" t="n"/>
      <c r="O82" s="61" t="n"/>
      <c r="P82" s="22" t="n"/>
      <c r="Q82" s="22" t="n"/>
      <c r="R82" s="61" t="n">
        <v>0</v>
      </c>
      <c r="S82" s="61" t="n">
        <v>1</v>
      </c>
      <c r="T82" s="22" t="n"/>
      <c r="U82" s="22" t="n"/>
      <c r="V82" s="22" t="n"/>
      <c r="W82" s="22" t="n"/>
      <c r="X82" s="22" t="n"/>
      <c r="Y82" s="68" t="n"/>
      <c r="Z82" s="26">
        <f>CHOOSE('設定'!$C$13,B82,N82)&amp;""</f>
        <v/>
      </c>
      <c r="AA82" s="26">
        <f>CHOOSE('設定'!$C$13,C82,O82)&amp;""</f>
        <v/>
      </c>
      <c r="AB82" s="26">
        <f>CHOOSE('設定'!$C$13,D82,P82)&amp;""</f>
        <v/>
      </c>
      <c r="AC82" s="26">
        <f>CHOOSE('設定'!$C$13,E82,Q82)&amp;""</f>
        <v/>
      </c>
      <c r="AD82" s="62">
        <f>N(CHOOSE('設定'!$C$13,F82,R82))</f>
        <v/>
      </c>
      <c r="AE82" s="62">
        <f>IF(CHOOSE('設定'!$C$13,G82,S82)="",1,N(CHOOSE('設定'!$C$13,G82,S82)))</f>
        <v/>
      </c>
      <c r="AF82" s="26">
        <f>CHOOSE('設定'!$C$13,H82,T82)&amp;""</f>
        <v/>
      </c>
      <c r="AG82" s="26">
        <f>CHOOSE('設定'!$C$13,I82,U82)&amp;""</f>
        <v/>
      </c>
      <c r="AH82" s="26">
        <f>CHOOSE('設定'!$C$13,J82,V82)&amp;""</f>
        <v/>
      </c>
      <c r="AI82" s="26">
        <f>CHOOSE('設定'!$C$13,K82,W82)&amp;""</f>
        <v/>
      </c>
      <c r="AJ82" s="26">
        <f>CHOOSE('設定'!$C$13,L82,X82)&amp;""</f>
        <v/>
      </c>
      <c r="AK82" s="26">
        <f>IF(LEFT(AA82,2)="科目",AC82,"")</f>
        <v/>
      </c>
      <c r="AL82" s="49">
        <f>IF(AA82="科目",SUMIFS('合計残高試算表'!$N$6:$N$125,'勘定科目'!$E$6:$E$125,AC82,'勘定科目'!$H$6:$H$125,"○"),IF(AA82="科目＋利益",SUMIFS('合計残高試算表'!$N$6:$N$125,'勘定科目'!$E$6:$E$125,AC82,'勘定科目'!$H$6:$H$125,"○")+'設定'!$C$14,IF(AA82="利益",'設定'!$C$14,0)))</f>
        <v/>
      </c>
      <c r="AM82" s="48">
        <f>IF(AA82="合計",SUMPRODUCT(((($AF$8:$AF$142=AC82)+($AG$8:$AG$142=AC82)+($AH$8:$AH$142=AC82)+($AI$8:$AI$142=AC82)+($AJ$8:$AJ$142=AC82))&gt;0)*$AL$8:$AL$142)*AE82,IF(AA82="参考",'設定'!$C$14,IF(OR(AA82="科目",AA82="科目＋利益",AA82="利益"),AL82*AE82,"")))</f>
        <v/>
      </c>
      <c r="AN82" s="26">
        <f>IF(AB82="","",REPT("　",AD82)&amp;IF(AND(AA82="合計",AE82=1,Z82="PL",RIGHT(AB82,2)="利益",N(AM82)&lt;0),SUBSTITUTE(AB82,"利益","損失"),AB82))</f>
        <v/>
      </c>
    </row>
    <row r="83">
      <c r="A83" s="60" t="n">
        <v>76</v>
      </c>
      <c r="B83" s="61" t="inlineStr">
        <is>
          <t>BS</t>
        </is>
      </c>
      <c r="C83" s="61" t="inlineStr">
        <is>
          <t>科目</t>
        </is>
      </c>
      <c r="D83" s="22" t="inlineStr">
        <is>
          <t>××積立金</t>
        </is>
      </c>
      <c r="E83" s="22" t="inlineStr">
        <is>
          <t>××積立金</t>
        </is>
      </c>
      <c r="F83" s="61" t="n">
        <v>3</v>
      </c>
      <c r="G83" s="61" t="n">
        <v>1</v>
      </c>
      <c r="H83" s="22" t="inlineStr">
        <is>
          <t>利益剰余金</t>
        </is>
      </c>
      <c r="I83" s="22" t="inlineStr">
        <is>
          <t>株主資本</t>
        </is>
      </c>
      <c r="J83" s="22" t="inlineStr">
        <is>
          <t>純資産</t>
        </is>
      </c>
      <c r="K83" s="22" t="inlineStr">
        <is>
          <t>負債純資産</t>
        </is>
      </c>
      <c r="L83" s="22" t="n"/>
      <c r="M83" s="68" t="n"/>
      <c r="N83" s="61" t="n"/>
      <c r="O83" s="61" t="n"/>
      <c r="P83" s="22" t="n"/>
      <c r="Q83" s="22" t="n"/>
      <c r="R83" s="61" t="n">
        <v>0</v>
      </c>
      <c r="S83" s="61" t="n">
        <v>1</v>
      </c>
      <c r="T83" s="22" t="n"/>
      <c r="U83" s="22" t="n"/>
      <c r="V83" s="22" t="n"/>
      <c r="W83" s="22" t="n"/>
      <c r="X83" s="22" t="n"/>
      <c r="Y83" s="68" t="n"/>
      <c r="Z83" s="26">
        <f>CHOOSE('設定'!$C$13,B83,N83)&amp;""</f>
        <v/>
      </c>
      <c r="AA83" s="26">
        <f>CHOOSE('設定'!$C$13,C83,O83)&amp;""</f>
        <v/>
      </c>
      <c r="AB83" s="26">
        <f>CHOOSE('設定'!$C$13,D83,P83)&amp;""</f>
        <v/>
      </c>
      <c r="AC83" s="26">
        <f>CHOOSE('設定'!$C$13,E83,Q83)&amp;""</f>
        <v/>
      </c>
      <c r="AD83" s="62">
        <f>N(CHOOSE('設定'!$C$13,F83,R83))</f>
        <v/>
      </c>
      <c r="AE83" s="62">
        <f>IF(CHOOSE('設定'!$C$13,G83,S83)="",1,N(CHOOSE('設定'!$C$13,G83,S83)))</f>
        <v/>
      </c>
      <c r="AF83" s="26">
        <f>CHOOSE('設定'!$C$13,H83,T83)&amp;""</f>
        <v/>
      </c>
      <c r="AG83" s="26">
        <f>CHOOSE('設定'!$C$13,I83,U83)&amp;""</f>
        <v/>
      </c>
      <c r="AH83" s="26">
        <f>CHOOSE('設定'!$C$13,J83,V83)&amp;""</f>
        <v/>
      </c>
      <c r="AI83" s="26">
        <f>CHOOSE('設定'!$C$13,K83,W83)&amp;""</f>
        <v/>
      </c>
      <c r="AJ83" s="26">
        <f>CHOOSE('設定'!$C$13,L83,X83)&amp;""</f>
        <v/>
      </c>
      <c r="AK83" s="26">
        <f>IF(LEFT(AA83,2)="科目",AC83,"")</f>
        <v/>
      </c>
      <c r="AL83" s="49">
        <f>IF(AA83="科目",SUMIFS('合計残高試算表'!$N$6:$N$125,'勘定科目'!$E$6:$E$125,AC83,'勘定科目'!$H$6:$H$125,"○"),IF(AA83="科目＋利益",SUMIFS('合計残高試算表'!$N$6:$N$125,'勘定科目'!$E$6:$E$125,AC83,'勘定科目'!$H$6:$H$125,"○")+'設定'!$C$14,IF(AA83="利益",'設定'!$C$14,0)))</f>
        <v/>
      </c>
      <c r="AM83" s="48">
        <f>IF(AA83="合計",SUMPRODUCT(((($AF$8:$AF$142=AC83)+($AG$8:$AG$142=AC83)+($AH$8:$AH$142=AC83)+($AI$8:$AI$142=AC83)+($AJ$8:$AJ$142=AC83))&gt;0)*$AL$8:$AL$142)*AE83,IF(AA83="参考",'設定'!$C$14,IF(OR(AA83="科目",AA83="科目＋利益",AA83="利益"),AL83*AE83,"")))</f>
        <v/>
      </c>
      <c r="AN83" s="26">
        <f>IF(AB83="","",REPT("　",AD83)&amp;IF(AND(AA83="合計",AE83=1,Z83="PL",RIGHT(AB83,2)="利益",N(AM83)&lt;0),SUBSTITUTE(AB83,"利益","損失"),AB83))</f>
        <v/>
      </c>
    </row>
    <row r="84">
      <c r="A84" s="60" t="n">
        <v>77</v>
      </c>
      <c r="B84" s="61" t="inlineStr">
        <is>
          <t>BS</t>
        </is>
      </c>
      <c r="C84" s="61" t="inlineStr">
        <is>
          <t>科目＋利益</t>
        </is>
      </c>
      <c r="D84" s="22" t="inlineStr">
        <is>
          <t>繰越利益剰余金</t>
        </is>
      </c>
      <c r="E84" s="22" t="inlineStr">
        <is>
          <t>繰越利益剰余金</t>
        </is>
      </c>
      <c r="F84" s="61" t="n">
        <v>3</v>
      </c>
      <c r="G84" s="61" t="n">
        <v>1</v>
      </c>
      <c r="H84" s="22" t="inlineStr">
        <is>
          <t>利益剰余金</t>
        </is>
      </c>
      <c r="I84" s="22" t="inlineStr">
        <is>
          <t>株主資本</t>
        </is>
      </c>
      <c r="J84" s="22" t="inlineStr">
        <is>
          <t>純資産</t>
        </is>
      </c>
      <c r="K84" s="22" t="inlineStr">
        <is>
          <t>負債純資産</t>
        </is>
      </c>
      <c r="L84" s="22" t="n"/>
      <c r="M84" s="68" t="n"/>
      <c r="N84" s="61" t="n"/>
      <c r="O84" s="61" t="n"/>
      <c r="P84" s="22" t="n"/>
      <c r="Q84" s="22" t="n"/>
      <c r="R84" s="61" t="n">
        <v>0</v>
      </c>
      <c r="S84" s="61" t="n">
        <v>1</v>
      </c>
      <c r="T84" s="22" t="n"/>
      <c r="U84" s="22" t="n"/>
      <c r="V84" s="22" t="n"/>
      <c r="W84" s="22" t="n"/>
      <c r="X84" s="22" t="n"/>
      <c r="Y84" s="68" t="n"/>
      <c r="Z84" s="26">
        <f>CHOOSE('設定'!$C$13,B84,N84)&amp;""</f>
        <v/>
      </c>
      <c r="AA84" s="26">
        <f>CHOOSE('設定'!$C$13,C84,O84)&amp;""</f>
        <v/>
      </c>
      <c r="AB84" s="26">
        <f>CHOOSE('設定'!$C$13,D84,P84)&amp;""</f>
        <v/>
      </c>
      <c r="AC84" s="26">
        <f>CHOOSE('設定'!$C$13,E84,Q84)&amp;""</f>
        <v/>
      </c>
      <c r="AD84" s="62">
        <f>N(CHOOSE('設定'!$C$13,F84,R84))</f>
        <v/>
      </c>
      <c r="AE84" s="62">
        <f>IF(CHOOSE('設定'!$C$13,G84,S84)="",1,N(CHOOSE('設定'!$C$13,G84,S84)))</f>
        <v/>
      </c>
      <c r="AF84" s="26">
        <f>CHOOSE('設定'!$C$13,H84,T84)&amp;""</f>
        <v/>
      </c>
      <c r="AG84" s="26">
        <f>CHOOSE('設定'!$C$13,I84,U84)&amp;""</f>
        <v/>
      </c>
      <c r="AH84" s="26">
        <f>CHOOSE('設定'!$C$13,J84,V84)&amp;""</f>
        <v/>
      </c>
      <c r="AI84" s="26">
        <f>CHOOSE('設定'!$C$13,K84,W84)&amp;""</f>
        <v/>
      </c>
      <c r="AJ84" s="26">
        <f>CHOOSE('設定'!$C$13,L84,X84)&amp;""</f>
        <v/>
      </c>
      <c r="AK84" s="26">
        <f>IF(LEFT(AA84,2)="科目",AC84,"")</f>
        <v/>
      </c>
      <c r="AL84" s="49">
        <f>IF(AA84="科目",SUMIFS('合計残高試算表'!$N$6:$N$125,'勘定科目'!$E$6:$E$125,AC84,'勘定科目'!$H$6:$H$125,"○"),IF(AA84="科目＋利益",SUMIFS('合計残高試算表'!$N$6:$N$125,'勘定科目'!$E$6:$E$125,AC84,'勘定科目'!$H$6:$H$125,"○")+'設定'!$C$14,IF(AA84="利益",'設定'!$C$14,0)))</f>
        <v/>
      </c>
      <c r="AM84" s="48">
        <f>IF(AA84="合計",SUMPRODUCT(((($AF$8:$AF$142=AC84)+($AG$8:$AG$142=AC84)+($AH$8:$AH$142=AC84)+($AI$8:$AI$142=AC84)+($AJ$8:$AJ$142=AC84))&gt;0)*$AL$8:$AL$142)*AE84,IF(AA84="参考",'設定'!$C$14,IF(OR(AA84="科目",AA84="科目＋利益",AA84="利益"),AL84*AE84,"")))</f>
        <v/>
      </c>
      <c r="AN84" s="26">
        <f>IF(AB84="","",REPT("　",AD84)&amp;IF(AND(AA84="合計",AE84=1,Z84="PL",RIGHT(AB84,2)="利益",N(AM84)&lt;0),SUBSTITUTE(AB84,"利益","損失"),AB84))</f>
        <v/>
      </c>
    </row>
    <row r="85">
      <c r="A85" s="60" t="n">
        <v>78</v>
      </c>
      <c r="B85" s="61" t="inlineStr">
        <is>
          <t>BS</t>
        </is>
      </c>
      <c r="C85" s="61" t="inlineStr">
        <is>
          <t>参考</t>
        </is>
      </c>
      <c r="D85" s="22" t="inlineStr">
        <is>
          <t>（うち期首から当月までの利益）</t>
        </is>
      </c>
      <c r="E85" s="22" t="n"/>
      <c r="F85" s="61" t="n">
        <v>4</v>
      </c>
      <c r="G85" s="61" t="n">
        <v>1</v>
      </c>
      <c r="H85" s="22" t="n"/>
      <c r="I85" s="22" t="n"/>
      <c r="J85" s="22" t="n"/>
      <c r="K85" s="22" t="n"/>
      <c r="L85" s="22" t="n"/>
      <c r="M85" s="68" t="n"/>
      <c r="N85" s="61" t="n"/>
      <c r="O85" s="61" t="n"/>
      <c r="P85" s="22" t="n"/>
      <c r="Q85" s="22" t="n"/>
      <c r="R85" s="61" t="n">
        <v>0</v>
      </c>
      <c r="S85" s="61" t="n">
        <v>1</v>
      </c>
      <c r="T85" s="22" t="n"/>
      <c r="U85" s="22" t="n"/>
      <c r="V85" s="22" t="n"/>
      <c r="W85" s="22" t="n"/>
      <c r="X85" s="22" t="n"/>
      <c r="Y85" s="68" t="n"/>
      <c r="Z85" s="26">
        <f>CHOOSE('設定'!$C$13,B85,N85)&amp;""</f>
        <v/>
      </c>
      <c r="AA85" s="26">
        <f>CHOOSE('設定'!$C$13,C85,O85)&amp;""</f>
        <v/>
      </c>
      <c r="AB85" s="26">
        <f>CHOOSE('設定'!$C$13,D85,P85)&amp;""</f>
        <v/>
      </c>
      <c r="AC85" s="26">
        <f>CHOOSE('設定'!$C$13,E85,Q85)&amp;""</f>
        <v/>
      </c>
      <c r="AD85" s="62">
        <f>N(CHOOSE('設定'!$C$13,F85,R85))</f>
        <v/>
      </c>
      <c r="AE85" s="62">
        <f>IF(CHOOSE('設定'!$C$13,G85,S85)="",1,N(CHOOSE('設定'!$C$13,G85,S85)))</f>
        <v/>
      </c>
      <c r="AF85" s="26">
        <f>CHOOSE('設定'!$C$13,H85,T85)&amp;""</f>
        <v/>
      </c>
      <c r="AG85" s="26">
        <f>CHOOSE('設定'!$C$13,I85,U85)&amp;""</f>
        <v/>
      </c>
      <c r="AH85" s="26">
        <f>CHOOSE('設定'!$C$13,J85,V85)&amp;""</f>
        <v/>
      </c>
      <c r="AI85" s="26">
        <f>CHOOSE('設定'!$C$13,K85,W85)&amp;""</f>
        <v/>
      </c>
      <c r="AJ85" s="26">
        <f>CHOOSE('設定'!$C$13,L85,X85)&amp;""</f>
        <v/>
      </c>
      <c r="AK85" s="26">
        <f>IF(LEFT(AA85,2)="科目",AC85,"")</f>
        <v/>
      </c>
      <c r="AL85" s="49">
        <f>IF(AA85="科目",SUMIFS('合計残高試算表'!$N$6:$N$125,'勘定科目'!$E$6:$E$125,AC85,'勘定科目'!$H$6:$H$125,"○"),IF(AA85="科目＋利益",SUMIFS('合計残高試算表'!$N$6:$N$125,'勘定科目'!$E$6:$E$125,AC85,'勘定科目'!$H$6:$H$125,"○")+'設定'!$C$14,IF(AA85="利益",'設定'!$C$14,0)))</f>
        <v/>
      </c>
      <c r="AM85" s="48">
        <f>IF(AA85="合計",SUMPRODUCT(((($AF$8:$AF$142=AC85)+($AG$8:$AG$142=AC85)+($AH$8:$AH$142=AC85)+($AI$8:$AI$142=AC85)+($AJ$8:$AJ$142=AC85))&gt;0)*$AL$8:$AL$142)*AE85,IF(AA85="参考",'設定'!$C$14,IF(OR(AA85="科目",AA85="科目＋利益",AA85="利益"),AL85*AE85,"")))</f>
        <v/>
      </c>
      <c r="AN85" s="26">
        <f>IF(AB85="","",REPT("　",AD85)&amp;IF(AND(AA85="合計",AE85=1,Z85="PL",RIGHT(AB85,2)="利益",N(AM85)&lt;0),SUBSTITUTE(AB85,"利益","損失"),AB85))</f>
        <v/>
      </c>
    </row>
    <row r="86">
      <c r="A86" s="60" t="n">
        <v>79</v>
      </c>
      <c r="B86" s="61" t="inlineStr">
        <is>
          <t>BS</t>
        </is>
      </c>
      <c r="C86" s="61" t="inlineStr">
        <is>
          <t>合計</t>
        </is>
      </c>
      <c r="D86" s="22" t="inlineStr">
        <is>
          <t>利益剰余金合計</t>
        </is>
      </c>
      <c r="E86" s="22" t="inlineStr">
        <is>
          <t>利益剰余金</t>
        </is>
      </c>
      <c r="F86" s="61" t="n">
        <v>2</v>
      </c>
      <c r="G86" s="61" t="n">
        <v>1</v>
      </c>
      <c r="H86" s="22" t="n"/>
      <c r="I86" s="22" t="n"/>
      <c r="J86" s="22" t="n"/>
      <c r="K86" s="22" t="n"/>
      <c r="L86" s="22" t="n"/>
      <c r="M86" s="68" t="n"/>
      <c r="N86" s="61" t="n"/>
      <c r="O86" s="61" t="n"/>
      <c r="P86" s="22" t="n"/>
      <c r="Q86" s="22" t="n"/>
      <c r="R86" s="61" t="n">
        <v>0</v>
      </c>
      <c r="S86" s="61" t="n">
        <v>1</v>
      </c>
      <c r="T86" s="22" t="n"/>
      <c r="U86" s="22" t="n"/>
      <c r="V86" s="22" t="n"/>
      <c r="W86" s="22" t="n"/>
      <c r="X86" s="22" t="n"/>
      <c r="Y86" s="68" t="n"/>
      <c r="Z86" s="26">
        <f>CHOOSE('設定'!$C$13,B86,N86)&amp;""</f>
        <v/>
      </c>
      <c r="AA86" s="26">
        <f>CHOOSE('設定'!$C$13,C86,O86)&amp;""</f>
        <v/>
      </c>
      <c r="AB86" s="26">
        <f>CHOOSE('設定'!$C$13,D86,P86)&amp;""</f>
        <v/>
      </c>
      <c r="AC86" s="26">
        <f>CHOOSE('設定'!$C$13,E86,Q86)&amp;""</f>
        <v/>
      </c>
      <c r="AD86" s="62">
        <f>N(CHOOSE('設定'!$C$13,F86,R86))</f>
        <v/>
      </c>
      <c r="AE86" s="62">
        <f>IF(CHOOSE('設定'!$C$13,G86,S86)="",1,N(CHOOSE('設定'!$C$13,G86,S86)))</f>
        <v/>
      </c>
      <c r="AF86" s="26">
        <f>CHOOSE('設定'!$C$13,H86,T86)&amp;""</f>
        <v/>
      </c>
      <c r="AG86" s="26">
        <f>CHOOSE('設定'!$C$13,I86,U86)&amp;""</f>
        <v/>
      </c>
      <c r="AH86" s="26">
        <f>CHOOSE('設定'!$C$13,J86,V86)&amp;""</f>
        <v/>
      </c>
      <c r="AI86" s="26">
        <f>CHOOSE('設定'!$C$13,K86,W86)&amp;""</f>
        <v/>
      </c>
      <c r="AJ86" s="26">
        <f>CHOOSE('設定'!$C$13,L86,X86)&amp;""</f>
        <v/>
      </c>
      <c r="AK86" s="26">
        <f>IF(LEFT(AA86,2)="科目",AC86,"")</f>
        <v/>
      </c>
      <c r="AL86" s="49">
        <f>IF(AA86="科目",SUMIFS('合計残高試算表'!$N$6:$N$125,'勘定科目'!$E$6:$E$125,AC86,'勘定科目'!$H$6:$H$125,"○"),IF(AA86="科目＋利益",SUMIFS('合計残高試算表'!$N$6:$N$125,'勘定科目'!$E$6:$E$125,AC86,'勘定科目'!$H$6:$H$125,"○")+'設定'!$C$14,IF(AA86="利益",'設定'!$C$14,0)))</f>
        <v/>
      </c>
      <c r="AM86" s="48">
        <f>IF(AA86="合計",SUMPRODUCT(((($AF$8:$AF$142=AC86)+($AG$8:$AG$142=AC86)+($AH$8:$AH$142=AC86)+($AI$8:$AI$142=AC86)+($AJ$8:$AJ$142=AC86))&gt;0)*$AL$8:$AL$142)*AE86,IF(AA86="参考",'設定'!$C$14,IF(OR(AA86="科目",AA86="科目＋利益",AA86="利益"),AL86*AE86,"")))</f>
        <v/>
      </c>
      <c r="AN86" s="26">
        <f>IF(AB86="","",REPT("　",AD86)&amp;IF(AND(AA86="合計",AE86=1,Z86="PL",RIGHT(AB86,2)="利益",N(AM86)&lt;0),SUBSTITUTE(AB86,"利益","損失"),AB86))</f>
        <v/>
      </c>
    </row>
    <row r="87">
      <c r="A87" s="60" t="n">
        <v>80</v>
      </c>
      <c r="B87" s="61" t="inlineStr">
        <is>
          <t>BS</t>
        </is>
      </c>
      <c r="C87" s="61" t="inlineStr">
        <is>
          <t>科目</t>
        </is>
      </c>
      <c r="D87" s="22" t="inlineStr">
        <is>
          <t>自己株式</t>
        </is>
      </c>
      <c r="E87" s="22" t="inlineStr">
        <is>
          <t>自己株式</t>
        </is>
      </c>
      <c r="F87" s="61" t="n">
        <v>1</v>
      </c>
      <c r="G87" s="61" t="n">
        <v>1</v>
      </c>
      <c r="H87" s="22" t="inlineStr">
        <is>
          <t>株主資本</t>
        </is>
      </c>
      <c r="I87" s="22" t="inlineStr">
        <is>
          <t>純資産</t>
        </is>
      </c>
      <c r="J87" s="22" t="inlineStr">
        <is>
          <t>負債純資産</t>
        </is>
      </c>
      <c r="K87" s="22" t="n"/>
      <c r="L87" s="22" t="n"/>
      <c r="M87" s="68" t="n"/>
      <c r="N87" s="61" t="n"/>
      <c r="O87" s="61" t="n"/>
      <c r="P87" s="22" t="n"/>
      <c r="Q87" s="22" t="n"/>
      <c r="R87" s="61" t="n">
        <v>0</v>
      </c>
      <c r="S87" s="61" t="n">
        <v>1</v>
      </c>
      <c r="T87" s="22" t="n"/>
      <c r="U87" s="22" t="n"/>
      <c r="V87" s="22" t="n"/>
      <c r="W87" s="22" t="n"/>
      <c r="X87" s="22" t="n"/>
      <c r="Y87" s="68" t="n"/>
      <c r="Z87" s="26">
        <f>CHOOSE('設定'!$C$13,B87,N87)&amp;""</f>
        <v/>
      </c>
      <c r="AA87" s="26">
        <f>CHOOSE('設定'!$C$13,C87,O87)&amp;""</f>
        <v/>
      </c>
      <c r="AB87" s="26">
        <f>CHOOSE('設定'!$C$13,D87,P87)&amp;""</f>
        <v/>
      </c>
      <c r="AC87" s="26">
        <f>CHOOSE('設定'!$C$13,E87,Q87)&amp;""</f>
        <v/>
      </c>
      <c r="AD87" s="62">
        <f>N(CHOOSE('設定'!$C$13,F87,R87))</f>
        <v/>
      </c>
      <c r="AE87" s="62">
        <f>IF(CHOOSE('設定'!$C$13,G87,S87)="",1,N(CHOOSE('設定'!$C$13,G87,S87)))</f>
        <v/>
      </c>
      <c r="AF87" s="26">
        <f>CHOOSE('設定'!$C$13,H87,T87)&amp;""</f>
        <v/>
      </c>
      <c r="AG87" s="26">
        <f>CHOOSE('設定'!$C$13,I87,U87)&amp;""</f>
        <v/>
      </c>
      <c r="AH87" s="26">
        <f>CHOOSE('設定'!$C$13,J87,V87)&amp;""</f>
        <v/>
      </c>
      <c r="AI87" s="26">
        <f>CHOOSE('設定'!$C$13,K87,W87)&amp;""</f>
        <v/>
      </c>
      <c r="AJ87" s="26">
        <f>CHOOSE('設定'!$C$13,L87,X87)&amp;""</f>
        <v/>
      </c>
      <c r="AK87" s="26">
        <f>IF(LEFT(AA87,2)="科目",AC87,"")</f>
        <v/>
      </c>
      <c r="AL87" s="49">
        <f>IF(AA87="科目",SUMIFS('合計残高試算表'!$N$6:$N$125,'勘定科目'!$E$6:$E$125,AC87,'勘定科目'!$H$6:$H$125,"○"),IF(AA87="科目＋利益",SUMIFS('合計残高試算表'!$N$6:$N$125,'勘定科目'!$E$6:$E$125,AC87,'勘定科目'!$H$6:$H$125,"○")+'設定'!$C$14,IF(AA87="利益",'設定'!$C$14,0)))</f>
        <v/>
      </c>
      <c r="AM87" s="48">
        <f>IF(AA87="合計",SUMPRODUCT(((($AF$8:$AF$142=AC87)+($AG$8:$AG$142=AC87)+($AH$8:$AH$142=AC87)+($AI$8:$AI$142=AC87)+($AJ$8:$AJ$142=AC87))&gt;0)*$AL$8:$AL$142)*AE87,IF(AA87="参考",'設定'!$C$14,IF(OR(AA87="科目",AA87="科目＋利益",AA87="利益"),AL87*AE87,"")))</f>
        <v/>
      </c>
      <c r="AN87" s="26">
        <f>IF(AB87="","",REPT("　",AD87)&amp;IF(AND(AA87="合計",AE87=1,Z87="PL",RIGHT(AB87,2)="利益",N(AM87)&lt;0),SUBSTITUTE(AB87,"利益","損失"),AB87))</f>
        <v/>
      </c>
    </row>
    <row r="88">
      <c r="A88" s="60" t="n">
        <v>81</v>
      </c>
      <c r="B88" s="61" t="inlineStr">
        <is>
          <t>BS</t>
        </is>
      </c>
      <c r="C88" s="61" t="inlineStr">
        <is>
          <t>合計</t>
        </is>
      </c>
      <c r="D88" s="22" t="inlineStr">
        <is>
          <t>株主資本合計</t>
        </is>
      </c>
      <c r="E88" s="22" t="inlineStr">
        <is>
          <t>株主資本</t>
        </is>
      </c>
      <c r="F88" s="61" t="n">
        <v>1</v>
      </c>
      <c r="G88" s="61" t="n">
        <v>1</v>
      </c>
      <c r="H88" s="22" t="n"/>
      <c r="I88" s="22" t="n"/>
      <c r="J88" s="22" t="n"/>
      <c r="K88" s="22" t="n"/>
      <c r="L88" s="22" t="n"/>
      <c r="M88" s="68" t="n"/>
      <c r="N88" s="61" t="n"/>
      <c r="O88" s="61" t="n"/>
      <c r="P88" s="22" t="n"/>
      <c r="Q88" s="22" t="n"/>
      <c r="R88" s="61" t="n">
        <v>0</v>
      </c>
      <c r="S88" s="61" t="n">
        <v>1</v>
      </c>
      <c r="T88" s="22" t="n"/>
      <c r="U88" s="22" t="n"/>
      <c r="V88" s="22" t="n"/>
      <c r="W88" s="22" t="n"/>
      <c r="X88" s="22" t="n"/>
      <c r="Y88" s="68" t="n"/>
      <c r="Z88" s="26">
        <f>CHOOSE('設定'!$C$13,B88,N88)&amp;""</f>
        <v/>
      </c>
      <c r="AA88" s="26">
        <f>CHOOSE('設定'!$C$13,C88,O88)&amp;""</f>
        <v/>
      </c>
      <c r="AB88" s="26">
        <f>CHOOSE('設定'!$C$13,D88,P88)&amp;""</f>
        <v/>
      </c>
      <c r="AC88" s="26">
        <f>CHOOSE('設定'!$C$13,E88,Q88)&amp;""</f>
        <v/>
      </c>
      <c r="AD88" s="62">
        <f>N(CHOOSE('設定'!$C$13,F88,R88))</f>
        <v/>
      </c>
      <c r="AE88" s="62">
        <f>IF(CHOOSE('設定'!$C$13,G88,S88)="",1,N(CHOOSE('設定'!$C$13,G88,S88)))</f>
        <v/>
      </c>
      <c r="AF88" s="26">
        <f>CHOOSE('設定'!$C$13,H88,T88)&amp;""</f>
        <v/>
      </c>
      <c r="AG88" s="26">
        <f>CHOOSE('設定'!$C$13,I88,U88)&amp;""</f>
        <v/>
      </c>
      <c r="AH88" s="26">
        <f>CHOOSE('設定'!$C$13,J88,V88)&amp;""</f>
        <v/>
      </c>
      <c r="AI88" s="26">
        <f>CHOOSE('設定'!$C$13,K88,W88)&amp;""</f>
        <v/>
      </c>
      <c r="AJ88" s="26">
        <f>CHOOSE('設定'!$C$13,L88,X88)&amp;""</f>
        <v/>
      </c>
      <c r="AK88" s="26">
        <f>IF(LEFT(AA88,2)="科目",AC88,"")</f>
        <v/>
      </c>
      <c r="AL88" s="49">
        <f>IF(AA88="科目",SUMIFS('合計残高試算表'!$N$6:$N$125,'勘定科目'!$E$6:$E$125,AC88,'勘定科目'!$H$6:$H$125,"○"),IF(AA88="科目＋利益",SUMIFS('合計残高試算表'!$N$6:$N$125,'勘定科目'!$E$6:$E$125,AC88,'勘定科目'!$H$6:$H$125,"○")+'設定'!$C$14,IF(AA88="利益",'設定'!$C$14,0)))</f>
        <v/>
      </c>
      <c r="AM88" s="48">
        <f>IF(AA88="合計",SUMPRODUCT(((($AF$8:$AF$142=AC88)+($AG$8:$AG$142=AC88)+($AH$8:$AH$142=AC88)+($AI$8:$AI$142=AC88)+($AJ$8:$AJ$142=AC88))&gt;0)*$AL$8:$AL$142)*AE88,IF(AA88="参考",'設定'!$C$14,IF(OR(AA88="科目",AA88="科目＋利益",AA88="利益"),AL88*AE88,"")))</f>
        <v/>
      </c>
      <c r="AN88" s="26">
        <f>IF(AB88="","",REPT("　",AD88)&amp;IF(AND(AA88="合計",AE88=1,Z88="PL",RIGHT(AB88,2)="利益",N(AM88)&lt;0),SUBSTITUTE(AB88,"利益","損失"),AB88))</f>
        <v/>
      </c>
    </row>
    <row r="89">
      <c r="A89" s="60" t="n">
        <v>82</v>
      </c>
      <c r="B89" s="61" t="inlineStr">
        <is>
          <t>BS</t>
        </is>
      </c>
      <c r="C89" s="61" t="inlineStr">
        <is>
          <t>合計</t>
        </is>
      </c>
      <c r="D89" s="22" t="inlineStr">
        <is>
          <t>純資産合計</t>
        </is>
      </c>
      <c r="E89" s="22" t="inlineStr">
        <is>
          <t>純資産</t>
        </is>
      </c>
      <c r="F89" s="61" t="n">
        <v>0</v>
      </c>
      <c r="G89" s="61" t="n">
        <v>1</v>
      </c>
      <c r="H89" s="22" t="n"/>
      <c r="I89" s="22" t="n"/>
      <c r="J89" s="22" t="n"/>
      <c r="K89" s="22" t="n"/>
      <c r="L89" s="22" t="n"/>
      <c r="M89" s="68" t="n"/>
      <c r="N89" s="61" t="n"/>
      <c r="O89" s="61" t="n"/>
      <c r="P89" s="22" t="n"/>
      <c r="Q89" s="22" t="n"/>
      <c r="R89" s="61" t="n">
        <v>0</v>
      </c>
      <c r="S89" s="61" t="n">
        <v>1</v>
      </c>
      <c r="T89" s="22" t="n"/>
      <c r="U89" s="22" t="n"/>
      <c r="V89" s="22" t="n"/>
      <c r="W89" s="22" t="n"/>
      <c r="X89" s="22" t="n"/>
      <c r="Y89" s="68" t="n"/>
      <c r="Z89" s="26">
        <f>CHOOSE('設定'!$C$13,B89,N89)&amp;""</f>
        <v/>
      </c>
      <c r="AA89" s="26">
        <f>CHOOSE('設定'!$C$13,C89,O89)&amp;""</f>
        <v/>
      </c>
      <c r="AB89" s="26">
        <f>CHOOSE('設定'!$C$13,D89,P89)&amp;""</f>
        <v/>
      </c>
      <c r="AC89" s="26">
        <f>CHOOSE('設定'!$C$13,E89,Q89)&amp;""</f>
        <v/>
      </c>
      <c r="AD89" s="62">
        <f>N(CHOOSE('設定'!$C$13,F89,R89))</f>
        <v/>
      </c>
      <c r="AE89" s="62">
        <f>IF(CHOOSE('設定'!$C$13,G89,S89)="",1,N(CHOOSE('設定'!$C$13,G89,S89)))</f>
        <v/>
      </c>
      <c r="AF89" s="26">
        <f>CHOOSE('設定'!$C$13,H89,T89)&amp;""</f>
        <v/>
      </c>
      <c r="AG89" s="26">
        <f>CHOOSE('設定'!$C$13,I89,U89)&amp;""</f>
        <v/>
      </c>
      <c r="AH89" s="26">
        <f>CHOOSE('設定'!$C$13,J89,V89)&amp;""</f>
        <v/>
      </c>
      <c r="AI89" s="26">
        <f>CHOOSE('設定'!$C$13,K89,W89)&amp;""</f>
        <v/>
      </c>
      <c r="AJ89" s="26">
        <f>CHOOSE('設定'!$C$13,L89,X89)&amp;""</f>
        <v/>
      </c>
      <c r="AK89" s="26">
        <f>IF(LEFT(AA89,2)="科目",AC89,"")</f>
        <v/>
      </c>
      <c r="AL89" s="49">
        <f>IF(AA89="科目",SUMIFS('合計残高試算表'!$N$6:$N$125,'勘定科目'!$E$6:$E$125,AC89,'勘定科目'!$H$6:$H$125,"○"),IF(AA89="科目＋利益",SUMIFS('合計残高試算表'!$N$6:$N$125,'勘定科目'!$E$6:$E$125,AC89,'勘定科目'!$H$6:$H$125,"○")+'設定'!$C$14,IF(AA89="利益",'設定'!$C$14,0)))</f>
        <v/>
      </c>
      <c r="AM89" s="48">
        <f>IF(AA89="合計",SUMPRODUCT(((($AF$8:$AF$142=AC89)+($AG$8:$AG$142=AC89)+($AH$8:$AH$142=AC89)+($AI$8:$AI$142=AC89)+($AJ$8:$AJ$142=AC89))&gt;0)*$AL$8:$AL$142)*AE89,IF(AA89="参考",'設定'!$C$14,IF(OR(AA89="科目",AA89="科目＋利益",AA89="利益"),AL89*AE89,"")))</f>
        <v/>
      </c>
      <c r="AN89" s="26">
        <f>IF(AB89="","",REPT("　",AD89)&amp;IF(AND(AA89="合計",AE89=1,Z89="PL",RIGHT(AB89,2)="利益",N(AM89)&lt;0),SUBSTITUTE(AB89,"利益","損失"),AB89))</f>
        <v/>
      </c>
    </row>
    <row r="90">
      <c r="A90" s="60" t="n">
        <v>83</v>
      </c>
      <c r="B90" s="61" t="n"/>
      <c r="C90" s="61" t="n"/>
      <c r="D90" s="22" t="n"/>
      <c r="E90" s="22" t="n"/>
      <c r="F90" s="61" t="n">
        <v>0</v>
      </c>
      <c r="G90" s="61" t="n">
        <v>1</v>
      </c>
      <c r="H90" s="22" t="n"/>
      <c r="I90" s="22" t="n"/>
      <c r="J90" s="22" t="n"/>
      <c r="K90" s="22" t="n"/>
      <c r="L90" s="22" t="n"/>
      <c r="M90" s="68" t="n"/>
      <c r="N90" s="61" t="n"/>
      <c r="O90" s="61" t="n"/>
      <c r="P90" s="22" t="n"/>
      <c r="Q90" s="22" t="n"/>
      <c r="R90" s="61" t="n">
        <v>0</v>
      </c>
      <c r="S90" s="61" t="n">
        <v>1</v>
      </c>
      <c r="T90" s="22" t="n"/>
      <c r="U90" s="22" t="n"/>
      <c r="V90" s="22" t="n"/>
      <c r="W90" s="22" t="n"/>
      <c r="X90" s="22" t="n"/>
      <c r="Y90" s="68" t="n"/>
      <c r="Z90" s="26">
        <f>CHOOSE('設定'!$C$13,B90,N90)&amp;""</f>
        <v/>
      </c>
      <c r="AA90" s="26">
        <f>CHOOSE('設定'!$C$13,C90,O90)&amp;""</f>
        <v/>
      </c>
      <c r="AB90" s="26">
        <f>CHOOSE('設定'!$C$13,D90,P90)&amp;""</f>
        <v/>
      </c>
      <c r="AC90" s="26">
        <f>CHOOSE('設定'!$C$13,E90,Q90)&amp;""</f>
        <v/>
      </c>
      <c r="AD90" s="62">
        <f>N(CHOOSE('設定'!$C$13,F90,R90))</f>
        <v/>
      </c>
      <c r="AE90" s="62">
        <f>IF(CHOOSE('設定'!$C$13,G90,S90)="",1,N(CHOOSE('設定'!$C$13,G90,S90)))</f>
        <v/>
      </c>
      <c r="AF90" s="26">
        <f>CHOOSE('設定'!$C$13,H90,T90)&amp;""</f>
        <v/>
      </c>
      <c r="AG90" s="26">
        <f>CHOOSE('設定'!$C$13,I90,U90)&amp;""</f>
        <v/>
      </c>
      <c r="AH90" s="26">
        <f>CHOOSE('設定'!$C$13,J90,V90)&amp;""</f>
        <v/>
      </c>
      <c r="AI90" s="26">
        <f>CHOOSE('設定'!$C$13,K90,W90)&amp;""</f>
        <v/>
      </c>
      <c r="AJ90" s="26">
        <f>CHOOSE('設定'!$C$13,L90,X90)&amp;""</f>
        <v/>
      </c>
      <c r="AK90" s="26">
        <f>IF(LEFT(AA90,2)="科目",AC90,"")</f>
        <v/>
      </c>
      <c r="AL90" s="49">
        <f>IF(AA90="科目",SUMIFS('合計残高試算表'!$N$6:$N$125,'勘定科目'!$E$6:$E$125,AC90,'勘定科目'!$H$6:$H$125,"○"),IF(AA90="科目＋利益",SUMIFS('合計残高試算表'!$N$6:$N$125,'勘定科目'!$E$6:$E$125,AC90,'勘定科目'!$H$6:$H$125,"○")+'設定'!$C$14,IF(AA90="利益",'設定'!$C$14,0)))</f>
        <v/>
      </c>
      <c r="AM90" s="48">
        <f>IF(AA90="合計",SUMPRODUCT(((($AF$8:$AF$142=AC90)+($AG$8:$AG$142=AC90)+($AH$8:$AH$142=AC90)+($AI$8:$AI$142=AC90)+($AJ$8:$AJ$142=AC90))&gt;0)*$AL$8:$AL$142)*AE90,IF(AA90="参考",'設定'!$C$14,IF(OR(AA90="科目",AA90="科目＋利益",AA90="利益"),AL90*AE90,"")))</f>
        <v/>
      </c>
      <c r="AN90" s="26">
        <f>IF(AB90="","",REPT("　",AD90)&amp;IF(AND(AA90="合計",AE90=1,Z90="PL",RIGHT(AB90,2)="利益",N(AM90)&lt;0),SUBSTITUTE(AB90,"利益","損失"),AB90))</f>
        <v/>
      </c>
    </row>
    <row r="91">
      <c r="A91" s="60" t="n">
        <v>84</v>
      </c>
      <c r="B91" s="61" t="n"/>
      <c r="C91" s="61" t="n"/>
      <c r="D91" s="22" t="n"/>
      <c r="E91" s="22" t="n"/>
      <c r="F91" s="61" t="n">
        <v>0</v>
      </c>
      <c r="G91" s="61" t="n">
        <v>1</v>
      </c>
      <c r="H91" s="22" t="n"/>
      <c r="I91" s="22" t="n"/>
      <c r="J91" s="22" t="n"/>
      <c r="K91" s="22" t="n"/>
      <c r="L91" s="22" t="n"/>
      <c r="M91" s="68" t="n"/>
      <c r="N91" s="61" t="n"/>
      <c r="O91" s="61" t="n"/>
      <c r="P91" s="22" t="n"/>
      <c r="Q91" s="22" t="n"/>
      <c r="R91" s="61" t="n">
        <v>0</v>
      </c>
      <c r="S91" s="61" t="n">
        <v>1</v>
      </c>
      <c r="T91" s="22" t="n"/>
      <c r="U91" s="22" t="n"/>
      <c r="V91" s="22" t="n"/>
      <c r="W91" s="22" t="n"/>
      <c r="X91" s="22" t="n"/>
      <c r="Y91" s="68" t="n"/>
      <c r="Z91" s="26">
        <f>CHOOSE('設定'!$C$13,B91,N91)&amp;""</f>
        <v/>
      </c>
      <c r="AA91" s="26">
        <f>CHOOSE('設定'!$C$13,C91,O91)&amp;""</f>
        <v/>
      </c>
      <c r="AB91" s="26">
        <f>CHOOSE('設定'!$C$13,D91,P91)&amp;""</f>
        <v/>
      </c>
      <c r="AC91" s="26">
        <f>CHOOSE('設定'!$C$13,E91,Q91)&amp;""</f>
        <v/>
      </c>
      <c r="AD91" s="62">
        <f>N(CHOOSE('設定'!$C$13,F91,R91))</f>
        <v/>
      </c>
      <c r="AE91" s="62">
        <f>IF(CHOOSE('設定'!$C$13,G91,S91)="",1,N(CHOOSE('設定'!$C$13,G91,S91)))</f>
        <v/>
      </c>
      <c r="AF91" s="26">
        <f>CHOOSE('設定'!$C$13,H91,T91)&amp;""</f>
        <v/>
      </c>
      <c r="AG91" s="26">
        <f>CHOOSE('設定'!$C$13,I91,U91)&amp;""</f>
        <v/>
      </c>
      <c r="AH91" s="26">
        <f>CHOOSE('設定'!$C$13,J91,V91)&amp;""</f>
        <v/>
      </c>
      <c r="AI91" s="26">
        <f>CHOOSE('設定'!$C$13,K91,W91)&amp;""</f>
        <v/>
      </c>
      <c r="AJ91" s="26">
        <f>CHOOSE('設定'!$C$13,L91,X91)&amp;""</f>
        <v/>
      </c>
      <c r="AK91" s="26">
        <f>IF(LEFT(AA91,2)="科目",AC91,"")</f>
        <v/>
      </c>
      <c r="AL91" s="49">
        <f>IF(AA91="科目",SUMIFS('合計残高試算表'!$N$6:$N$125,'勘定科目'!$E$6:$E$125,AC91,'勘定科目'!$H$6:$H$125,"○"),IF(AA91="科目＋利益",SUMIFS('合計残高試算表'!$N$6:$N$125,'勘定科目'!$E$6:$E$125,AC91,'勘定科目'!$H$6:$H$125,"○")+'設定'!$C$14,IF(AA91="利益",'設定'!$C$14,0)))</f>
        <v/>
      </c>
      <c r="AM91" s="48">
        <f>IF(AA91="合計",SUMPRODUCT(((($AF$8:$AF$142=AC91)+($AG$8:$AG$142=AC91)+($AH$8:$AH$142=AC91)+($AI$8:$AI$142=AC91)+($AJ$8:$AJ$142=AC91))&gt;0)*$AL$8:$AL$142)*AE91,IF(AA91="参考",'設定'!$C$14,IF(OR(AA91="科目",AA91="科目＋利益",AA91="利益"),AL91*AE91,"")))</f>
        <v/>
      </c>
      <c r="AN91" s="26">
        <f>IF(AB91="","",REPT("　",AD91)&amp;IF(AND(AA91="合計",AE91=1,Z91="PL",RIGHT(AB91,2)="利益",N(AM91)&lt;0),SUBSTITUTE(AB91,"利益","損失"),AB91))</f>
        <v/>
      </c>
    </row>
    <row r="92">
      <c r="A92" s="60" t="n">
        <v>85</v>
      </c>
      <c r="B92" s="61" t="n"/>
      <c r="C92" s="61" t="n"/>
      <c r="D92" s="22" t="n"/>
      <c r="E92" s="22" t="n"/>
      <c r="F92" s="61" t="n">
        <v>0</v>
      </c>
      <c r="G92" s="61" t="n">
        <v>1</v>
      </c>
      <c r="H92" s="22" t="n"/>
      <c r="I92" s="22" t="n"/>
      <c r="J92" s="22" t="n"/>
      <c r="K92" s="22" t="n"/>
      <c r="L92" s="22" t="n"/>
      <c r="M92" s="68" t="n"/>
      <c r="N92" s="61" t="n"/>
      <c r="O92" s="61" t="n"/>
      <c r="P92" s="22" t="n"/>
      <c r="Q92" s="22" t="n"/>
      <c r="R92" s="61" t="n">
        <v>0</v>
      </c>
      <c r="S92" s="61" t="n">
        <v>1</v>
      </c>
      <c r="T92" s="22" t="n"/>
      <c r="U92" s="22" t="n"/>
      <c r="V92" s="22" t="n"/>
      <c r="W92" s="22" t="n"/>
      <c r="X92" s="22" t="n"/>
      <c r="Y92" s="68" t="n"/>
      <c r="Z92" s="26">
        <f>CHOOSE('設定'!$C$13,B92,N92)&amp;""</f>
        <v/>
      </c>
      <c r="AA92" s="26">
        <f>CHOOSE('設定'!$C$13,C92,O92)&amp;""</f>
        <v/>
      </c>
      <c r="AB92" s="26">
        <f>CHOOSE('設定'!$C$13,D92,P92)&amp;""</f>
        <v/>
      </c>
      <c r="AC92" s="26">
        <f>CHOOSE('設定'!$C$13,E92,Q92)&amp;""</f>
        <v/>
      </c>
      <c r="AD92" s="62">
        <f>N(CHOOSE('設定'!$C$13,F92,R92))</f>
        <v/>
      </c>
      <c r="AE92" s="62">
        <f>IF(CHOOSE('設定'!$C$13,G92,S92)="",1,N(CHOOSE('設定'!$C$13,G92,S92)))</f>
        <v/>
      </c>
      <c r="AF92" s="26">
        <f>CHOOSE('設定'!$C$13,H92,T92)&amp;""</f>
        <v/>
      </c>
      <c r="AG92" s="26">
        <f>CHOOSE('設定'!$C$13,I92,U92)&amp;""</f>
        <v/>
      </c>
      <c r="AH92" s="26">
        <f>CHOOSE('設定'!$C$13,J92,V92)&amp;""</f>
        <v/>
      </c>
      <c r="AI92" s="26">
        <f>CHOOSE('設定'!$C$13,K92,W92)&amp;""</f>
        <v/>
      </c>
      <c r="AJ92" s="26">
        <f>CHOOSE('設定'!$C$13,L92,X92)&amp;""</f>
        <v/>
      </c>
      <c r="AK92" s="26">
        <f>IF(LEFT(AA92,2)="科目",AC92,"")</f>
        <v/>
      </c>
      <c r="AL92" s="49">
        <f>IF(AA92="科目",SUMIFS('合計残高試算表'!$N$6:$N$125,'勘定科目'!$E$6:$E$125,AC92,'勘定科目'!$H$6:$H$125,"○"),IF(AA92="科目＋利益",SUMIFS('合計残高試算表'!$N$6:$N$125,'勘定科目'!$E$6:$E$125,AC92,'勘定科目'!$H$6:$H$125,"○")+'設定'!$C$14,IF(AA92="利益",'設定'!$C$14,0)))</f>
        <v/>
      </c>
      <c r="AM92" s="48">
        <f>IF(AA92="合計",SUMPRODUCT(((($AF$8:$AF$142=AC92)+($AG$8:$AG$142=AC92)+($AH$8:$AH$142=AC92)+($AI$8:$AI$142=AC92)+($AJ$8:$AJ$142=AC92))&gt;0)*$AL$8:$AL$142)*AE92,IF(AA92="参考",'設定'!$C$14,IF(OR(AA92="科目",AA92="科目＋利益",AA92="利益"),AL92*AE92,"")))</f>
        <v/>
      </c>
      <c r="AN92" s="26">
        <f>IF(AB92="","",REPT("　",AD92)&amp;IF(AND(AA92="合計",AE92=1,Z92="PL",RIGHT(AB92,2)="利益",N(AM92)&lt;0),SUBSTITUTE(AB92,"利益","損失"),AB92))</f>
        <v/>
      </c>
    </row>
    <row r="93">
      <c r="A93" s="60" t="n">
        <v>86</v>
      </c>
      <c r="B93" s="61" t="n"/>
      <c r="C93" s="61" t="n"/>
      <c r="D93" s="22" t="n"/>
      <c r="E93" s="22" t="n"/>
      <c r="F93" s="61" t="n">
        <v>0</v>
      </c>
      <c r="G93" s="61" t="n">
        <v>1</v>
      </c>
      <c r="H93" s="22" t="n"/>
      <c r="I93" s="22" t="n"/>
      <c r="J93" s="22" t="n"/>
      <c r="K93" s="22" t="n"/>
      <c r="L93" s="22" t="n"/>
      <c r="M93" s="68" t="n"/>
      <c r="N93" s="61" t="n"/>
      <c r="O93" s="61" t="n"/>
      <c r="P93" s="22" t="n"/>
      <c r="Q93" s="22" t="n"/>
      <c r="R93" s="61" t="n">
        <v>0</v>
      </c>
      <c r="S93" s="61" t="n">
        <v>1</v>
      </c>
      <c r="T93" s="22" t="n"/>
      <c r="U93" s="22" t="n"/>
      <c r="V93" s="22" t="n"/>
      <c r="W93" s="22" t="n"/>
      <c r="X93" s="22" t="n"/>
      <c r="Y93" s="68" t="n"/>
      <c r="Z93" s="26">
        <f>CHOOSE('設定'!$C$13,B93,N93)&amp;""</f>
        <v/>
      </c>
      <c r="AA93" s="26">
        <f>CHOOSE('設定'!$C$13,C93,O93)&amp;""</f>
        <v/>
      </c>
      <c r="AB93" s="26">
        <f>CHOOSE('設定'!$C$13,D93,P93)&amp;""</f>
        <v/>
      </c>
      <c r="AC93" s="26">
        <f>CHOOSE('設定'!$C$13,E93,Q93)&amp;""</f>
        <v/>
      </c>
      <c r="AD93" s="62">
        <f>N(CHOOSE('設定'!$C$13,F93,R93))</f>
        <v/>
      </c>
      <c r="AE93" s="62">
        <f>IF(CHOOSE('設定'!$C$13,G93,S93)="",1,N(CHOOSE('設定'!$C$13,G93,S93)))</f>
        <v/>
      </c>
      <c r="AF93" s="26">
        <f>CHOOSE('設定'!$C$13,H93,T93)&amp;""</f>
        <v/>
      </c>
      <c r="AG93" s="26">
        <f>CHOOSE('設定'!$C$13,I93,U93)&amp;""</f>
        <v/>
      </c>
      <c r="AH93" s="26">
        <f>CHOOSE('設定'!$C$13,J93,V93)&amp;""</f>
        <v/>
      </c>
      <c r="AI93" s="26">
        <f>CHOOSE('設定'!$C$13,K93,W93)&amp;""</f>
        <v/>
      </c>
      <c r="AJ93" s="26">
        <f>CHOOSE('設定'!$C$13,L93,X93)&amp;""</f>
        <v/>
      </c>
      <c r="AK93" s="26">
        <f>IF(LEFT(AA93,2)="科目",AC93,"")</f>
        <v/>
      </c>
      <c r="AL93" s="49">
        <f>IF(AA93="科目",SUMIFS('合計残高試算表'!$N$6:$N$125,'勘定科目'!$E$6:$E$125,AC93,'勘定科目'!$H$6:$H$125,"○"),IF(AA93="科目＋利益",SUMIFS('合計残高試算表'!$N$6:$N$125,'勘定科目'!$E$6:$E$125,AC93,'勘定科目'!$H$6:$H$125,"○")+'設定'!$C$14,IF(AA93="利益",'設定'!$C$14,0)))</f>
        <v/>
      </c>
      <c r="AM93" s="48">
        <f>IF(AA93="合計",SUMPRODUCT(((($AF$8:$AF$142=AC93)+($AG$8:$AG$142=AC93)+($AH$8:$AH$142=AC93)+($AI$8:$AI$142=AC93)+($AJ$8:$AJ$142=AC93))&gt;0)*$AL$8:$AL$142)*AE93,IF(AA93="参考",'設定'!$C$14,IF(OR(AA93="科目",AA93="科目＋利益",AA93="利益"),AL93*AE93,"")))</f>
        <v/>
      </c>
      <c r="AN93" s="26">
        <f>IF(AB93="","",REPT("　",AD93)&amp;IF(AND(AA93="合計",AE93=1,Z93="PL",RIGHT(AB93,2)="利益",N(AM93)&lt;0),SUBSTITUTE(AB93,"利益","損失"),AB93))</f>
        <v/>
      </c>
    </row>
    <row r="94">
      <c r="A94" s="60" t="n">
        <v>87</v>
      </c>
      <c r="B94" s="61" t="n"/>
      <c r="C94" s="61" t="n"/>
      <c r="D94" s="22" t="n"/>
      <c r="E94" s="22" t="n"/>
      <c r="F94" s="61" t="n">
        <v>0</v>
      </c>
      <c r="G94" s="61" t="n">
        <v>1</v>
      </c>
      <c r="H94" s="22" t="n"/>
      <c r="I94" s="22" t="n"/>
      <c r="J94" s="22" t="n"/>
      <c r="K94" s="22" t="n"/>
      <c r="L94" s="22" t="n"/>
      <c r="M94" s="68" t="n"/>
      <c r="N94" s="61" t="n"/>
      <c r="O94" s="61" t="n"/>
      <c r="P94" s="22" t="n"/>
      <c r="Q94" s="22" t="n"/>
      <c r="R94" s="61" t="n">
        <v>0</v>
      </c>
      <c r="S94" s="61" t="n">
        <v>1</v>
      </c>
      <c r="T94" s="22" t="n"/>
      <c r="U94" s="22" t="n"/>
      <c r="V94" s="22" t="n"/>
      <c r="W94" s="22" t="n"/>
      <c r="X94" s="22" t="n"/>
      <c r="Y94" s="68" t="n"/>
      <c r="Z94" s="26">
        <f>CHOOSE('設定'!$C$13,B94,N94)&amp;""</f>
        <v/>
      </c>
      <c r="AA94" s="26">
        <f>CHOOSE('設定'!$C$13,C94,O94)&amp;""</f>
        <v/>
      </c>
      <c r="AB94" s="26">
        <f>CHOOSE('設定'!$C$13,D94,P94)&amp;""</f>
        <v/>
      </c>
      <c r="AC94" s="26">
        <f>CHOOSE('設定'!$C$13,E94,Q94)&amp;""</f>
        <v/>
      </c>
      <c r="AD94" s="62">
        <f>N(CHOOSE('設定'!$C$13,F94,R94))</f>
        <v/>
      </c>
      <c r="AE94" s="62">
        <f>IF(CHOOSE('設定'!$C$13,G94,S94)="",1,N(CHOOSE('設定'!$C$13,G94,S94)))</f>
        <v/>
      </c>
      <c r="AF94" s="26">
        <f>CHOOSE('設定'!$C$13,H94,T94)&amp;""</f>
        <v/>
      </c>
      <c r="AG94" s="26">
        <f>CHOOSE('設定'!$C$13,I94,U94)&amp;""</f>
        <v/>
      </c>
      <c r="AH94" s="26">
        <f>CHOOSE('設定'!$C$13,J94,V94)&amp;""</f>
        <v/>
      </c>
      <c r="AI94" s="26">
        <f>CHOOSE('設定'!$C$13,K94,W94)&amp;""</f>
        <v/>
      </c>
      <c r="AJ94" s="26">
        <f>CHOOSE('設定'!$C$13,L94,X94)&amp;""</f>
        <v/>
      </c>
      <c r="AK94" s="26">
        <f>IF(LEFT(AA94,2)="科目",AC94,"")</f>
        <v/>
      </c>
      <c r="AL94" s="49">
        <f>IF(AA94="科目",SUMIFS('合計残高試算表'!$N$6:$N$125,'勘定科目'!$E$6:$E$125,AC94,'勘定科目'!$H$6:$H$125,"○"),IF(AA94="科目＋利益",SUMIFS('合計残高試算表'!$N$6:$N$125,'勘定科目'!$E$6:$E$125,AC94,'勘定科目'!$H$6:$H$125,"○")+'設定'!$C$14,IF(AA94="利益",'設定'!$C$14,0)))</f>
        <v/>
      </c>
      <c r="AM94" s="48">
        <f>IF(AA94="合計",SUMPRODUCT(((($AF$8:$AF$142=AC94)+($AG$8:$AG$142=AC94)+($AH$8:$AH$142=AC94)+($AI$8:$AI$142=AC94)+($AJ$8:$AJ$142=AC94))&gt;0)*$AL$8:$AL$142)*AE94,IF(AA94="参考",'設定'!$C$14,IF(OR(AA94="科目",AA94="科目＋利益",AA94="利益"),AL94*AE94,"")))</f>
        <v/>
      </c>
      <c r="AN94" s="26">
        <f>IF(AB94="","",REPT("　",AD94)&amp;IF(AND(AA94="合計",AE94=1,Z94="PL",RIGHT(AB94,2)="利益",N(AM94)&lt;0),SUBSTITUTE(AB94,"利益","損失"),AB94))</f>
        <v/>
      </c>
    </row>
    <row r="95">
      <c r="A95" s="60" t="n">
        <v>88</v>
      </c>
      <c r="B95" s="61" t="n"/>
      <c r="C95" s="61" t="n"/>
      <c r="D95" s="22" t="n"/>
      <c r="E95" s="22" t="n"/>
      <c r="F95" s="61" t="n">
        <v>0</v>
      </c>
      <c r="G95" s="61" t="n">
        <v>1</v>
      </c>
      <c r="H95" s="22" t="n"/>
      <c r="I95" s="22" t="n"/>
      <c r="J95" s="22" t="n"/>
      <c r="K95" s="22" t="n"/>
      <c r="L95" s="22" t="n"/>
      <c r="M95" s="68" t="n"/>
      <c r="N95" s="61" t="n"/>
      <c r="O95" s="61" t="n"/>
      <c r="P95" s="22" t="n"/>
      <c r="Q95" s="22" t="n"/>
      <c r="R95" s="61" t="n">
        <v>0</v>
      </c>
      <c r="S95" s="61" t="n">
        <v>1</v>
      </c>
      <c r="T95" s="22" t="n"/>
      <c r="U95" s="22" t="n"/>
      <c r="V95" s="22" t="n"/>
      <c r="W95" s="22" t="n"/>
      <c r="X95" s="22" t="n"/>
      <c r="Y95" s="68" t="n"/>
      <c r="Z95" s="26">
        <f>CHOOSE('設定'!$C$13,B95,N95)&amp;""</f>
        <v/>
      </c>
      <c r="AA95" s="26">
        <f>CHOOSE('設定'!$C$13,C95,O95)&amp;""</f>
        <v/>
      </c>
      <c r="AB95" s="26">
        <f>CHOOSE('設定'!$C$13,D95,P95)&amp;""</f>
        <v/>
      </c>
      <c r="AC95" s="26">
        <f>CHOOSE('設定'!$C$13,E95,Q95)&amp;""</f>
        <v/>
      </c>
      <c r="AD95" s="62">
        <f>N(CHOOSE('設定'!$C$13,F95,R95))</f>
        <v/>
      </c>
      <c r="AE95" s="62">
        <f>IF(CHOOSE('設定'!$C$13,G95,S95)="",1,N(CHOOSE('設定'!$C$13,G95,S95)))</f>
        <v/>
      </c>
      <c r="AF95" s="26">
        <f>CHOOSE('設定'!$C$13,H95,T95)&amp;""</f>
        <v/>
      </c>
      <c r="AG95" s="26">
        <f>CHOOSE('設定'!$C$13,I95,U95)&amp;""</f>
        <v/>
      </c>
      <c r="AH95" s="26">
        <f>CHOOSE('設定'!$C$13,J95,V95)&amp;""</f>
        <v/>
      </c>
      <c r="AI95" s="26">
        <f>CHOOSE('設定'!$C$13,K95,W95)&amp;""</f>
        <v/>
      </c>
      <c r="AJ95" s="26">
        <f>CHOOSE('設定'!$C$13,L95,X95)&amp;""</f>
        <v/>
      </c>
      <c r="AK95" s="26">
        <f>IF(LEFT(AA95,2)="科目",AC95,"")</f>
        <v/>
      </c>
      <c r="AL95" s="49">
        <f>IF(AA95="科目",SUMIFS('合計残高試算表'!$N$6:$N$125,'勘定科目'!$E$6:$E$125,AC95,'勘定科目'!$H$6:$H$125,"○"),IF(AA95="科目＋利益",SUMIFS('合計残高試算表'!$N$6:$N$125,'勘定科目'!$E$6:$E$125,AC95,'勘定科目'!$H$6:$H$125,"○")+'設定'!$C$14,IF(AA95="利益",'設定'!$C$14,0)))</f>
        <v/>
      </c>
      <c r="AM95" s="48">
        <f>IF(AA95="合計",SUMPRODUCT(((($AF$8:$AF$142=AC95)+($AG$8:$AG$142=AC95)+($AH$8:$AH$142=AC95)+($AI$8:$AI$142=AC95)+($AJ$8:$AJ$142=AC95))&gt;0)*$AL$8:$AL$142)*AE95,IF(AA95="参考",'設定'!$C$14,IF(OR(AA95="科目",AA95="科目＋利益",AA95="利益"),AL95*AE95,"")))</f>
        <v/>
      </c>
      <c r="AN95" s="26">
        <f>IF(AB95="","",REPT("　",AD95)&amp;IF(AND(AA95="合計",AE95=1,Z95="PL",RIGHT(AB95,2)="利益",N(AM95)&lt;0),SUBSTITUTE(AB95,"利益","損失"),AB95))</f>
        <v/>
      </c>
    </row>
    <row r="96">
      <c r="A96" s="60" t="n">
        <v>89</v>
      </c>
      <c r="B96" s="61" t="n"/>
      <c r="C96" s="61" t="n"/>
      <c r="D96" s="22" t="n"/>
      <c r="E96" s="22" t="n"/>
      <c r="F96" s="61" t="n">
        <v>0</v>
      </c>
      <c r="G96" s="61" t="n">
        <v>1</v>
      </c>
      <c r="H96" s="22" t="n"/>
      <c r="I96" s="22" t="n"/>
      <c r="J96" s="22" t="n"/>
      <c r="K96" s="22" t="n"/>
      <c r="L96" s="22" t="n"/>
      <c r="M96" s="68" t="n"/>
      <c r="N96" s="61" t="n"/>
      <c r="O96" s="61" t="n"/>
      <c r="P96" s="22" t="n"/>
      <c r="Q96" s="22" t="n"/>
      <c r="R96" s="61" t="n">
        <v>0</v>
      </c>
      <c r="S96" s="61" t="n">
        <v>1</v>
      </c>
      <c r="T96" s="22" t="n"/>
      <c r="U96" s="22" t="n"/>
      <c r="V96" s="22" t="n"/>
      <c r="W96" s="22" t="n"/>
      <c r="X96" s="22" t="n"/>
      <c r="Y96" s="68" t="n"/>
      <c r="Z96" s="26">
        <f>CHOOSE('設定'!$C$13,B96,N96)&amp;""</f>
        <v/>
      </c>
      <c r="AA96" s="26">
        <f>CHOOSE('設定'!$C$13,C96,O96)&amp;""</f>
        <v/>
      </c>
      <c r="AB96" s="26">
        <f>CHOOSE('設定'!$C$13,D96,P96)&amp;""</f>
        <v/>
      </c>
      <c r="AC96" s="26">
        <f>CHOOSE('設定'!$C$13,E96,Q96)&amp;""</f>
        <v/>
      </c>
      <c r="AD96" s="62">
        <f>N(CHOOSE('設定'!$C$13,F96,R96))</f>
        <v/>
      </c>
      <c r="AE96" s="62">
        <f>IF(CHOOSE('設定'!$C$13,G96,S96)="",1,N(CHOOSE('設定'!$C$13,G96,S96)))</f>
        <v/>
      </c>
      <c r="AF96" s="26">
        <f>CHOOSE('設定'!$C$13,H96,T96)&amp;""</f>
        <v/>
      </c>
      <c r="AG96" s="26">
        <f>CHOOSE('設定'!$C$13,I96,U96)&amp;""</f>
        <v/>
      </c>
      <c r="AH96" s="26">
        <f>CHOOSE('設定'!$C$13,J96,V96)&amp;""</f>
        <v/>
      </c>
      <c r="AI96" s="26">
        <f>CHOOSE('設定'!$C$13,K96,W96)&amp;""</f>
        <v/>
      </c>
      <c r="AJ96" s="26">
        <f>CHOOSE('設定'!$C$13,L96,X96)&amp;""</f>
        <v/>
      </c>
      <c r="AK96" s="26">
        <f>IF(LEFT(AA96,2)="科目",AC96,"")</f>
        <v/>
      </c>
      <c r="AL96" s="49">
        <f>IF(AA96="科目",SUMIFS('合計残高試算表'!$N$6:$N$125,'勘定科目'!$E$6:$E$125,AC96,'勘定科目'!$H$6:$H$125,"○"),IF(AA96="科目＋利益",SUMIFS('合計残高試算表'!$N$6:$N$125,'勘定科目'!$E$6:$E$125,AC96,'勘定科目'!$H$6:$H$125,"○")+'設定'!$C$14,IF(AA96="利益",'設定'!$C$14,0)))</f>
        <v/>
      </c>
      <c r="AM96" s="48">
        <f>IF(AA96="合計",SUMPRODUCT(((($AF$8:$AF$142=AC96)+($AG$8:$AG$142=AC96)+($AH$8:$AH$142=AC96)+($AI$8:$AI$142=AC96)+($AJ$8:$AJ$142=AC96))&gt;0)*$AL$8:$AL$142)*AE96,IF(AA96="参考",'設定'!$C$14,IF(OR(AA96="科目",AA96="科目＋利益",AA96="利益"),AL96*AE96,"")))</f>
        <v/>
      </c>
      <c r="AN96" s="26">
        <f>IF(AB96="","",REPT("　",AD96)&amp;IF(AND(AA96="合計",AE96=1,Z96="PL",RIGHT(AB96,2)="利益",N(AM96)&lt;0),SUBSTITUTE(AB96,"利益","損失"),AB96))</f>
        <v/>
      </c>
    </row>
    <row r="97">
      <c r="A97" s="60" t="n">
        <v>90</v>
      </c>
      <c r="B97" s="61" t="inlineStr">
        <is>
          <t>BS</t>
        </is>
      </c>
      <c r="C97" s="61" t="inlineStr">
        <is>
          <t>合計</t>
        </is>
      </c>
      <c r="D97" s="22" t="inlineStr">
        <is>
          <t>負債・純資産合計</t>
        </is>
      </c>
      <c r="E97" s="22" t="inlineStr">
        <is>
          <t>負債純資産</t>
        </is>
      </c>
      <c r="F97" s="61" t="n">
        <v>0</v>
      </c>
      <c r="G97" s="61" t="n">
        <v>1</v>
      </c>
      <c r="H97" s="22" t="n"/>
      <c r="I97" s="22" t="n"/>
      <c r="J97" s="22" t="n"/>
      <c r="K97" s="22" t="n"/>
      <c r="L97" s="22" t="n"/>
      <c r="M97" s="68" t="n"/>
      <c r="N97" s="61" t="inlineStr">
        <is>
          <t>BS</t>
        </is>
      </c>
      <c r="O97" s="61" t="inlineStr">
        <is>
          <t>合計</t>
        </is>
      </c>
      <c r="P97" s="22" t="inlineStr">
        <is>
          <t>負債・資本合計</t>
        </is>
      </c>
      <c r="Q97" s="22" t="inlineStr">
        <is>
          <t>負債資本</t>
        </is>
      </c>
      <c r="R97" s="61" t="n">
        <v>0</v>
      </c>
      <c r="S97" s="61" t="n">
        <v>1</v>
      </c>
      <c r="T97" s="22" t="n"/>
      <c r="U97" s="22" t="n"/>
      <c r="V97" s="22" t="n"/>
      <c r="W97" s="22" t="n"/>
      <c r="X97" s="22" t="n"/>
      <c r="Y97" s="68" t="n"/>
      <c r="Z97" s="26">
        <f>CHOOSE('設定'!$C$13,B97,N97)&amp;""</f>
        <v/>
      </c>
      <c r="AA97" s="26">
        <f>CHOOSE('設定'!$C$13,C97,O97)&amp;""</f>
        <v/>
      </c>
      <c r="AB97" s="26">
        <f>CHOOSE('設定'!$C$13,D97,P97)&amp;""</f>
        <v/>
      </c>
      <c r="AC97" s="26">
        <f>CHOOSE('設定'!$C$13,E97,Q97)&amp;""</f>
        <v/>
      </c>
      <c r="AD97" s="62">
        <f>N(CHOOSE('設定'!$C$13,F97,R97))</f>
        <v/>
      </c>
      <c r="AE97" s="62">
        <f>IF(CHOOSE('設定'!$C$13,G97,S97)="",1,N(CHOOSE('設定'!$C$13,G97,S97)))</f>
        <v/>
      </c>
      <c r="AF97" s="26">
        <f>CHOOSE('設定'!$C$13,H97,T97)&amp;""</f>
        <v/>
      </c>
      <c r="AG97" s="26">
        <f>CHOOSE('設定'!$C$13,I97,U97)&amp;""</f>
        <v/>
      </c>
      <c r="AH97" s="26">
        <f>CHOOSE('設定'!$C$13,J97,V97)&amp;""</f>
        <v/>
      </c>
      <c r="AI97" s="26">
        <f>CHOOSE('設定'!$C$13,K97,W97)&amp;""</f>
        <v/>
      </c>
      <c r="AJ97" s="26">
        <f>CHOOSE('設定'!$C$13,L97,X97)&amp;""</f>
        <v/>
      </c>
      <c r="AK97" s="26">
        <f>IF(LEFT(AA97,2)="科目",AC97,"")</f>
        <v/>
      </c>
      <c r="AL97" s="49">
        <f>IF(AA97="科目",SUMIFS('合計残高試算表'!$N$6:$N$125,'勘定科目'!$E$6:$E$125,AC97,'勘定科目'!$H$6:$H$125,"○"),IF(AA97="科目＋利益",SUMIFS('合計残高試算表'!$N$6:$N$125,'勘定科目'!$E$6:$E$125,AC97,'勘定科目'!$H$6:$H$125,"○")+'設定'!$C$14,IF(AA97="利益",'設定'!$C$14,0)))</f>
        <v/>
      </c>
      <c r="AM97" s="48">
        <f>IF(AA97="合計",SUMPRODUCT(((($AF$8:$AF$142=AC97)+($AG$8:$AG$142=AC97)+($AH$8:$AH$142=AC97)+($AI$8:$AI$142=AC97)+($AJ$8:$AJ$142=AC97))&gt;0)*$AL$8:$AL$142)*AE97,IF(AA97="参考",'設定'!$C$14,IF(OR(AA97="科目",AA97="科目＋利益",AA97="利益"),AL97*AE97,"")))</f>
        <v/>
      </c>
      <c r="AN97" s="26">
        <f>IF(AB97="","",REPT("　",AD97)&amp;IF(AND(AA97="合計",AE97=1,Z97="PL",RIGHT(AB97,2)="利益",N(AM97)&lt;0),SUBSTITUTE(AB97,"利益","損失"),AB97))</f>
        <v/>
      </c>
    </row>
    <row r="98">
      <c r="A98" s="60" t="n">
        <v>91</v>
      </c>
      <c r="B98" s="61" t="inlineStr">
        <is>
          <t>PL</t>
        </is>
      </c>
      <c r="C98" s="61" t="inlineStr">
        <is>
          <t>科目</t>
        </is>
      </c>
      <c r="D98" s="22" t="inlineStr">
        <is>
          <t>売上高</t>
        </is>
      </c>
      <c r="E98" s="22" t="inlineStr">
        <is>
          <t>売上高</t>
        </is>
      </c>
      <c r="F98" s="61" t="n">
        <v>0</v>
      </c>
      <c r="G98" s="61" t="n">
        <v>1</v>
      </c>
      <c r="H98" s="22" t="inlineStr">
        <is>
          <t>売上総利益</t>
        </is>
      </c>
      <c r="I98" s="22" t="inlineStr">
        <is>
          <t>営業利益</t>
        </is>
      </c>
      <c r="J98" s="22" t="inlineStr">
        <is>
          <t>経常利益</t>
        </is>
      </c>
      <c r="K98" s="22" t="inlineStr">
        <is>
          <t>税引前当期純利益</t>
        </is>
      </c>
      <c r="L98" s="22" t="inlineStr">
        <is>
          <t>当期純利益</t>
        </is>
      </c>
      <c r="M98" s="68" t="n"/>
      <c r="N98" s="61" t="inlineStr">
        <is>
          <t>PL</t>
        </is>
      </c>
      <c r="O98" s="61" t="inlineStr">
        <is>
          <t>科目</t>
        </is>
      </c>
      <c r="P98" s="22" t="inlineStr">
        <is>
          <t>売上（収入）金額（雑収入を含む）</t>
        </is>
      </c>
      <c r="Q98" s="22" t="inlineStr">
        <is>
          <t>売上（収入）金額</t>
        </is>
      </c>
      <c r="R98" s="61" t="n">
        <v>0</v>
      </c>
      <c r="S98" s="61" t="n">
        <v>1</v>
      </c>
      <c r="T98" s="22" t="inlineStr">
        <is>
          <t>差引金額</t>
        </is>
      </c>
      <c r="U98" s="22" t="inlineStr">
        <is>
          <t>所得</t>
        </is>
      </c>
      <c r="V98" s="22" t="n"/>
      <c r="W98" s="22" t="n"/>
      <c r="X98" s="22" t="n"/>
      <c r="Y98" s="68" t="n"/>
      <c r="Z98" s="26">
        <f>CHOOSE('設定'!$C$13,B98,N98)&amp;""</f>
        <v/>
      </c>
      <c r="AA98" s="26">
        <f>CHOOSE('設定'!$C$13,C98,O98)&amp;""</f>
        <v/>
      </c>
      <c r="AB98" s="26">
        <f>CHOOSE('設定'!$C$13,D98,P98)&amp;""</f>
        <v/>
      </c>
      <c r="AC98" s="26">
        <f>CHOOSE('設定'!$C$13,E98,Q98)&amp;""</f>
        <v/>
      </c>
      <c r="AD98" s="62">
        <f>N(CHOOSE('設定'!$C$13,F98,R98))</f>
        <v/>
      </c>
      <c r="AE98" s="62">
        <f>IF(CHOOSE('設定'!$C$13,G98,S98)="",1,N(CHOOSE('設定'!$C$13,G98,S98)))</f>
        <v/>
      </c>
      <c r="AF98" s="26">
        <f>CHOOSE('設定'!$C$13,H98,T98)&amp;""</f>
        <v/>
      </c>
      <c r="AG98" s="26">
        <f>CHOOSE('設定'!$C$13,I98,U98)&amp;""</f>
        <v/>
      </c>
      <c r="AH98" s="26">
        <f>CHOOSE('設定'!$C$13,J98,V98)&amp;""</f>
        <v/>
      </c>
      <c r="AI98" s="26">
        <f>CHOOSE('設定'!$C$13,K98,W98)&amp;""</f>
        <v/>
      </c>
      <c r="AJ98" s="26">
        <f>CHOOSE('設定'!$C$13,L98,X98)&amp;""</f>
        <v/>
      </c>
      <c r="AK98" s="26">
        <f>IF(LEFT(AA98,2)="科目",AC98,"")</f>
        <v/>
      </c>
      <c r="AL98" s="49">
        <f>IF(AA98="科目",SUMIFS('合計残高試算表'!$N$6:$N$125,'勘定科目'!$E$6:$E$125,AC98,'勘定科目'!$H$6:$H$125,"○"),IF(AA98="科目＋利益",SUMIFS('合計残高試算表'!$N$6:$N$125,'勘定科目'!$E$6:$E$125,AC98,'勘定科目'!$H$6:$H$125,"○")+'設定'!$C$14,IF(AA98="利益",'設定'!$C$14,0)))</f>
        <v/>
      </c>
      <c r="AM98" s="48">
        <f>IF(AA98="合計",SUMPRODUCT(((($AF$8:$AF$142=AC98)+($AG$8:$AG$142=AC98)+($AH$8:$AH$142=AC98)+($AI$8:$AI$142=AC98)+($AJ$8:$AJ$142=AC98))&gt;0)*$AL$8:$AL$142)*AE98,IF(AA98="参考",'設定'!$C$14,IF(OR(AA98="科目",AA98="科目＋利益",AA98="利益"),AL98*AE98,"")))</f>
        <v/>
      </c>
      <c r="AN98" s="26">
        <f>IF(AB98="","",REPT("　",AD98)&amp;IF(AND(AA98="合計",AE98=1,Z98="PL",RIGHT(AB98,2)="利益",N(AM98)&lt;0),SUBSTITUTE(AB98,"利益","損失"),AB98))</f>
        <v/>
      </c>
    </row>
    <row r="99">
      <c r="A99" s="60" t="n">
        <v>92</v>
      </c>
      <c r="B99" s="61" t="inlineStr">
        <is>
          <t>PL</t>
        </is>
      </c>
      <c r="C99" s="61" t="inlineStr">
        <is>
          <t>科目</t>
        </is>
      </c>
      <c r="D99" s="22" t="inlineStr">
        <is>
          <t>売上原価</t>
        </is>
      </c>
      <c r="E99" s="22" t="inlineStr">
        <is>
          <t>売上原価</t>
        </is>
      </c>
      <c r="F99" s="61" t="n">
        <v>0</v>
      </c>
      <c r="G99" s="61" t="n">
        <v>-1</v>
      </c>
      <c r="H99" s="22" t="inlineStr">
        <is>
          <t>売上総利益</t>
        </is>
      </c>
      <c r="I99" s="22" t="inlineStr">
        <is>
          <t>営業利益</t>
        </is>
      </c>
      <c r="J99" s="22" t="inlineStr">
        <is>
          <t>経常利益</t>
        </is>
      </c>
      <c r="K99" s="22" t="inlineStr">
        <is>
          <t>税引前当期純利益</t>
        </is>
      </c>
      <c r="L99" s="22" t="inlineStr">
        <is>
          <t>当期純利益</t>
        </is>
      </c>
      <c r="M99" s="68" t="n"/>
      <c r="N99" s="61" t="inlineStr">
        <is>
          <t>PL</t>
        </is>
      </c>
      <c r="O99" s="61" t="inlineStr">
        <is>
          <t>科目</t>
        </is>
      </c>
      <c r="P99" s="22" t="inlineStr">
        <is>
          <t>売上原価</t>
        </is>
      </c>
      <c r="Q99" s="22" t="inlineStr">
        <is>
          <t>売上原価</t>
        </is>
      </c>
      <c r="R99" s="61" t="n">
        <v>0</v>
      </c>
      <c r="S99" s="61" t="n">
        <v>-1</v>
      </c>
      <c r="T99" s="22" t="inlineStr">
        <is>
          <t>差引金額</t>
        </is>
      </c>
      <c r="U99" s="22" t="inlineStr">
        <is>
          <t>所得</t>
        </is>
      </c>
      <c r="V99" s="22" t="n"/>
      <c r="W99" s="22" t="n"/>
      <c r="X99" s="22" t="n"/>
      <c r="Y99" s="68" t="n"/>
      <c r="Z99" s="26">
        <f>CHOOSE('設定'!$C$13,B99,N99)&amp;""</f>
        <v/>
      </c>
      <c r="AA99" s="26">
        <f>CHOOSE('設定'!$C$13,C99,O99)&amp;""</f>
        <v/>
      </c>
      <c r="AB99" s="26">
        <f>CHOOSE('設定'!$C$13,D99,P99)&amp;""</f>
        <v/>
      </c>
      <c r="AC99" s="26">
        <f>CHOOSE('設定'!$C$13,E99,Q99)&amp;""</f>
        <v/>
      </c>
      <c r="AD99" s="62">
        <f>N(CHOOSE('設定'!$C$13,F99,R99))</f>
        <v/>
      </c>
      <c r="AE99" s="62">
        <f>IF(CHOOSE('設定'!$C$13,G99,S99)="",1,N(CHOOSE('設定'!$C$13,G99,S99)))</f>
        <v/>
      </c>
      <c r="AF99" s="26">
        <f>CHOOSE('設定'!$C$13,H99,T99)&amp;""</f>
        <v/>
      </c>
      <c r="AG99" s="26">
        <f>CHOOSE('設定'!$C$13,I99,U99)&amp;""</f>
        <v/>
      </c>
      <c r="AH99" s="26">
        <f>CHOOSE('設定'!$C$13,J99,V99)&amp;""</f>
        <v/>
      </c>
      <c r="AI99" s="26">
        <f>CHOOSE('設定'!$C$13,K99,W99)&amp;""</f>
        <v/>
      </c>
      <c r="AJ99" s="26">
        <f>CHOOSE('設定'!$C$13,L99,X99)&amp;""</f>
        <v/>
      </c>
      <c r="AK99" s="26">
        <f>IF(LEFT(AA99,2)="科目",AC99,"")</f>
        <v/>
      </c>
      <c r="AL99" s="49">
        <f>IF(AA99="科目",SUMIFS('合計残高試算表'!$N$6:$N$125,'勘定科目'!$E$6:$E$125,AC99,'勘定科目'!$H$6:$H$125,"○"),IF(AA99="科目＋利益",SUMIFS('合計残高試算表'!$N$6:$N$125,'勘定科目'!$E$6:$E$125,AC99,'勘定科目'!$H$6:$H$125,"○")+'設定'!$C$14,IF(AA99="利益",'設定'!$C$14,0)))</f>
        <v/>
      </c>
      <c r="AM99" s="48">
        <f>IF(AA99="合計",SUMPRODUCT(((($AF$8:$AF$142=AC99)+($AG$8:$AG$142=AC99)+($AH$8:$AH$142=AC99)+($AI$8:$AI$142=AC99)+($AJ$8:$AJ$142=AC99))&gt;0)*$AL$8:$AL$142)*AE99,IF(AA99="参考",'設定'!$C$14,IF(OR(AA99="科目",AA99="科目＋利益",AA99="利益"),AL99*AE99,"")))</f>
        <v/>
      </c>
      <c r="AN99" s="26">
        <f>IF(AB99="","",REPT("　",AD99)&amp;IF(AND(AA99="合計",AE99=1,Z99="PL",RIGHT(AB99,2)="利益",N(AM99)&lt;0),SUBSTITUTE(AB99,"利益","損失"),AB99))</f>
        <v/>
      </c>
    </row>
    <row r="100">
      <c r="A100" s="60" t="n">
        <v>93</v>
      </c>
      <c r="B100" s="61" t="inlineStr">
        <is>
          <t>PL</t>
        </is>
      </c>
      <c r="C100" s="61" t="inlineStr">
        <is>
          <t>合計</t>
        </is>
      </c>
      <c r="D100" s="22" t="inlineStr">
        <is>
          <t>売上総利益</t>
        </is>
      </c>
      <c r="E100" s="22" t="inlineStr">
        <is>
          <t>売上総利益</t>
        </is>
      </c>
      <c r="F100" s="61" t="n">
        <v>0</v>
      </c>
      <c r="G100" s="61" t="n">
        <v>1</v>
      </c>
      <c r="H100" s="22" t="n"/>
      <c r="I100" s="22" t="n"/>
      <c r="J100" s="22" t="n"/>
      <c r="K100" s="22" t="n"/>
      <c r="L100" s="22" t="n"/>
      <c r="M100" s="68" t="n"/>
      <c r="N100" s="61" t="inlineStr">
        <is>
          <t>PL</t>
        </is>
      </c>
      <c r="O100" s="61" t="inlineStr">
        <is>
          <t>合計</t>
        </is>
      </c>
      <c r="P100" s="22" t="inlineStr">
        <is>
          <t>差引金額</t>
        </is>
      </c>
      <c r="Q100" s="22" t="inlineStr">
        <is>
          <t>差引金額</t>
        </is>
      </c>
      <c r="R100" s="61" t="n">
        <v>0</v>
      </c>
      <c r="S100" s="61" t="n">
        <v>1</v>
      </c>
      <c r="T100" s="22" t="n"/>
      <c r="U100" s="22" t="n"/>
      <c r="V100" s="22" t="n"/>
      <c r="W100" s="22" t="n"/>
      <c r="X100" s="22" t="n"/>
      <c r="Y100" s="68" t="n"/>
      <c r="Z100" s="26">
        <f>CHOOSE('設定'!$C$13,B100,N100)&amp;""</f>
        <v/>
      </c>
      <c r="AA100" s="26">
        <f>CHOOSE('設定'!$C$13,C100,O100)&amp;""</f>
        <v/>
      </c>
      <c r="AB100" s="26">
        <f>CHOOSE('設定'!$C$13,D100,P100)&amp;""</f>
        <v/>
      </c>
      <c r="AC100" s="26">
        <f>CHOOSE('設定'!$C$13,E100,Q100)&amp;""</f>
        <v/>
      </c>
      <c r="AD100" s="62">
        <f>N(CHOOSE('設定'!$C$13,F100,R100))</f>
        <v/>
      </c>
      <c r="AE100" s="62">
        <f>IF(CHOOSE('設定'!$C$13,G100,S100)="",1,N(CHOOSE('設定'!$C$13,G100,S100)))</f>
        <v/>
      </c>
      <c r="AF100" s="26">
        <f>CHOOSE('設定'!$C$13,H100,T100)&amp;""</f>
        <v/>
      </c>
      <c r="AG100" s="26">
        <f>CHOOSE('設定'!$C$13,I100,U100)&amp;""</f>
        <v/>
      </c>
      <c r="AH100" s="26">
        <f>CHOOSE('設定'!$C$13,J100,V100)&amp;""</f>
        <v/>
      </c>
      <c r="AI100" s="26">
        <f>CHOOSE('設定'!$C$13,K100,W100)&amp;""</f>
        <v/>
      </c>
      <c r="AJ100" s="26">
        <f>CHOOSE('設定'!$C$13,L100,X100)&amp;""</f>
        <v/>
      </c>
      <c r="AK100" s="26">
        <f>IF(LEFT(AA100,2)="科目",AC100,"")</f>
        <v/>
      </c>
      <c r="AL100" s="49">
        <f>IF(AA100="科目",SUMIFS('合計残高試算表'!$N$6:$N$125,'勘定科目'!$E$6:$E$125,AC100,'勘定科目'!$H$6:$H$125,"○"),IF(AA100="科目＋利益",SUMIFS('合計残高試算表'!$N$6:$N$125,'勘定科目'!$E$6:$E$125,AC100,'勘定科目'!$H$6:$H$125,"○")+'設定'!$C$14,IF(AA100="利益",'設定'!$C$14,0)))</f>
        <v/>
      </c>
      <c r="AM100" s="48">
        <f>IF(AA100="合計",SUMPRODUCT(((($AF$8:$AF$142=AC100)+($AG$8:$AG$142=AC100)+($AH$8:$AH$142=AC100)+($AI$8:$AI$142=AC100)+($AJ$8:$AJ$142=AC100))&gt;0)*$AL$8:$AL$142)*AE100,IF(AA100="参考",'設定'!$C$14,IF(OR(AA100="科目",AA100="科目＋利益",AA100="利益"),AL100*AE100,"")))</f>
        <v/>
      </c>
      <c r="AN100" s="26">
        <f>IF(AB100="","",REPT("　",AD100)&amp;IF(AND(AA100="合計",AE100=1,Z100="PL",RIGHT(AB100,2)="利益",N(AM100)&lt;0),SUBSTITUTE(AB100,"利益","損失"),AB100))</f>
        <v/>
      </c>
    </row>
    <row r="101">
      <c r="A101" s="60" t="n">
        <v>94</v>
      </c>
      <c r="B101" s="61" t="inlineStr">
        <is>
          <t>PL</t>
        </is>
      </c>
      <c r="C101" s="61" t="inlineStr">
        <is>
          <t>科目</t>
        </is>
      </c>
      <c r="D101" s="22" t="inlineStr">
        <is>
          <t>販売費及び一般管理費</t>
        </is>
      </c>
      <c r="E101" s="22" t="inlineStr">
        <is>
          <t>販売費及び一般管理費</t>
        </is>
      </c>
      <c r="F101" s="61" t="n">
        <v>0</v>
      </c>
      <c r="G101" s="61" t="n">
        <v>-1</v>
      </c>
      <c r="H101" s="22" t="inlineStr">
        <is>
          <t>営業利益</t>
        </is>
      </c>
      <c r="I101" s="22" t="inlineStr">
        <is>
          <t>経常利益</t>
        </is>
      </c>
      <c r="J101" s="22" t="inlineStr">
        <is>
          <t>税引前当期純利益</t>
        </is>
      </c>
      <c r="K101" s="22" t="inlineStr">
        <is>
          <t>当期純利益</t>
        </is>
      </c>
      <c r="L101" s="22" t="n"/>
      <c r="M101" s="68" t="n"/>
      <c r="N101" s="61" t="inlineStr">
        <is>
          <t>PL</t>
        </is>
      </c>
      <c r="O101" s="61" t="inlineStr">
        <is>
          <t>科目</t>
        </is>
      </c>
      <c r="P101" s="22" t="inlineStr">
        <is>
          <t>経費</t>
        </is>
      </c>
      <c r="Q101" s="22" t="inlineStr">
        <is>
          <t>経費</t>
        </is>
      </c>
      <c r="R101" s="61" t="n">
        <v>0</v>
      </c>
      <c r="S101" s="61" t="n">
        <v>-1</v>
      </c>
      <c r="T101" s="22" t="inlineStr">
        <is>
          <t>所得</t>
        </is>
      </c>
      <c r="U101" s="22" t="n"/>
      <c r="V101" s="22" t="n"/>
      <c r="W101" s="22" t="n"/>
      <c r="X101" s="22" t="n"/>
      <c r="Y101" s="68" t="n"/>
      <c r="Z101" s="26">
        <f>CHOOSE('設定'!$C$13,B101,N101)&amp;""</f>
        <v/>
      </c>
      <c r="AA101" s="26">
        <f>CHOOSE('設定'!$C$13,C101,O101)&amp;""</f>
        <v/>
      </c>
      <c r="AB101" s="26">
        <f>CHOOSE('設定'!$C$13,D101,P101)&amp;""</f>
        <v/>
      </c>
      <c r="AC101" s="26">
        <f>CHOOSE('設定'!$C$13,E101,Q101)&amp;""</f>
        <v/>
      </c>
      <c r="AD101" s="62">
        <f>N(CHOOSE('設定'!$C$13,F101,R101))</f>
        <v/>
      </c>
      <c r="AE101" s="62">
        <f>IF(CHOOSE('設定'!$C$13,G101,S101)="",1,N(CHOOSE('設定'!$C$13,G101,S101)))</f>
        <v/>
      </c>
      <c r="AF101" s="26">
        <f>CHOOSE('設定'!$C$13,H101,T101)&amp;""</f>
        <v/>
      </c>
      <c r="AG101" s="26">
        <f>CHOOSE('設定'!$C$13,I101,U101)&amp;""</f>
        <v/>
      </c>
      <c r="AH101" s="26">
        <f>CHOOSE('設定'!$C$13,J101,V101)&amp;""</f>
        <v/>
      </c>
      <c r="AI101" s="26">
        <f>CHOOSE('設定'!$C$13,K101,W101)&amp;""</f>
        <v/>
      </c>
      <c r="AJ101" s="26">
        <f>CHOOSE('設定'!$C$13,L101,X101)&amp;""</f>
        <v/>
      </c>
      <c r="AK101" s="26">
        <f>IF(LEFT(AA101,2)="科目",AC101,"")</f>
        <v/>
      </c>
      <c r="AL101" s="49">
        <f>IF(AA101="科目",SUMIFS('合計残高試算表'!$N$6:$N$125,'勘定科目'!$E$6:$E$125,AC101,'勘定科目'!$H$6:$H$125,"○"),IF(AA101="科目＋利益",SUMIFS('合計残高試算表'!$N$6:$N$125,'勘定科目'!$E$6:$E$125,AC101,'勘定科目'!$H$6:$H$125,"○")+'設定'!$C$14,IF(AA101="利益",'設定'!$C$14,0)))</f>
        <v/>
      </c>
      <c r="AM101" s="48">
        <f>IF(AA101="合計",SUMPRODUCT(((($AF$8:$AF$142=AC101)+($AG$8:$AG$142=AC101)+($AH$8:$AH$142=AC101)+($AI$8:$AI$142=AC101)+($AJ$8:$AJ$142=AC101))&gt;0)*$AL$8:$AL$142)*AE101,IF(AA101="参考",'設定'!$C$14,IF(OR(AA101="科目",AA101="科目＋利益",AA101="利益"),AL101*AE101,"")))</f>
        <v/>
      </c>
      <c r="AN101" s="26">
        <f>IF(AB101="","",REPT("　",AD101)&amp;IF(AND(AA101="合計",AE101=1,Z101="PL",RIGHT(AB101,2)="利益",N(AM101)&lt;0),SUBSTITUTE(AB101,"利益","損失"),AB101))</f>
        <v/>
      </c>
    </row>
    <row r="102">
      <c r="A102" s="60" t="n">
        <v>95</v>
      </c>
      <c r="B102" s="61" t="inlineStr">
        <is>
          <t>PL</t>
        </is>
      </c>
      <c r="C102" s="61" t="inlineStr">
        <is>
          <t>合計</t>
        </is>
      </c>
      <c r="D102" s="22" t="inlineStr">
        <is>
          <t>営業利益</t>
        </is>
      </c>
      <c r="E102" s="22" t="inlineStr">
        <is>
          <t>営業利益</t>
        </is>
      </c>
      <c r="F102" s="61" t="n">
        <v>0</v>
      </c>
      <c r="G102" s="61" t="n">
        <v>1</v>
      </c>
      <c r="H102" s="22" t="n"/>
      <c r="I102" s="22" t="n"/>
      <c r="J102" s="22" t="n"/>
      <c r="K102" s="22" t="n"/>
      <c r="L102" s="22" t="n"/>
      <c r="M102" s="68" t="n"/>
      <c r="N102" s="61" t="inlineStr">
        <is>
          <t>PL</t>
        </is>
      </c>
      <c r="O102" s="61" t="inlineStr">
        <is>
          <t>科目</t>
        </is>
      </c>
      <c r="P102" s="22" t="inlineStr">
        <is>
          <t>専従者給与</t>
        </is>
      </c>
      <c r="Q102" s="22" t="inlineStr">
        <is>
          <t>専従者給与</t>
        </is>
      </c>
      <c r="R102" s="61" t="n">
        <v>0</v>
      </c>
      <c r="S102" s="61" t="n">
        <v>-1</v>
      </c>
      <c r="T102" s="22" t="inlineStr">
        <is>
          <t>所得</t>
        </is>
      </c>
      <c r="U102" s="22" t="n"/>
      <c r="V102" s="22" t="n"/>
      <c r="W102" s="22" t="n"/>
      <c r="X102" s="22" t="n"/>
      <c r="Y102" s="68" t="n"/>
      <c r="Z102" s="26">
        <f>CHOOSE('設定'!$C$13,B102,N102)&amp;""</f>
        <v/>
      </c>
      <c r="AA102" s="26">
        <f>CHOOSE('設定'!$C$13,C102,O102)&amp;""</f>
        <v/>
      </c>
      <c r="AB102" s="26">
        <f>CHOOSE('設定'!$C$13,D102,P102)&amp;""</f>
        <v/>
      </c>
      <c r="AC102" s="26">
        <f>CHOOSE('設定'!$C$13,E102,Q102)&amp;""</f>
        <v/>
      </c>
      <c r="AD102" s="62">
        <f>N(CHOOSE('設定'!$C$13,F102,R102))</f>
        <v/>
      </c>
      <c r="AE102" s="62">
        <f>IF(CHOOSE('設定'!$C$13,G102,S102)="",1,N(CHOOSE('設定'!$C$13,G102,S102)))</f>
        <v/>
      </c>
      <c r="AF102" s="26">
        <f>CHOOSE('設定'!$C$13,H102,T102)&amp;""</f>
        <v/>
      </c>
      <c r="AG102" s="26">
        <f>CHOOSE('設定'!$C$13,I102,U102)&amp;""</f>
        <v/>
      </c>
      <c r="AH102" s="26">
        <f>CHOOSE('設定'!$C$13,J102,V102)&amp;""</f>
        <v/>
      </c>
      <c r="AI102" s="26">
        <f>CHOOSE('設定'!$C$13,K102,W102)&amp;""</f>
        <v/>
      </c>
      <c r="AJ102" s="26">
        <f>CHOOSE('設定'!$C$13,L102,X102)&amp;""</f>
        <v/>
      </c>
      <c r="AK102" s="26">
        <f>IF(LEFT(AA102,2)="科目",AC102,"")</f>
        <v/>
      </c>
      <c r="AL102" s="49">
        <f>IF(AA102="科目",SUMIFS('合計残高試算表'!$N$6:$N$125,'勘定科目'!$E$6:$E$125,AC102,'勘定科目'!$H$6:$H$125,"○"),IF(AA102="科目＋利益",SUMIFS('合計残高試算表'!$N$6:$N$125,'勘定科目'!$E$6:$E$125,AC102,'勘定科目'!$H$6:$H$125,"○")+'設定'!$C$14,IF(AA102="利益",'設定'!$C$14,0)))</f>
        <v/>
      </c>
      <c r="AM102" s="48">
        <f>IF(AA102="合計",SUMPRODUCT(((($AF$8:$AF$142=AC102)+($AG$8:$AG$142=AC102)+($AH$8:$AH$142=AC102)+($AI$8:$AI$142=AC102)+($AJ$8:$AJ$142=AC102))&gt;0)*$AL$8:$AL$142)*AE102,IF(AA102="参考",'設定'!$C$14,IF(OR(AA102="科目",AA102="科目＋利益",AA102="利益"),AL102*AE102,"")))</f>
        <v/>
      </c>
      <c r="AN102" s="26">
        <f>IF(AB102="","",REPT("　",AD102)&amp;IF(AND(AA102="合計",AE102=1,Z102="PL",RIGHT(AB102,2)="利益",N(AM102)&lt;0),SUBSTITUTE(AB102,"利益","損失"),AB102))</f>
        <v/>
      </c>
    </row>
    <row r="103">
      <c r="A103" s="60" t="n">
        <v>96</v>
      </c>
      <c r="B103" s="61" t="inlineStr">
        <is>
          <t>PL</t>
        </is>
      </c>
      <c r="C103" s="61" t="inlineStr">
        <is>
          <t>見出し</t>
        </is>
      </c>
      <c r="D103" s="22" t="inlineStr">
        <is>
          <t>営業外収益</t>
        </is>
      </c>
      <c r="E103" s="22" t="n"/>
      <c r="F103" s="61" t="n">
        <v>0</v>
      </c>
      <c r="G103" s="61" t="n">
        <v>1</v>
      </c>
      <c r="H103" s="22" t="n"/>
      <c r="I103" s="22" t="n"/>
      <c r="J103" s="22" t="n"/>
      <c r="K103" s="22" t="n"/>
      <c r="L103" s="22" t="n"/>
      <c r="M103" s="68" t="n"/>
      <c r="N103" s="61" t="inlineStr">
        <is>
          <t>PL</t>
        </is>
      </c>
      <c r="O103" s="61" t="inlineStr">
        <is>
          <t>合計</t>
        </is>
      </c>
      <c r="P103" s="22" t="inlineStr">
        <is>
          <t>青色申告特別控除前の所得金額</t>
        </is>
      </c>
      <c r="Q103" s="22" t="inlineStr">
        <is>
          <t>所得</t>
        </is>
      </c>
      <c r="R103" s="61" t="n">
        <v>0</v>
      </c>
      <c r="S103" s="61" t="n">
        <v>1</v>
      </c>
      <c r="T103" s="22" t="n"/>
      <c r="U103" s="22" t="n"/>
      <c r="V103" s="22" t="n"/>
      <c r="W103" s="22" t="n"/>
      <c r="X103" s="22" t="n"/>
      <c r="Y103" s="68" t="n"/>
      <c r="Z103" s="26">
        <f>CHOOSE('設定'!$C$13,B103,N103)&amp;""</f>
        <v/>
      </c>
      <c r="AA103" s="26">
        <f>CHOOSE('設定'!$C$13,C103,O103)&amp;""</f>
        <v/>
      </c>
      <c r="AB103" s="26">
        <f>CHOOSE('設定'!$C$13,D103,P103)&amp;""</f>
        <v/>
      </c>
      <c r="AC103" s="26">
        <f>CHOOSE('設定'!$C$13,E103,Q103)&amp;""</f>
        <v/>
      </c>
      <c r="AD103" s="62">
        <f>N(CHOOSE('設定'!$C$13,F103,R103))</f>
        <v/>
      </c>
      <c r="AE103" s="62">
        <f>IF(CHOOSE('設定'!$C$13,G103,S103)="",1,N(CHOOSE('設定'!$C$13,G103,S103)))</f>
        <v/>
      </c>
      <c r="AF103" s="26">
        <f>CHOOSE('設定'!$C$13,H103,T103)&amp;""</f>
        <v/>
      </c>
      <c r="AG103" s="26">
        <f>CHOOSE('設定'!$C$13,I103,U103)&amp;""</f>
        <v/>
      </c>
      <c r="AH103" s="26">
        <f>CHOOSE('設定'!$C$13,J103,V103)&amp;""</f>
        <v/>
      </c>
      <c r="AI103" s="26">
        <f>CHOOSE('設定'!$C$13,K103,W103)&amp;""</f>
        <v/>
      </c>
      <c r="AJ103" s="26">
        <f>CHOOSE('設定'!$C$13,L103,X103)&amp;""</f>
        <v/>
      </c>
      <c r="AK103" s="26">
        <f>IF(LEFT(AA103,2)="科目",AC103,"")</f>
        <v/>
      </c>
      <c r="AL103" s="49">
        <f>IF(AA103="科目",SUMIFS('合計残高試算表'!$N$6:$N$125,'勘定科目'!$E$6:$E$125,AC103,'勘定科目'!$H$6:$H$125,"○"),IF(AA103="科目＋利益",SUMIFS('合計残高試算表'!$N$6:$N$125,'勘定科目'!$E$6:$E$125,AC103,'勘定科目'!$H$6:$H$125,"○")+'設定'!$C$14,IF(AA103="利益",'設定'!$C$14,0)))</f>
        <v/>
      </c>
      <c r="AM103" s="48">
        <f>IF(AA103="合計",SUMPRODUCT(((($AF$8:$AF$142=AC103)+($AG$8:$AG$142=AC103)+($AH$8:$AH$142=AC103)+($AI$8:$AI$142=AC103)+($AJ$8:$AJ$142=AC103))&gt;0)*$AL$8:$AL$142)*AE103,IF(AA103="参考",'設定'!$C$14,IF(OR(AA103="科目",AA103="科目＋利益",AA103="利益"),AL103*AE103,"")))</f>
        <v/>
      </c>
      <c r="AN103" s="26">
        <f>IF(AB103="","",REPT("　",AD103)&amp;IF(AND(AA103="合計",AE103=1,Z103="PL",RIGHT(AB103,2)="利益",N(AM103)&lt;0),SUBSTITUTE(AB103,"利益","損失"),AB103))</f>
        <v/>
      </c>
    </row>
    <row r="104">
      <c r="A104" s="60" t="n">
        <v>97</v>
      </c>
      <c r="B104" s="61" t="inlineStr">
        <is>
          <t>PL</t>
        </is>
      </c>
      <c r="C104" s="61" t="inlineStr">
        <is>
          <t>科目</t>
        </is>
      </c>
      <c r="D104" s="22" t="inlineStr">
        <is>
          <t>受取利息</t>
        </is>
      </c>
      <c r="E104" s="22" t="inlineStr">
        <is>
          <t>受取利息</t>
        </is>
      </c>
      <c r="F104" s="61" t="n">
        <v>1</v>
      </c>
      <c r="G104" s="61" t="n">
        <v>1</v>
      </c>
      <c r="H104" s="22" t="inlineStr">
        <is>
          <t>営業外収益</t>
        </is>
      </c>
      <c r="I104" s="22" t="inlineStr">
        <is>
          <t>経常利益</t>
        </is>
      </c>
      <c r="J104" s="22" t="inlineStr">
        <is>
          <t>税引前当期純利益</t>
        </is>
      </c>
      <c r="K104" s="22" t="inlineStr">
        <is>
          <t>当期純利益</t>
        </is>
      </c>
      <c r="L104" s="22" t="n"/>
      <c r="M104" s="68" t="n"/>
      <c r="N104" s="61" t="n"/>
      <c r="O104" s="61" t="n"/>
      <c r="P104" s="22" t="n"/>
      <c r="Q104" s="22" t="n"/>
      <c r="R104" s="61" t="n">
        <v>0</v>
      </c>
      <c r="S104" s="61" t="n">
        <v>1</v>
      </c>
      <c r="T104" s="22" t="n"/>
      <c r="U104" s="22" t="n"/>
      <c r="V104" s="22" t="n"/>
      <c r="W104" s="22" t="n"/>
      <c r="X104" s="22" t="n"/>
      <c r="Y104" s="68" t="n"/>
      <c r="Z104" s="26">
        <f>CHOOSE('設定'!$C$13,B104,N104)&amp;""</f>
        <v/>
      </c>
      <c r="AA104" s="26">
        <f>CHOOSE('設定'!$C$13,C104,O104)&amp;""</f>
        <v/>
      </c>
      <c r="AB104" s="26">
        <f>CHOOSE('設定'!$C$13,D104,P104)&amp;""</f>
        <v/>
      </c>
      <c r="AC104" s="26">
        <f>CHOOSE('設定'!$C$13,E104,Q104)&amp;""</f>
        <v/>
      </c>
      <c r="AD104" s="62">
        <f>N(CHOOSE('設定'!$C$13,F104,R104))</f>
        <v/>
      </c>
      <c r="AE104" s="62">
        <f>IF(CHOOSE('設定'!$C$13,G104,S104)="",1,N(CHOOSE('設定'!$C$13,G104,S104)))</f>
        <v/>
      </c>
      <c r="AF104" s="26">
        <f>CHOOSE('設定'!$C$13,H104,T104)&amp;""</f>
        <v/>
      </c>
      <c r="AG104" s="26">
        <f>CHOOSE('設定'!$C$13,I104,U104)&amp;""</f>
        <v/>
      </c>
      <c r="AH104" s="26">
        <f>CHOOSE('設定'!$C$13,J104,V104)&amp;""</f>
        <v/>
      </c>
      <c r="AI104" s="26">
        <f>CHOOSE('設定'!$C$13,K104,W104)&amp;""</f>
        <v/>
      </c>
      <c r="AJ104" s="26">
        <f>CHOOSE('設定'!$C$13,L104,X104)&amp;""</f>
        <v/>
      </c>
      <c r="AK104" s="26">
        <f>IF(LEFT(AA104,2)="科目",AC104,"")</f>
        <v/>
      </c>
      <c r="AL104" s="49">
        <f>IF(AA104="科目",SUMIFS('合計残高試算表'!$N$6:$N$125,'勘定科目'!$E$6:$E$125,AC104,'勘定科目'!$H$6:$H$125,"○"),IF(AA104="科目＋利益",SUMIFS('合計残高試算表'!$N$6:$N$125,'勘定科目'!$E$6:$E$125,AC104,'勘定科目'!$H$6:$H$125,"○")+'設定'!$C$14,IF(AA104="利益",'設定'!$C$14,0)))</f>
        <v/>
      </c>
      <c r="AM104" s="48">
        <f>IF(AA104="合計",SUMPRODUCT(((($AF$8:$AF$142=AC104)+($AG$8:$AG$142=AC104)+($AH$8:$AH$142=AC104)+($AI$8:$AI$142=AC104)+($AJ$8:$AJ$142=AC104))&gt;0)*$AL$8:$AL$142)*AE104,IF(AA104="参考",'設定'!$C$14,IF(OR(AA104="科目",AA104="科目＋利益",AA104="利益"),AL104*AE104,"")))</f>
        <v/>
      </c>
      <c r="AN104" s="26">
        <f>IF(AB104="","",REPT("　",AD104)&amp;IF(AND(AA104="合計",AE104=1,Z104="PL",RIGHT(AB104,2)="利益",N(AM104)&lt;0),SUBSTITUTE(AB104,"利益","損失"),AB104))</f>
        <v/>
      </c>
    </row>
    <row r="105">
      <c r="A105" s="60" t="n">
        <v>98</v>
      </c>
      <c r="B105" s="61" t="inlineStr">
        <is>
          <t>PL</t>
        </is>
      </c>
      <c r="C105" s="61" t="inlineStr">
        <is>
          <t>科目</t>
        </is>
      </c>
      <c r="D105" s="22" t="inlineStr">
        <is>
          <t>受取配当金</t>
        </is>
      </c>
      <c r="E105" s="22" t="inlineStr">
        <is>
          <t>受取配当金</t>
        </is>
      </c>
      <c r="F105" s="61" t="n">
        <v>1</v>
      </c>
      <c r="G105" s="61" t="n">
        <v>1</v>
      </c>
      <c r="H105" s="22" t="inlineStr">
        <is>
          <t>営業外収益</t>
        </is>
      </c>
      <c r="I105" s="22" t="inlineStr">
        <is>
          <t>経常利益</t>
        </is>
      </c>
      <c r="J105" s="22" t="inlineStr">
        <is>
          <t>税引前当期純利益</t>
        </is>
      </c>
      <c r="K105" s="22" t="inlineStr">
        <is>
          <t>当期純利益</t>
        </is>
      </c>
      <c r="L105" s="22" t="n"/>
      <c r="M105" s="68" t="n"/>
      <c r="N105" s="61" t="n"/>
      <c r="O105" s="61" t="n"/>
      <c r="P105" s="22" t="n"/>
      <c r="Q105" s="22" t="n"/>
      <c r="R105" s="61" t="n">
        <v>0</v>
      </c>
      <c r="S105" s="61" t="n">
        <v>1</v>
      </c>
      <c r="T105" s="22" t="n"/>
      <c r="U105" s="22" t="n"/>
      <c r="V105" s="22" t="n"/>
      <c r="W105" s="22" t="n"/>
      <c r="X105" s="22" t="n"/>
      <c r="Y105" s="68" t="n"/>
      <c r="Z105" s="26">
        <f>CHOOSE('設定'!$C$13,B105,N105)&amp;""</f>
        <v/>
      </c>
      <c r="AA105" s="26">
        <f>CHOOSE('設定'!$C$13,C105,O105)&amp;""</f>
        <v/>
      </c>
      <c r="AB105" s="26">
        <f>CHOOSE('設定'!$C$13,D105,P105)&amp;""</f>
        <v/>
      </c>
      <c r="AC105" s="26">
        <f>CHOOSE('設定'!$C$13,E105,Q105)&amp;""</f>
        <v/>
      </c>
      <c r="AD105" s="62">
        <f>N(CHOOSE('設定'!$C$13,F105,R105))</f>
        <v/>
      </c>
      <c r="AE105" s="62">
        <f>IF(CHOOSE('設定'!$C$13,G105,S105)="",1,N(CHOOSE('設定'!$C$13,G105,S105)))</f>
        <v/>
      </c>
      <c r="AF105" s="26">
        <f>CHOOSE('設定'!$C$13,H105,T105)&amp;""</f>
        <v/>
      </c>
      <c r="AG105" s="26">
        <f>CHOOSE('設定'!$C$13,I105,U105)&amp;""</f>
        <v/>
      </c>
      <c r="AH105" s="26">
        <f>CHOOSE('設定'!$C$13,J105,V105)&amp;""</f>
        <v/>
      </c>
      <c r="AI105" s="26">
        <f>CHOOSE('設定'!$C$13,K105,W105)&amp;""</f>
        <v/>
      </c>
      <c r="AJ105" s="26">
        <f>CHOOSE('設定'!$C$13,L105,X105)&amp;""</f>
        <v/>
      </c>
      <c r="AK105" s="26">
        <f>IF(LEFT(AA105,2)="科目",AC105,"")</f>
        <v/>
      </c>
      <c r="AL105" s="49">
        <f>IF(AA105="科目",SUMIFS('合計残高試算表'!$N$6:$N$125,'勘定科目'!$E$6:$E$125,AC105,'勘定科目'!$H$6:$H$125,"○"),IF(AA105="科目＋利益",SUMIFS('合計残高試算表'!$N$6:$N$125,'勘定科目'!$E$6:$E$125,AC105,'勘定科目'!$H$6:$H$125,"○")+'設定'!$C$14,IF(AA105="利益",'設定'!$C$14,0)))</f>
        <v/>
      </c>
      <c r="AM105" s="48">
        <f>IF(AA105="合計",SUMPRODUCT(((($AF$8:$AF$142=AC105)+($AG$8:$AG$142=AC105)+($AH$8:$AH$142=AC105)+($AI$8:$AI$142=AC105)+($AJ$8:$AJ$142=AC105))&gt;0)*$AL$8:$AL$142)*AE105,IF(AA105="参考",'設定'!$C$14,IF(OR(AA105="科目",AA105="科目＋利益",AA105="利益"),AL105*AE105,"")))</f>
        <v/>
      </c>
      <c r="AN105" s="26">
        <f>IF(AB105="","",REPT("　",AD105)&amp;IF(AND(AA105="合計",AE105=1,Z105="PL",RIGHT(AB105,2)="利益",N(AM105)&lt;0),SUBSTITUTE(AB105,"利益","損失"),AB105))</f>
        <v/>
      </c>
    </row>
    <row r="106">
      <c r="A106" s="60" t="n">
        <v>99</v>
      </c>
      <c r="B106" s="61" t="inlineStr">
        <is>
          <t>PL</t>
        </is>
      </c>
      <c r="C106" s="61" t="inlineStr">
        <is>
          <t>科目</t>
        </is>
      </c>
      <c r="D106" s="22" t="inlineStr">
        <is>
          <t>雑収入</t>
        </is>
      </c>
      <c r="E106" s="22" t="inlineStr">
        <is>
          <t>雑収入</t>
        </is>
      </c>
      <c r="F106" s="61" t="n">
        <v>1</v>
      </c>
      <c r="G106" s="61" t="n">
        <v>1</v>
      </c>
      <c r="H106" s="22" t="inlineStr">
        <is>
          <t>営業外収益</t>
        </is>
      </c>
      <c r="I106" s="22" t="inlineStr">
        <is>
          <t>経常利益</t>
        </is>
      </c>
      <c r="J106" s="22" t="inlineStr">
        <is>
          <t>税引前当期純利益</t>
        </is>
      </c>
      <c r="K106" s="22" t="inlineStr">
        <is>
          <t>当期純利益</t>
        </is>
      </c>
      <c r="L106" s="22" t="n"/>
      <c r="M106" s="68" t="n"/>
      <c r="N106" s="61" t="n"/>
      <c r="O106" s="61" t="n"/>
      <c r="P106" s="22" t="n"/>
      <c r="Q106" s="22" t="n"/>
      <c r="R106" s="61" t="n">
        <v>0</v>
      </c>
      <c r="S106" s="61" t="n">
        <v>1</v>
      </c>
      <c r="T106" s="22" t="n"/>
      <c r="U106" s="22" t="n"/>
      <c r="V106" s="22" t="n"/>
      <c r="W106" s="22" t="n"/>
      <c r="X106" s="22" t="n"/>
      <c r="Y106" s="68" t="n"/>
      <c r="Z106" s="26">
        <f>CHOOSE('設定'!$C$13,B106,N106)&amp;""</f>
        <v/>
      </c>
      <c r="AA106" s="26">
        <f>CHOOSE('設定'!$C$13,C106,O106)&amp;""</f>
        <v/>
      </c>
      <c r="AB106" s="26">
        <f>CHOOSE('設定'!$C$13,D106,P106)&amp;""</f>
        <v/>
      </c>
      <c r="AC106" s="26">
        <f>CHOOSE('設定'!$C$13,E106,Q106)&amp;""</f>
        <v/>
      </c>
      <c r="AD106" s="62">
        <f>N(CHOOSE('設定'!$C$13,F106,R106))</f>
        <v/>
      </c>
      <c r="AE106" s="62">
        <f>IF(CHOOSE('設定'!$C$13,G106,S106)="",1,N(CHOOSE('設定'!$C$13,G106,S106)))</f>
        <v/>
      </c>
      <c r="AF106" s="26">
        <f>CHOOSE('設定'!$C$13,H106,T106)&amp;""</f>
        <v/>
      </c>
      <c r="AG106" s="26">
        <f>CHOOSE('設定'!$C$13,I106,U106)&amp;""</f>
        <v/>
      </c>
      <c r="AH106" s="26">
        <f>CHOOSE('設定'!$C$13,J106,V106)&amp;""</f>
        <v/>
      </c>
      <c r="AI106" s="26">
        <f>CHOOSE('設定'!$C$13,K106,W106)&amp;""</f>
        <v/>
      </c>
      <c r="AJ106" s="26">
        <f>CHOOSE('設定'!$C$13,L106,X106)&amp;""</f>
        <v/>
      </c>
      <c r="AK106" s="26">
        <f>IF(LEFT(AA106,2)="科目",AC106,"")</f>
        <v/>
      </c>
      <c r="AL106" s="49">
        <f>IF(AA106="科目",SUMIFS('合計残高試算表'!$N$6:$N$125,'勘定科目'!$E$6:$E$125,AC106,'勘定科目'!$H$6:$H$125,"○"),IF(AA106="科目＋利益",SUMIFS('合計残高試算表'!$N$6:$N$125,'勘定科目'!$E$6:$E$125,AC106,'勘定科目'!$H$6:$H$125,"○")+'設定'!$C$14,IF(AA106="利益",'設定'!$C$14,0)))</f>
        <v/>
      </c>
      <c r="AM106" s="48">
        <f>IF(AA106="合計",SUMPRODUCT(((($AF$8:$AF$142=AC106)+($AG$8:$AG$142=AC106)+($AH$8:$AH$142=AC106)+($AI$8:$AI$142=AC106)+($AJ$8:$AJ$142=AC106))&gt;0)*$AL$8:$AL$142)*AE106,IF(AA106="参考",'設定'!$C$14,IF(OR(AA106="科目",AA106="科目＋利益",AA106="利益"),AL106*AE106,"")))</f>
        <v/>
      </c>
      <c r="AN106" s="26">
        <f>IF(AB106="","",REPT("　",AD106)&amp;IF(AND(AA106="合計",AE106=1,Z106="PL",RIGHT(AB106,2)="利益",N(AM106)&lt;0),SUBSTITUTE(AB106,"利益","損失"),AB106))</f>
        <v/>
      </c>
    </row>
    <row r="107">
      <c r="A107" s="60" t="n">
        <v>100</v>
      </c>
      <c r="B107" s="61" t="inlineStr">
        <is>
          <t>PL</t>
        </is>
      </c>
      <c r="C107" s="61" t="inlineStr">
        <is>
          <t>合計</t>
        </is>
      </c>
      <c r="D107" s="22" t="inlineStr">
        <is>
          <t>営業外収益合計</t>
        </is>
      </c>
      <c r="E107" s="22" t="inlineStr">
        <is>
          <t>営業外収益</t>
        </is>
      </c>
      <c r="F107" s="61" t="n">
        <v>1</v>
      </c>
      <c r="G107" s="61" t="n">
        <v>1</v>
      </c>
      <c r="H107" s="22" t="n"/>
      <c r="I107" s="22" t="n"/>
      <c r="J107" s="22" t="n"/>
      <c r="K107" s="22" t="n"/>
      <c r="L107" s="22" t="n"/>
      <c r="M107" s="68" t="n"/>
      <c r="N107" s="61" t="n"/>
      <c r="O107" s="61" t="n"/>
      <c r="P107" s="22" t="n"/>
      <c r="Q107" s="22" t="n"/>
      <c r="R107" s="61" t="n">
        <v>0</v>
      </c>
      <c r="S107" s="61" t="n">
        <v>1</v>
      </c>
      <c r="T107" s="22" t="n"/>
      <c r="U107" s="22" t="n"/>
      <c r="V107" s="22" t="n"/>
      <c r="W107" s="22" t="n"/>
      <c r="X107" s="22" t="n"/>
      <c r="Y107" s="68" t="n"/>
      <c r="Z107" s="26">
        <f>CHOOSE('設定'!$C$13,B107,N107)&amp;""</f>
        <v/>
      </c>
      <c r="AA107" s="26">
        <f>CHOOSE('設定'!$C$13,C107,O107)&amp;""</f>
        <v/>
      </c>
      <c r="AB107" s="26">
        <f>CHOOSE('設定'!$C$13,D107,P107)&amp;""</f>
        <v/>
      </c>
      <c r="AC107" s="26">
        <f>CHOOSE('設定'!$C$13,E107,Q107)&amp;""</f>
        <v/>
      </c>
      <c r="AD107" s="62">
        <f>N(CHOOSE('設定'!$C$13,F107,R107))</f>
        <v/>
      </c>
      <c r="AE107" s="62">
        <f>IF(CHOOSE('設定'!$C$13,G107,S107)="",1,N(CHOOSE('設定'!$C$13,G107,S107)))</f>
        <v/>
      </c>
      <c r="AF107" s="26">
        <f>CHOOSE('設定'!$C$13,H107,T107)&amp;""</f>
        <v/>
      </c>
      <c r="AG107" s="26">
        <f>CHOOSE('設定'!$C$13,I107,U107)&amp;""</f>
        <v/>
      </c>
      <c r="AH107" s="26">
        <f>CHOOSE('設定'!$C$13,J107,V107)&amp;""</f>
        <v/>
      </c>
      <c r="AI107" s="26">
        <f>CHOOSE('設定'!$C$13,K107,W107)&amp;""</f>
        <v/>
      </c>
      <c r="AJ107" s="26">
        <f>CHOOSE('設定'!$C$13,L107,X107)&amp;""</f>
        <v/>
      </c>
      <c r="AK107" s="26">
        <f>IF(LEFT(AA107,2)="科目",AC107,"")</f>
        <v/>
      </c>
      <c r="AL107" s="49">
        <f>IF(AA107="科目",SUMIFS('合計残高試算表'!$N$6:$N$125,'勘定科目'!$E$6:$E$125,AC107,'勘定科目'!$H$6:$H$125,"○"),IF(AA107="科目＋利益",SUMIFS('合計残高試算表'!$N$6:$N$125,'勘定科目'!$E$6:$E$125,AC107,'勘定科目'!$H$6:$H$125,"○")+'設定'!$C$14,IF(AA107="利益",'設定'!$C$14,0)))</f>
        <v/>
      </c>
      <c r="AM107" s="48">
        <f>IF(AA107="合計",SUMPRODUCT(((($AF$8:$AF$142=AC107)+($AG$8:$AG$142=AC107)+($AH$8:$AH$142=AC107)+($AI$8:$AI$142=AC107)+($AJ$8:$AJ$142=AC107))&gt;0)*$AL$8:$AL$142)*AE107,IF(AA107="参考",'設定'!$C$14,IF(OR(AA107="科目",AA107="科目＋利益",AA107="利益"),AL107*AE107,"")))</f>
        <v/>
      </c>
      <c r="AN107" s="26">
        <f>IF(AB107="","",REPT("　",AD107)&amp;IF(AND(AA107="合計",AE107=1,Z107="PL",RIGHT(AB107,2)="利益",N(AM107)&lt;0),SUBSTITUTE(AB107,"利益","損失"),AB107))</f>
        <v/>
      </c>
    </row>
    <row r="108">
      <c r="A108" s="60" t="n">
        <v>101</v>
      </c>
      <c r="B108" s="61" t="inlineStr">
        <is>
          <t>PL</t>
        </is>
      </c>
      <c r="C108" s="61" t="inlineStr">
        <is>
          <t>見出し</t>
        </is>
      </c>
      <c r="D108" s="22" t="inlineStr">
        <is>
          <t>営業外費用</t>
        </is>
      </c>
      <c r="E108" s="22" t="n"/>
      <c r="F108" s="61" t="n">
        <v>0</v>
      </c>
      <c r="G108" s="61" t="n">
        <v>1</v>
      </c>
      <c r="H108" s="22" t="n"/>
      <c r="I108" s="22" t="n"/>
      <c r="J108" s="22" t="n"/>
      <c r="K108" s="22" t="n"/>
      <c r="L108" s="22" t="n"/>
      <c r="M108" s="68" t="n"/>
      <c r="N108" s="61" t="n"/>
      <c r="O108" s="61" t="n"/>
      <c r="P108" s="22" t="n"/>
      <c r="Q108" s="22" t="n"/>
      <c r="R108" s="61" t="n">
        <v>0</v>
      </c>
      <c r="S108" s="61" t="n">
        <v>1</v>
      </c>
      <c r="T108" s="22" t="n"/>
      <c r="U108" s="22" t="n"/>
      <c r="V108" s="22" t="n"/>
      <c r="W108" s="22" t="n"/>
      <c r="X108" s="22" t="n"/>
      <c r="Y108" s="68" t="n"/>
      <c r="Z108" s="26">
        <f>CHOOSE('設定'!$C$13,B108,N108)&amp;""</f>
        <v/>
      </c>
      <c r="AA108" s="26">
        <f>CHOOSE('設定'!$C$13,C108,O108)&amp;""</f>
        <v/>
      </c>
      <c r="AB108" s="26">
        <f>CHOOSE('設定'!$C$13,D108,P108)&amp;""</f>
        <v/>
      </c>
      <c r="AC108" s="26">
        <f>CHOOSE('設定'!$C$13,E108,Q108)&amp;""</f>
        <v/>
      </c>
      <c r="AD108" s="62">
        <f>N(CHOOSE('設定'!$C$13,F108,R108))</f>
        <v/>
      </c>
      <c r="AE108" s="62">
        <f>IF(CHOOSE('設定'!$C$13,G108,S108)="",1,N(CHOOSE('設定'!$C$13,G108,S108)))</f>
        <v/>
      </c>
      <c r="AF108" s="26">
        <f>CHOOSE('設定'!$C$13,H108,T108)&amp;""</f>
        <v/>
      </c>
      <c r="AG108" s="26">
        <f>CHOOSE('設定'!$C$13,I108,U108)&amp;""</f>
        <v/>
      </c>
      <c r="AH108" s="26">
        <f>CHOOSE('設定'!$C$13,J108,V108)&amp;""</f>
        <v/>
      </c>
      <c r="AI108" s="26">
        <f>CHOOSE('設定'!$C$13,K108,W108)&amp;""</f>
        <v/>
      </c>
      <c r="AJ108" s="26">
        <f>CHOOSE('設定'!$C$13,L108,X108)&amp;""</f>
        <v/>
      </c>
      <c r="AK108" s="26">
        <f>IF(LEFT(AA108,2)="科目",AC108,"")</f>
        <v/>
      </c>
      <c r="AL108" s="49">
        <f>IF(AA108="科目",SUMIFS('合計残高試算表'!$N$6:$N$125,'勘定科目'!$E$6:$E$125,AC108,'勘定科目'!$H$6:$H$125,"○"),IF(AA108="科目＋利益",SUMIFS('合計残高試算表'!$N$6:$N$125,'勘定科目'!$E$6:$E$125,AC108,'勘定科目'!$H$6:$H$125,"○")+'設定'!$C$14,IF(AA108="利益",'設定'!$C$14,0)))</f>
        <v/>
      </c>
      <c r="AM108" s="48">
        <f>IF(AA108="合計",SUMPRODUCT(((($AF$8:$AF$142=AC108)+($AG$8:$AG$142=AC108)+($AH$8:$AH$142=AC108)+($AI$8:$AI$142=AC108)+($AJ$8:$AJ$142=AC108))&gt;0)*$AL$8:$AL$142)*AE108,IF(AA108="参考",'設定'!$C$14,IF(OR(AA108="科目",AA108="科目＋利益",AA108="利益"),AL108*AE108,"")))</f>
        <v/>
      </c>
      <c r="AN108" s="26">
        <f>IF(AB108="","",REPT("　",AD108)&amp;IF(AND(AA108="合計",AE108=1,Z108="PL",RIGHT(AB108,2)="利益",N(AM108)&lt;0),SUBSTITUTE(AB108,"利益","損失"),AB108))</f>
        <v/>
      </c>
    </row>
    <row r="109">
      <c r="A109" s="60" t="n">
        <v>102</v>
      </c>
      <c r="B109" s="61" t="inlineStr">
        <is>
          <t>PL</t>
        </is>
      </c>
      <c r="C109" s="61" t="inlineStr">
        <is>
          <t>科目</t>
        </is>
      </c>
      <c r="D109" s="22" t="inlineStr">
        <is>
          <t>支払利息</t>
        </is>
      </c>
      <c r="E109" s="22" t="inlineStr">
        <is>
          <t>支払利息</t>
        </is>
      </c>
      <c r="F109" s="61" t="n">
        <v>1</v>
      </c>
      <c r="G109" s="61" t="n">
        <v>-1</v>
      </c>
      <c r="H109" s="22" t="inlineStr">
        <is>
          <t>営業外費用</t>
        </is>
      </c>
      <c r="I109" s="22" t="inlineStr">
        <is>
          <t>経常利益</t>
        </is>
      </c>
      <c r="J109" s="22" t="inlineStr">
        <is>
          <t>税引前当期純利益</t>
        </is>
      </c>
      <c r="K109" s="22" t="inlineStr">
        <is>
          <t>当期純利益</t>
        </is>
      </c>
      <c r="L109" s="22" t="n"/>
      <c r="M109" s="68" t="n"/>
      <c r="N109" s="61" t="n"/>
      <c r="O109" s="61" t="n"/>
      <c r="P109" s="22" t="n"/>
      <c r="Q109" s="22" t="n"/>
      <c r="R109" s="61" t="n">
        <v>0</v>
      </c>
      <c r="S109" s="61" t="n">
        <v>1</v>
      </c>
      <c r="T109" s="22" t="n"/>
      <c r="U109" s="22" t="n"/>
      <c r="V109" s="22" t="n"/>
      <c r="W109" s="22" t="n"/>
      <c r="X109" s="22" t="n"/>
      <c r="Y109" s="68" t="n"/>
      <c r="Z109" s="26">
        <f>CHOOSE('設定'!$C$13,B109,N109)&amp;""</f>
        <v/>
      </c>
      <c r="AA109" s="26">
        <f>CHOOSE('設定'!$C$13,C109,O109)&amp;""</f>
        <v/>
      </c>
      <c r="AB109" s="26">
        <f>CHOOSE('設定'!$C$13,D109,P109)&amp;""</f>
        <v/>
      </c>
      <c r="AC109" s="26">
        <f>CHOOSE('設定'!$C$13,E109,Q109)&amp;""</f>
        <v/>
      </c>
      <c r="AD109" s="62">
        <f>N(CHOOSE('設定'!$C$13,F109,R109))</f>
        <v/>
      </c>
      <c r="AE109" s="62">
        <f>IF(CHOOSE('設定'!$C$13,G109,S109)="",1,N(CHOOSE('設定'!$C$13,G109,S109)))</f>
        <v/>
      </c>
      <c r="AF109" s="26">
        <f>CHOOSE('設定'!$C$13,H109,T109)&amp;""</f>
        <v/>
      </c>
      <c r="AG109" s="26">
        <f>CHOOSE('設定'!$C$13,I109,U109)&amp;""</f>
        <v/>
      </c>
      <c r="AH109" s="26">
        <f>CHOOSE('設定'!$C$13,J109,V109)&amp;""</f>
        <v/>
      </c>
      <c r="AI109" s="26">
        <f>CHOOSE('設定'!$C$13,K109,W109)&amp;""</f>
        <v/>
      </c>
      <c r="AJ109" s="26">
        <f>CHOOSE('設定'!$C$13,L109,X109)&amp;""</f>
        <v/>
      </c>
      <c r="AK109" s="26">
        <f>IF(LEFT(AA109,2)="科目",AC109,"")</f>
        <v/>
      </c>
      <c r="AL109" s="49">
        <f>IF(AA109="科目",SUMIFS('合計残高試算表'!$N$6:$N$125,'勘定科目'!$E$6:$E$125,AC109,'勘定科目'!$H$6:$H$125,"○"),IF(AA109="科目＋利益",SUMIFS('合計残高試算表'!$N$6:$N$125,'勘定科目'!$E$6:$E$125,AC109,'勘定科目'!$H$6:$H$125,"○")+'設定'!$C$14,IF(AA109="利益",'設定'!$C$14,0)))</f>
        <v/>
      </c>
      <c r="AM109" s="48">
        <f>IF(AA109="合計",SUMPRODUCT(((($AF$8:$AF$142=AC109)+($AG$8:$AG$142=AC109)+($AH$8:$AH$142=AC109)+($AI$8:$AI$142=AC109)+($AJ$8:$AJ$142=AC109))&gt;0)*$AL$8:$AL$142)*AE109,IF(AA109="参考",'設定'!$C$14,IF(OR(AA109="科目",AA109="科目＋利益",AA109="利益"),AL109*AE109,"")))</f>
        <v/>
      </c>
      <c r="AN109" s="26">
        <f>IF(AB109="","",REPT("　",AD109)&amp;IF(AND(AA109="合計",AE109=1,Z109="PL",RIGHT(AB109,2)="利益",N(AM109)&lt;0),SUBSTITUTE(AB109,"利益","損失"),AB109))</f>
        <v/>
      </c>
    </row>
    <row r="110">
      <c r="A110" s="60" t="n">
        <v>103</v>
      </c>
      <c r="B110" s="61" t="inlineStr">
        <is>
          <t>PL</t>
        </is>
      </c>
      <c r="C110" s="61" t="inlineStr">
        <is>
          <t>科目</t>
        </is>
      </c>
      <c r="D110" s="22" t="inlineStr">
        <is>
          <t>手形売却損</t>
        </is>
      </c>
      <c r="E110" s="22" t="inlineStr">
        <is>
          <t>手形売却損</t>
        </is>
      </c>
      <c r="F110" s="61" t="n">
        <v>1</v>
      </c>
      <c r="G110" s="61" t="n">
        <v>-1</v>
      </c>
      <c r="H110" s="22" t="inlineStr">
        <is>
          <t>営業外費用</t>
        </is>
      </c>
      <c r="I110" s="22" t="inlineStr">
        <is>
          <t>経常利益</t>
        </is>
      </c>
      <c r="J110" s="22" t="inlineStr">
        <is>
          <t>税引前当期純利益</t>
        </is>
      </c>
      <c r="K110" s="22" t="inlineStr">
        <is>
          <t>当期純利益</t>
        </is>
      </c>
      <c r="L110" s="22" t="n"/>
      <c r="M110" s="68" t="n"/>
      <c r="N110" s="61" t="n"/>
      <c r="O110" s="61" t="n"/>
      <c r="P110" s="22" t="n"/>
      <c r="Q110" s="22" t="n"/>
      <c r="R110" s="61" t="n">
        <v>0</v>
      </c>
      <c r="S110" s="61" t="n">
        <v>1</v>
      </c>
      <c r="T110" s="22" t="n"/>
      <c r="U110" s="22" t="n"/>
      <c r="V110" s="22" t="n"/>
      <c r="W110" s="22" t="n"/>
      <c r="X110" s="22" t="n"/>
      <c r="Y110" s="68" t="n"/>
      <c r="Z110" s="26">
        <f>CHOOSE('設定'!$C$13,B110,N110)&amp;""</f>
        <v/>
      </c>
      <c r="AA110" s="26">
        <f>CHOOSE('設定'!$C$13,C110,O110)&amp;""</f>
        <v/>
      </c>
      <c r="AB110" s="26">
        <f>CHOOSE('設定'!$C$13,D110,P110)&amp;""</f>
        <v/>
      </c>
      <c r="AC110" s="26">
        <f>CHOOSE('設定'!$C$13,E110,Q110)&amp;""</f>
        <v/>
      </c>
      <c r="AD110" s="62">
        <f>N(CHOOSE('設定'!$C$13,F110,R110))</f>
        <v/>
      </c>
      <c r="AE110" s="62">
        <f>IF(CHOOSE('設定'!$C$13,G110,S110)="",1,N(CHOOSE('設定'!$C$13,G110,S110)))</f>
        <v/>
      </c>
      <c r="AF110" s="26">
        <f>CHOOSE('設定'!$C$13,H110,T110)&amp;""</f>
        <v/>
      </c>
      <c r="AG110" s="26">
        <f>CHOOSE('設定'!$C$13,I110,U110)&amp;""</f>
        <v/>
      </c>
      <c r="AH110" s="26">
        <f>CHOOSE('設定'!$C$13,J110,V110)&amp;""</f>
        <v/>
      </c>
      <c r="AI110" s="26">
        <f>CHOOSE('設定'!$C$13,K110,W110)&amp;""</f>
        <v/>
      </c>
      <c r="AJ110" s="26">
        <f>CHOOSE('設定'!$C$13,L110,X110)&amp;""</f>
        <v/>
      </c>
      <c r="AK110" s="26">
        <f>IF(LEFT(AA110,2)="科目",AC110,"")</f>
        <v/>
      </c>
      <c r="AL110" s="49">
        <f>IF(AA110="科目",SUMIFS('合計残高試算表'!$N$6:$N$125,'勘定科目'!$E$6:$E$125,AC110,'勘定科目'!$H$6:$H$125,"○"),IF(AA110="科目＋利益",SUMIFS('合計残高試算表'!$N$6:$N$125,'勘定科目'!$E$6:$E$125,AC110,'勘定科目'!$H$6:$H$125,"○")+'設定'!$C$14,IF(AA110="利益",'設定'!$C$14,0)))</f>
        <v/>
      </c>
      <c r="AM110" s="48">
        <f>IF(AA110="合計",SUMPRODUCT(((($AF$8:$AF$142=AC110)+($AG$8:$AG$142=AC110)+($AH$8:$AH$142=AC110)+($AI$8:$AI$142=AC110)+($AJ$8:$AJ$142=AC110))&gt;0)*$AL$8:$AL$142)*AE110,IF(AA110="参考",'設定'!$C$14,IF(OR(AA110="科目",AA110="科目＋利益",AA110="利益"),AL110*AE110,"")))</f>
        <v/>
      </c>
      <c r="AN110" s="26">
        <f>IF(AB110="","",REPT("　",AD110)&amp;IF(AND(AA110="合計",AE110=1,Z110="PL",RIGHT(AB110,2)="利益",N(AM110)&lt;0),SUBSTITUTE(AB110,"利益","損失"),AB110))</f>
        <v/>
      </c>
    </row>
    <row r="111">
      <c r="A111" s="60" t="n">
        <v>104</v>
      </c>
      <c r="B111" s="61" t="inlineStr">
        <is>
          <t>PL</t>
        </is>
      </c>
      <c r="C111" s="61" t="inlineStr">
        <is>
          <t>科目</t>
        </is>
      </c>
      <c r="D111" s="22" t="inlineStr">
        <is>
          <t>雑損失</t>
        </is>
      </c>
      <c r="E111" s="22" t="inlineStr">
        <is>
          <t>雑損失</t>
        </is>
      </c>
      <c r="F111" s="61" t="n">
        <v>1</v>
      </c>
      <c r="G111" s="61" t="n">
        <v>-1</v>
      </c>
      <c r="H111" s="22" t="inlineStr">
        <is>
          <t>営業外費用</t>
        </is>
      </c>
      <c r="I111" s="22" t="inlineStr">
        <is>
          <t>経常利益</t>
        </is>
      </c>
      <c r="J111" s="22" t="inlineStr">
        <is>
          <t>税引前当期純利益</t>
        </is>
      </c>
      <c r="K111" s="22" t="inlineStr">
        <is>
          <t>当期純利益</t>
        </is>
      </c>
      <c r="L111" s="22" t="n"/>
      <c r="M111" s="68" t="n"/>
      <c r="N111" s="61" t="n"/>
      <c r="O111" s="61" t="n"/>
      <c r="P111" s="22" t="n"/>
      <c r="Q111" s="22" t="n"/>
      <c r="R111" s="61" t="n">
        <v>0</v>
      </c>
      <c r="S111" s="61" t="n">
        <v>1</v>
      </c>
      <c r="T111" s="22" t="n"/>
      <c r="U111" s="22" t="n"/>
      <c r="V111" s="22" t="n"/>
      <c r="W111" s="22" t="n"/>
      <c r="X111" s="22" t="n"/>
      <c r="Y111" s="68" t="n"/>
      <c r="Z111" s="26">
        <f>CHOOSE('設定'!$C$13,B111,N111)&amp;""</f>
        <v/>
      </c>
      <c r="AA111" s="26">
        <f>CHOOSE('設定'!$C$13,C111,O111)&amp;""</f>
        <v/>
      </c>
      <c r="AB111" s="26">
        <f>CHOOSE('設定'!$C$13,D111,P111)&amp;""</f>
        <v/>
      </c>
      <c r="AC111" s="26">
        <f>CHOOSE('設定'!$C$13,E111,Q111)&amp;""</f>
        <v/>
      </c>
      <c r="AD111" s="62">
        <f>N(CHOOSE('設定'!$C$13,F111,R111))</f>
        <v/>
      </c>
      <c r="AE111" s="62">
        <f>IF(CHOOSE('設定'!$C$13,G111,S111)="",1,N(CHOOSE('設定'!$C$13,G111,S111)))</f>
        <v/>
      </c>
      <c r="AF111" s="26">
        <f>CHOOSE('設定'!$C$13,H111,T111)&amp;""</f>
        <v/>
      </c>
      <c r="AG111" s="26">
        <f>CHOOSE('設定'!$C$13,I111,U111)&amp;""</f>
        <v/>
      </c>
      <c r="AH111" s="26">
        <f>CHOOSE('設定'!$C$13,J111,V111)&amp;""</f>
        <v/>
      </c>
      <c r="AI111" s="26">
        <f>CHOOSE('設定'!$C$13,K111,W111)&amp;""</f>
        <v/>
      </c>
      <c r="AJ111" s="26">
        <f>CHOOSE('設定'!$C$13,L111,X111)&amp;""</f>
        <v/>
      </c>
      <c r="AK111" s="26">
        <f>IF(LEFT(AA111,2)="科目",AC111,"")</f>
        <v/>
      </c>
      <c r="AL111" s="49">
        <f>IF(AA111="科目",SUMIFS('合計残高試算表'!$N$6:$N$125,'勘定科目'!$E$6:$E$125,AC111,'勘定科目'!$H$6:$H$125,"○"),IF(AA111="科目＋利益",SUMIFS('合計残高試算表'!$N$6:$N$125,'勘定科目'!$E$6:$E$125,AC111,'勘定科目'!$H$6:$H$125,"○")+'設定'!$C$14,IF(AA111="利益",'設定'!$C$14,0)))</f>
        <v/>
      </c>
      <c r="AM111" s="48">
        <f>IF(AA111="合計",SUMPRODUCT(((($AF$8:$AF$142=AC111)+($AG$8:$AG$142=AC111)+($AH$8:$AH$142=AC111)+($AI$8:$AI$142=AC111)+($AJ$8:$AJ$142=AC111))&gt;0)*$AL$8:$AL$142)*AE111,IF(AA111="参考",'設定'!$C$14,IF(OR(AA111="科目",AA111="科目＋利益",AA111="利益"),AL111*AE111,"")))</f>
        <v/>
      </c>
      <c r="AN111" s="26">
        <f>IF(AB111="","",REPT("　",AD111)&amp;IF(AND(AA111="合計",AE111=1,Z111="PL",RIGHT(AB111,2)="利益",N(AM111)&lt;0),SUBSTITUTE(AB111,"利益","損失"),AB111))</f>
        <v/>
      </c>
    </row>
    <row r="112">
      <c r="A112" s="60" t="n">
        <v>105</v>
      </c>
      <c r="B112" s="61" t="inlineStr">
        <is>
          <t>PL</t>
        </is>
      </c>
      <c r="C112" s="61" t="inlineStr">
        <is>
          <t>合計</t>
        </is>
      </c>
      <c r="D112" s="22" t="inlineStr">
        <is>
          <t>営業外費用合計</t>
        </is>
      </c>
      <c r="E112" s="22" t="inlineStr">
        <is>
          <t>営業外費用</t>
        </is>
      </c>
      <c r="F112" s="61" t="n">
        <v>1</v>
      </c>
      <c r="G112" s="61" t="n">
        <v>-1</v>
      </c>
      <c r="H112" s="22" t="n"/>
      <c r="I112" s="22" t="n"/>
      <c r="J112" s="22" t="n"/>
      <c r="K112" s="22" t="n"/>
      <c r="L112" s="22" t="n"/>
      <c r="M112" s="68" t="n"/>
      <c r="N112" s="61" t="n"/>
      <c r="O112" s="61" t="n"/>
      <c r="P112" s="22" t="n"/>
      <c r="Q112" s="22" t="n"/>
      <c r="R112" s="61" t="n">
        <v>0</v>
      </c>
      <c r="S112" s="61" t="n">
        <v>1</v>
      </c>
      <c r="T112" s="22" t="n"/>
      <c r="U112" s="22" t="n"/>
      <c r="V112" s="22" t="n"/>
      <c r="W112" s="22" t="n"/>
      <c r="X112" s="22" t="n"/>
      <c r="Y112" s="68" t="n"/>
      <c r="Z112" s="26">
        <f>CHOOSE('設定'!$C$13,B112,N112)&amp;""</f>
        <v/>
      </c>
      <c r="AA112" s="26">
        <f>CHOOSE('設定'!$C$13,C112,O112)&amp;""</f>
        <v/>
      </c>
      <c r="AB112" s="26">
        <f>CHOOSE('設定'!$C$13,D112,P112)&amp;""</f>
        <v/>
      </c>
      <c r="AC112" s="26">
        <f>CHOOSE('設定'!$C$13,E112,Q112)&amp;""</f>
        <v/>
      </c>
      <c r="AD112" s="62">
        <f>N(CHOOSE('設定'!$C$13,F112,R112))</f>
        <v/>
      </c>
      <c r="AE112" s="62">
        <f>IF(CHOOSE('設定'!$C$13,G112,S112)="",1,N(CHOOSE('設定'!$C$13,G112,S112)))</f>
        <v/>
      </c>
      <c r="AF112" s="26">
        <f>CHOOSE('設定'!$C$13,H112,T112)&amp;""</f>
        <v/>
      </c>
      <c r="AG112" s="26">
        <f>CHOOSE('設定'!$C$13,I112,U112)&amp;""</f>
        <v/>
      </c>
      <c r="AH112" s="26">
        <f>CHOOSE('設定'!$C$13,J112,V112)&amp;""</f>
        <v/>
      </c>
      <c r="AI112" s="26">
        <f>CHOOSE('設定'!$C$13,K112,W112)&amp;""</f>
        <v/>
      </c>
      <c r="AJ112" s="26">
        <f>CHOOSE('設定'!$C$13,L112,X112)&amp;""</f>
        <v/>
      </c>
      <c r="AK112" s="26">
        <f>IF(LEFT(AA112,2)="科目",AC112,"")</f>
        <v/>
      </c>
      <c r="AL112" s="49">
        <f>IF(AA112="科目",SUMIFS('合計残高試算表'!$N$6:$N$125,'勘定科目'!$E$6:$E$125,AC112,'勘定科目'!$H$6:$H$125,"○"),IF(AA112="科目＋利益",SUMIFS('合計残高試算表'!$N$6:$N$125,'勘定科目'!$E$6:$E$125,AC112,'勘定科目'!$H$6:$H$125,"○")+'設定'!$C$14,IF(AA112="利益",'設定'!$C$14,0)))</f>
        <v/>
      </c>
      <c r="AM112" s="48">
        <f>IF(AA112="合計",SUMPRODUCT(((($AF$8:$AF$142=AC112)+($AG$8:$AG$142=AC112)+($AH$8:$AH$142=AC112)+($AI$8:$AI$142=AC112)+($AJ$8:$AJ$142=AC112))&gt;0)*$AL$8:$AL$142)*AE112,IF(AA112="参考",'設定'!$C$14,IF(OR(AA112="科目",AA112="科目＋利益",AA112="利益"),AL112*AE112,"")))</f>
        <v/>
      </c>
      <c r="AN112" s="26">
        <f>IF(AB112="","",REPT("　",AD112)&amp;IF(AND(AA112="合計",AE112=1,Z112="PL",RIGHT(AB112,2)="利益",N(AM112)&lt;0),SUBSTITUTE(AB112,"利益","損失"),AB112))</f>
        <v/>
      </c>
    </row>
    <row r="113">
      <c r="A113" s="60" t="n">
        <v>106</v>
      </c>
      <c r="B113" s="61" t="inlineStr">
        <is>
          <t>PL</t>
        </is>
      </c>
      <c r="C113" s="61" t="inlineStr">
        <is>
          <t>合計</t>
        </is>
      </c>
      <c r="D113" s="22" t="inlineStr">
        <is>
          <t>経常利益</t>
        </is>
      </c>
      <c r="E113" s="22" t="inlineStr">
        <is>
          <t>経常利益</t>
        </is>
      </c>
      <c r="F113" s="61" t="n">
        <v>0</v>
      </c>
      <c r="G113" s="61" t="n">
        <v>1</v>
      </c>
      <c r="H113" s="22" t="n"/>
      <c r="I113" s="22" t="n"/>
      <c r="J113" s="22" t="n"/>
      <c r="K113" s="22" t="n"/>
      <c r="L113" s="22" t="n"/>
      <c r="M113" s="68" t="n"/>
      <c r="N113" s="61" t="n"/>
      <c r="O113" s="61" t="n"/>
      <c r="P113" s="22" t="n"/>
      <c r="Q113" s="22" t="n"/>
      <c r="R113" s="61" t="n">
        <v>0</v>
      </c>
      <c r="S113" s="61" t="n">
        <v>1</v>
      </c>
      <c r="T113" s="22" t="n"/>
      <c r="U113" s="22" t="n"/>
      <c r="V113" s="22" t="n"/>
      <c r="W113" s="22" t="n"/>
      <c r="X113" s="22" t="n"/>
      <c r="Y113" s="68" t="n"/>
      <c r="Z113" s="26">
        <f>CHOOSE('設定'!$C$13,B113,N113)&amp;""</f>
        <v/>
      </c>
      <c r="AA113" s="26">
        <f>CHOOSE('設定'!$C$13,C113,O113)&amp;""</f>
        <v/>
      </c>
      <c r="AB113" s="26">
        <f>CHOOSE('設定'!$C$13,D113,P113)&amp;""</f>
        <v/>
      </c>
      <c r="AC113" s="26">
        <f>CHOOSE('設定'!$C$13,E113,Q113)&amp;""</f>
        <v/>
      </c>
      <c r="AD113" s="62">
        <f>N(CHOOSE('設定'!$C$13,F113,R113))</f>
        <v/>
      </c>
      <c r="AE113" s="62">
        <f>IF(CHOOSE('設定'!$C$13,G113,S113)="",1,N(CHOOSE('設定'!$C$13,G113,S113)))</f>
        <v/>
      </c>
      <c r="AF113" s="26">
        <f>CHOOSE('設定'!$C$13,H113,T113)&amp;""</f>
        <v/>
      </c>
      <c r="AG113" s="26">
        <f>CHOOSE('設定'!$C$13,I113,U113)&amp;""</f>
        <v/>
      </c>
      <c r="AH113" s="26">
        <f>CHOOSE('設定'!$C$13,J113,V113)&amp;""</f>
        <v/>
      </c>
      <c r="AI113" s="26">
        <f>CHOOSE('設定'!$C$13,K113,W113)&amp;""</f>
        <v/>
      </c>
      <c r="AJ113" s="26">
        <f>CHOOSE('設定'!$C$13,L113,X113)&amp;""</f>
        <v/>
      </c>
      <c r="AK113" s="26">
        <f>IF(LEFT(AA113,2)="科目",AC113,"")</f>
        <v/>
      </c>
      <c r="AL113" s="49">
        <f>IF(AA113="科目",SUMIFS('合計残高試算表'!$N$6:$N$125,'勘定科目'!$E$6:$E$125,AC113,'勘定科目'!$H$6:$H$125,"○"),IF(AA113="科目＋利益",SUMIFS('合計残高試算表'!$N$6:$N$125,'勘定科目'!$E$6:$E$125,AC113,'勘定科目'!$H$6:$H$125,"○")+'設定'!$C$14,IF(AA113="利益",'設定'!$C$14,0)))</f>
        <v/>
      </c>
      <c r="AM113" s="48">
        <f>IF(AA113="合計",SUMPRODUCT(((($AF$8:$AF$142=AC113)+($AG$8:$AG$142=AC113)+($AH$8:$AH$142=AC113)+($AI$8:$AI$142=AC113)+($AJ$8:$AJ$142=AC113))&gt;0)*$AL$8:$AL$142)*AE113,IF(AA113="参考",'設定'!$C$14,IF(OR(AA113="科目",AA113="科目＋利益",AA113="利益"),AL113*AE113,"")))</f>
        <v/>
      </c>
      <c r="AN113" s="26">
        <f>IF(AB113="","",REPT("　",AD113)&amp;IF(AND(AA113="合計",AE113=1,Z113="PL",RIGHT(AB113,2)="利益",N(AM113)&lt;0),SUBSTITUTE(AB113,"利益","損失"),AB113))</f>
        <v/>
      </c>
    </row>
    <row r="114">
      <c r="A114" s="60" t="n">
        <v>107</v>
      </c>
      <c r="B114" s="61" t="inlineStr">
        <is>
          <t>PL</t>
        </is>
      </c>
      <c r="C114" s="61" t="inlineStr">
        <is>
          <t>見出し</t>
        </is>
      </c>
      <c r="D114" s="22" t="inlineStr">
        <is>
          <t>特別利益</t>
        </is>
      </c>
      <c r="E114" s="22" t="n"/>
      <c r="F114" s="61" t="n">
        <v>0</v>
      </c>
      <c r="G114" s="61" t="n">
        <v>1</v>
      </c>
      <c r="H114" s="22" t="n"/>
      <c r="I114" s="22" t="n"/>
      <c r="J114" s="22" t="n"/>
      <c r="K114" s="22" t="n"/>
      <c r="L114" s="22" t="n"/>
      <c r="M114" s="68" t="n"/>
      <c r="N114" s="61" t="n"/>
      <c r="O114" s="61" t="n"/>
      <c r="P114" s="22" t="n"/>
      <c r="Q114" s="22" t="n"/>
      <c r="R114" s="61" t="n">
        <v>0</v>
      </c>
      <c r="S114" s="61" t="n">
        <v>1</v>
      </c>
      <c r="T114" s="22" t="n"/>
      <c r="U114" s="22" t="n"/>
      <c r="V114" s="22" t="n"/>
      <c r="W114" s="22" t="n"/>
      <c r="X114" s="22" t="n"/>
      <c r="Y114" s="68" t="n"/>
      <c r="Z114" s="26">
        <f>CHOOSE('設定'!$C$13,B114,N114)&amp;""</f>
        <v/>
      </c>
      <c r="AA114" s="26">
        <f>CHOOSE('設定'!$C$13,C114,O114)&amp;""</f>
        <v/>
      </c>
      <c r="AB114" s="26">
        <f>CHOOSE('設定'!$C$13,D114,P114)&amp;""</f>
        <v/>
      </c>
      <c r="AC114" s="26">
        <f>CHOOSE('設定'!$C$13,E114,Q114)&amp;""</f>
        <v/>
      </c>
      <c r="AD114" s="62">
        <f>N(CHOOSE('設定'!$C$13,F114,R114))</f>
        <v/>
      </c>
      <c r="AE114" s="62">
        <f>IF(CHOOSE('設定'!$C$13,G114,S114)="",1,N(CHOOSE('設定'!$C$13,G114,S114)))</f>
        <v/>
      </c>
      <c r="AF114" s="26">
        <f>CHOOSE('設定'!$C$13,H114,T114)&amp;""</f>
        <v/>
      </c>
      <c r="AG114" s="26">
        <f>CHOOSE('設定'!$C$13,I114,U114)&amp;""</f>
        <v/>
      </c>
      <c r="AH114" s="26">
        <f>CHOOSE('設定'!$C$13,J114,V114)&amp;""</f>
        <v/>
      </c>
      <c r="AI114" s="26">
        <f>CHOOSE('設定'!$C$13,K114,W114)&amp;""</f>
        <v/>
      </c>
      <c r="AJ114" s="26">
        <f>CHOOSE('設定'!$C$13,L114,X114)&amp;""</f>
        <v/>
      </c>
      <c r="AK114" s="26">
        <f>IF(LEFT(AA114,2)="科目",AC114,"")</f>
        <v/>
      </c>
      <c r="AL114" s="49">
        <f>IF(AA114="科目",SUMIFS('合計残高試算表'!$N$6:$N$125,'勘定科目'!$E$6:$E$125,AC114,'勘定科目'!$H$6:$H$125,"○"),IF(AA114="科目＋利益",SUMIFS('合計残高試算表'!$N$6:$N$125,'勘定科目'!$E$6:$E$125,AC114,'勘定科目'!$H$6:$H$125,"○")+'設定'!$C$14,IF(AA114="利益",'設定'!$C$14,0)))</f>
        <v/>
      </c>
      <c r="AM114" s="48">
        <f>IF(AA114="合計",SUMPRODUCT(((($AF$8:$AF$142=AC114)+($AG$8:$AG$142=AC114)+($AH$8:$AH$142=AC114)+($AI$8:$AI$142=AC114)+($AJ$8:$AJ$142=AC114))&gt;0)*$AL$8:$AL$142)*AE114,IF(AA114="参考",'設定'!$C$14,IF(OR(AA114="科目",AA114="科目＋利益",AA114="利益"),AL114*AE114,"")))</f>
        <v/>
      </c>
      <c r="AN114" s="26">
        <f>IF(AB114="","",REPT("　",AD114)&amp;IF(AND(AA114="合計",AE114=1,Z114="PL",RIGHT(AB114,2)="利益",N(AM114)&lt;0),SUBSTITUTE(AB114,"利益","損失"),AB114))</f>
        <v/>
      </c>
    </row>
    <row r="115">
      <c r="A115" s="60" t="n">
        <v>108</v>
      </c>
      <c r="B115" s="61" t="inlineStr">
        <is>
          <t>PL</t>
        </is>
      </c>
      <c r="C115" s="61" t="inlineStr">
        <is>
          <t>科目</t>
        </is>
      </c>
      <c r="D115" s="22" t="inlineStr">
        <is>
          <t>固定資産売却益</t>
        </is>
      </c>
      <c r="E115" s="22" t="inlineStr">
        <is>
          <t>固定資産売却益</t>
        </is>
      </c>
      <c r="F115" s="61" t="n">
        <v>1</v>
      </c>
      <c r="G115" s="61" t="n">
        <v>1</v>
      </c>
      <c r="H115" s="22" t="inlineStr">
        <is>
          <t>特別利益</t>
        </is>
      </c>
      <c r="I115" s="22" t="inlineStr">
        <is>
          <t>税引前当期純利益</t>
        </is>
      </c>
      <c r="J115" s="22" t="inlineStr">
        <is>
          <t>当期純利益</t>
        </is>
      </c>
      <c r="K115" s="22" t="n"/>
      <c r="L115" s="22" t="n"/>
      <c r="M115" s="68" t="n"/>
      <c r="N115" s="61" t="n"/>
      <c r="O115" s="61" t="n"/>
      <c r="P115" s="22" t="n"/>
      <c r="Q115" s="22" t="n"/>
      <c r="R115" s="61" t="n">
        <v>0</v>
      </c>
      <c r="S115" s="61" t="n">
        <v>1</v>
      </c>
      <c r="T115" s="22" t="n"/>
      <c r="U115" s="22" t="n"/>
      <c r="V115" s="22" t="n"/>
      <c r="W115" s="22" t="n"/>
      <c r="X115" s="22" t="n"/>
      <c r="Y115" s="68" t="n"/>
      <c r="Z115" s="26">
        <f>CHOOSE('設定'!$C$13,B115,N115)&amp;""</f>
        <v/>
      </c>
      <c r="AA115" s="26">
        <f>CHOOSE('設定'!$C$13,C115,O115)&amp;""</f>
        <v/>
      </c>
      <c r="AB115" s="26">
        <f>CHOOSE('設定'!$C$13,D115,P115)&amp;""</f>
        <v/>
      </c>
      <c r="AC115" s="26">
        <f>CHOOSE('設定'!$C$13,E115,Q115)&amp;""</f>
        <v/>
      </c>
      <c r="AD115" s="62">
        <f>N(CHOOSE('設定'!$C$13,F115,R115))</f>
        <v/>
      </c>
      <c r="AE115" s="62">
        <f>IF(CHOOSE('設定'!$C$13,G115,S115)="",1,N(CHOOSE('設定'!$C$13,G115,S115)))</f>
        <v/>
      </c>
      <c r="AF115" s="26">
        <f>CHOOSE('設定'!$C$13,H115,T115)&amp;""</f>
        <v/>
      </c>
      <c r="AG115" s="26">
        <f>CHOOSE('設定'!$C$13,I115,U115)&amp;""</f>
        <v/>
      </c>
      <c r="AH115" s="26">
        <f>CHOOSE('設定'!$C$13,J115,V115)&amp;""</f>
        <v/>
      </c>
      <c r="AI115" s="26">
        <f>CHOOSE('設定'!$C$13,K115,W115)&amp;""</f>
        <v/>
      </c>
      <c r="AJ115" s="26">
        <f>CHOOSE('設定'!$C$13,L115,X115)&amp;""</f>
        <v/>
      </c>
      <c r="AK115" s="26">
        <f>IF(LEFT(AA115,2)="科目",AC115,"")</f>
        <v/>
      </c>
      <c r="AL115" s="49">
        <f>IF(AA115="科目",SUMIFS('合計残高試算表'!$N$6:$N$125,'勘定科目'!$E$6:$E$125,AC115,'勘定科目'!$H$6:$H$125,"○"),IF(AA115="科目＋利益",SUMIFS('合計残高試算表'!$N$6:$N$125,'勘定科目'!$E$6:$E$125,AC115,'勘定科目'!$H$6:$H$125,"○")+'設定'!$C$14,IF(AA115="利益",'設定'!$C$14,0)))</f>
        <v/>
      </c>
      <c r="AM115" s="48">
        <f>IF(AA115="合計",SUMPRODUCT(((($AF$8:$AF$142=AC115)+($AG$8:$AG$142=AC115)+($AH$8:$AH$142=AC115)+($AI$8:$AI$142=AC115)+($AJ$8:$AJ$142=AC115))&gt;0)*$AL$8:$AL$142)*AE115,IF(AA115="参考",'設定'!$C$14,IF(OR(AA115="科目",AA115="科目＋利益",AA115="利益"),AL115*AE115,"")))</f>
        <v/>
      </c>
      <c r="AN115" s="26">
        <f>IF(AB115="","",REPT("　",AD115)&amp;IF(AND(AA115="合計",AE115=1,Z115="PL",RIGHT(AB115,2)="利益",N(AM115)&lt;0),SUBSTITUTE(AB115,"利益","損失"),AB115))</f>
        <v/>
      </c>
    </row>
    <row r="116">
      <c r="A116" s="60" t="n">
        <v>109</v>
      </c>
      <c r="B116" s="61" t="inlineStr">
        <is>
          <t>PL</t>
        </is>
      </c>
      <c r="C116" s="61" t="inlineStr">
        <is>
          <t>科目</t>
        </is>
      </c>
      <c r="D116" s="22" t="inlineStr">
        <is>
          <t>投資有価証券売却益</t>
        </is>
      </c>
      <c r="E116" s="22" t="inlineStr">
        <is>
          <t>投資有価証券売却益</t>
        </is>
      </c>
      <c r="F116" s="61" t="n">
        <v>1</v>
      </c>
      <c r="G116" s="61" t="n">
        <v>1</v>
      </c>
      <c r="H116" s="22" t="inlineStr">
        <is>
          <t>特別利益</t>
        </is>
      </c>
      <c r="I116" s="22" t="inlineStr">
        <is>
          <t>税引前当期純利益</t>
        </is>
      </c>
      <c r="J116" s="22" t="inlineStr">
        <is>
          <t>当期純利益</t>
        </is>
      </c>
      <c r="K116" s="22" t="n"/>
      <c r="L116" s="22" t="n"/>
      <c r="M116" s="68" t="n"/>
      <c r="N116" s="61" t="n"/>
      <c r="O116" s="61" t="n"/>
      <c r="P116" s="22" t="n"/>
      <c r="Q116" s="22" t="n"/>
      <c r="R116" s="61" t="n">
        <v>0</v>
      </c>
      <c r="S116" s="61" t="n">
        <v>1</v>
      </c>
      <c r="T116" s="22" t="n"/>
      <c r="U116" s="22" t="n"/>
      <c r="V116" s="22" t="n"/>
      <c r="W116" s="22" t="n"/>
      <c r="X116" s="22" t="n"/>
      <c r="Y116" s="68" t="n"/>
      <c r="Z116" s="26">
        <f>CHOOSE('設定'!$C$13,B116,N116)&amp;""</f>
        <v/>
      </c>
      <c r="AA116" s="26">
        <f>CHOOSE('設定'!$C$13,C116,O116)&amp;""</f>
        <v/>
      </c>
      <c r="AB116" s="26">
        <f>CHOOSE('設定'!$C$13,D116,P116)&amp;""</f>
        <v/>
      </c>
      <c r="AC116" s="26">
        <f>CHOOSE('設定'!$C$13,E116,Q116)&amp;""</f>
        <v/>
      </c>
      <c r="AD116" s="62">
        <f>N(CHOOSE('設定'!$C$13,F116,R116))</f>
        <v/>
      </c>
      <c r="AE116" s="62">
        <f>IF(CHOOSE('設定'!$C$13,G116,S116)="",1,N(CHOOSE('設定'!$C$13,G116,S116)))</f>
        <v/>
      </c>
      <c r="AF116" s="26">
        <f>CHOOSE('設定'!$C$13,H116,T116)&amp;""</f>
        <v/>
      </c>
      <c r="AG116" s="26">
        <f>CHOOSE('設定'!$C$13,I116,U116)&amp;""</f>
        <v/>
      </c>
      <c r="AH116" s="26">
        <f>CHOOSE('設定'!$C$13,J116,V116)&amp;""</f>
        <v/>
      </c>
      <c r="AI116" s="26">
        <f>CHOOSE('設定'!$C$13,K116,W116)&amp;""</f>
        <v/>
      </c>
      <c r="AJ116" s="26">
        <f>CHOOSE('設定'!$C$13,L116,X116)&amp;""</f>
        <v/>
      </c>
      <c r="AK116" s="26">
        <f>IF(LEFT(AA116,2)="科目",AC116,"")</f>
        <v/>
      </c>
      <c r="AL116" s="49">
        <f>IF(AA116="科目",SUMIFS('合計残高試算表'!$N$6:$N$125,'勘定科目'!$E$6:$E$125,AC116,'勘定科目'!$H$6:$H$125,"○"),IF(AA116="科目＋利益",SUMIFS('合計残高試算表'!$N$6:$N$125,'勘定科目'!$E$6:$E$125,AC116,'勘定科目'!$H$6:$H$125,"○")+'設定'!$C$14,IF(AA116="利益",'設定'!$C$14,0)))</f>
        <v/>
      </c>
      <c r="AM116" s="48">
        <f>IF(AA116="合計",SUMPRODUCT(((($AF$8:$AF$142=AC116)+($AG$8:$AG$142=AC116)+($AH$8:$AH$142=AC116)+($AI$8:$AI$142=AC116)+($AJ$8:$AJ$142=AC116))&gt;0)*$AL$8:$AL$142)*AE116,IF(AA116="参考",'設定'!$C$14,IF(OR(AA116="科目",AA116="科目＋利益",AA116="利益"),AL116*AE116,"")))</f>
        <v/>
      </c>
      <c r="AN116" s="26">
        <f>IF(AB116="","",REPT("　",AD116)&amp;IF(AND(AA116="合計",AE116=1,Z116="PL",RIGHT(AB116,2)="利益",N(AM116)&lt;0),SUBSTITUTE(AB116,"利益","損失"),AB116))</f>
        <v/>
      </c>
    </row>
    <row r="117">
      <c r="A117" s="60" t="n">
        <v>110</v>
      </c>
      <c r="B117" s="61" t="inlineStr">
        <is>
          <t>PL</t>
        </is>
      </c>
      <c r="C117" s="61" t="inlineStr">
        <is>
          <t>科目</t>
        </is>
      </c>
      <c r="D117" s="22" t="inlineStr">
        <is>
          <t>前期損益修正益</t>
        </is>
      </c>
      <c r="E117" s="22" t="inlineStr">
        <is>
          <t>前期損益修正益</t>
        </is>
      </c>
      <c r="F117" s="61" t="n">
        <v>1</v>
      </c>
      <c r="G117" s="61" t="n">
        <v>1</v>
      </c>
      <c r="H117" s="22" t="inlineStr">
        <is>
          <t>特別利益</t>
        </is>
      </c>
      <c r="I117" s="22" t="inlineStr">
        <is>
          <t>税引前当期純利益</t>
        </is>
      </c>
      <c r="J117" s="22" t="inlineStr">
        <is>
          <t>当期純利益</t>
        </is>
      </c>
      <c r="K117" s="22" t="n"/>
      <c r="L117" s="22" t="n"/>
      <c r="M117" s="68" t="n"/>
      <c r="N117" s="61" t="n"/>
      <c r="O117" s="61" t="n"/>
      <c r="P117" s="22" t="n"/>
      <c r="Q117" s="22" t="n"/>
      <c r="R117" s="61" t="n">
        <v>0</v>
      </c>
      <c r="S117" s="61" t="n">
        <v>1</v>
      </c>
      <c r="T117" s="22" t="n"/>
      <c r="U117" s="22" t="n"/>
      <c r="V117" s="22" t="n"/>
      <c r="W117" s="22" t="n"/>
      <c r="X117" s="22" t="n"/>
      <c r="Y117" s="68" t="n"/>
      <c r="Z117" s="26">
        <f>CHOOSE('設定'!$C$13,B117,N117)&amp;""</f>
        <v/>
      </c>
      <c r="AA117" s="26">
        <f>CHOOSE('設定'!$C$13,C117,O117)&amp;""</f>
        <v/>
      </c>
      <c r="AB117" s="26">
        <f>CHOOSE('設定'!$C$13,D117,P117)&amp;""</f>
        <v/>
      </c>
      <c r="AC117" s="26">
        <f>CHOOSE('設定'!$C$13,E117,Q117)&amp;""</f>
        <v/>
      </c>
      <c r="AD117" s="62">
        <f>N(CHOOSE('設定'!$C$13,F117,R117))</f>
        <v/>
      </c>
      <c r="AE117" s="62">
        <f>IF(CHOOSE('設定'!$C$13,G117,S117)="",1,N(CHOOSE('設定'!$C$13,G117,S117)))</f>
        <v/>
      </c>
      <c r="AF117" s="26">
        <f>CHOOSE('設定'!$C$13,H117,T117)&amp;""</f>
        <v/>
      </c>
      <c r="AG117" s="26">
        <f>CHOOSE('設定'!$C$13,I117,U117)&amp;""</f>
        <v/>
      </c>
      <c r="AH117" s="26">
        <f>CHOOSE('設定'!$C$13,J117,V117)&amp;""</f>
        <v/>
      </c>
      <c r="AI117" s="26">
        <f>CHOOSE('設定'!$C$13,K117,W117)&amp;""</f>
        <v/>
      </c>
      <c r="AJ117" s="26">
        <f>CHOOSE('設定'!$C$13,L117,X117)&amp;""</f>
        <v/>
      </c>
      <c r="AK117" s="26">
        <f>IF(LEFT(AA117,2)="科目",AC117,"")</f>
        <v/>
      </c>
      <c r="AL117" s="49">
        <f>IF(AA117="科目",SUMIFS('合計残高試算表'!$N$6:$N$125,'勘定科目'!$E$6:$E$125,AC117,'勘定科目'!$H$6:$H$125,"○"),IF(AA117="科目＋利益",SUMIFS('合計残高試算表'!$N$6:$N$125,'勘定科目'!$E$6:$E$125,AC117,'勘定科目'!$H$6:$H$125,"○")+'設定'!$C$14,IF(AA117="利益",'設定'!$C$14,0)))</f>
        <v/>
      </c>
      <c r="AM117" s="48">
        <f>IF(AA117="合計",SUMPRODUCT(((($AF$8:$AF$142=AC117)+($AG$8:$AG$142=AC117)+($AH$8:$AH$142=AC117)+($AI$8:$AI$142=AC117)+($AJ$8:$AJ$142=AC117))&gt;0)*$AL$8:$AL$142)*AE117,IF(AA117="参考",'設定'!$C$14,IF(OR(AA117="科目",AA117="科目＋利益",AA117="利益"),AL117*AE117,"")))</f>
        <v/>
      </c>
      <c r="AN117" s="26">
        <f>IF(AB117="","",REPT("　",AD117)&amp;IF(AND(AA117="合計",AE117=1,Z117="PL",RIGHT(AB117,2)="利益",N(AM117)&lt;0),SUBSTITUTE(AB117,"利益","損失"),AB117))</f>
        <v/>
      </c>
    </row>
    <row r="118">
      <c r="A118" s="60" t="n">
        <v>111</v>
      </c>
      <c r="B118" s="61" t="inlineStr">
        <is>
          <t>PL</t>
        </is>
      </c>
      <c r="C118" s="61" t="inlineStr">
        <is>
          <t>合計</t>
        </is>
      </c>
      <c r="D118" s="22" t="inlineStr">
        <is>
          <t>特別利益合計</t>
        </is>
      </c>
      <c r="E118" s="22" t="inlineStr">
        <is>
          <t>特別利益</t>
        </is>
      </c>
      <c r="F118" s="61" t="n">
        <v>1</v>
      </c>
      <c r="G118" s="61" t="n">
        <v>1</v>
      </c>
      <c r="H118" s="22" t="n"/>
      <c r="I118" s="22" t="n"/>
      <c r="J118" s="22" t="n"/>
      <c r="K118" s="22" t="n"/>
      <c r="L118" s="22" t="n"/>
      <c r="M118" s="68" t="n"/>
      <c r="N118" s="61" t="n"/>
      <c r="O118" s="61" t="n"/>
      <c r="P118" s="22" t="n"/>
      <c r="Q118" s="22" t="n"/>
      <c r="R118" s="61" t="n">
        <v>0</v>
      </c>
      <c r="S118" s="61" t="n">
        <v>1</v>
      </c>
      <c r="T118" s="22" t="n"/>
      <c r="U118" s="22" t="n"/>
      <c r="V118" s="22" t="n"/>
      <c r="W118" s="22" t="n"/>
      <c r="X118" s="22" t="n"/>
      <c r="Y118" s="68" t="n"/>
      <c r="Z118" s="26">
        <f>CHOOSE('設定'!$C$13,B118,N118)&amp;""</f>
        <v/>
      </c>
      <c r="AA118" s="26">
        <f>CHOOSE('設定'!$C$13,C118,O118)&amp;""</f>
        <v/>
      </c>
      <c r="AB118" s="26">
        <f>CHOOSE('設定'!$C$13,D118,P118)&amp;""</f>
        <v/>
      </c>
      <c r="AC118" s="26">
        <f>CHOOSE('設定'!$C$13,E118,Q118)&amp;""</f>
        <v/>
      </c>
      <c r="AD118" s="62">
        <f>N(CHOOSE('設定'!$C$13,F118,R118))</f>
        <v/>
      </c>
      <c r="AE118" s="62">
        <f>IF(CHOOSE('設定'!$C$13,G118,S118)="",1,N(CHOOSE('設定'!$C$13,G118,S118)))</f>
        <v/>
      </c>
      <c r="AF118" s="26">
        <f>CHOOSE('設定'!$C$13,H118,T118)&amp;""</f>
        <v/>
      </c>
      <c r="AG118" s="26">
        <f>CHOOSE('設定'!$C$13,I118,U118)&amp;""</f>
        <v/>
      </c>
      <c r="AH118" s="26">
        <f>CHOOSE('設定'!$C$13,J118,V118)&amp;""</f>
        <v/>
      </c>
      <c r="AI118" s="26">
        <f>CHOOSE('設定'!$C$13,K118,W118)&amp;""</f>
        <v/>
      </c>
      <c r="AJ118" s="26">
        <f>CHOOSE('設定'!$C$13,L118,X118)&amp;""</f>
        <v/>
      </c>
      <c r="AK118" s="26">
        <f>IF(LEFT(AA118,2)="科目",AC118,"")</f>
        <v/>
      </c>
      <c r="AL118" s="49">
        <f>IF(AA118="科目",SUMIFS('合計残高試算表'!$N$6:$N$125,'勘定科目'!$E$6:$E$125,AC118,'勘定科目'!$H$6:$H$125,"○"),IF(AA118="科目＋利益",SUMIFS('合計残高試算表'!$N$6:$N$125,'勘定科目'!$E$6:$E$125,AC118,'勘定科目'!$H$6:$H$125,"○")+'設定'!$C$14,IF(AA118="利益",'設定'!$C$14,0)))</f>
        <v/>
      </c>
      <c r="AM118" s="48">
        <f>IF(AA118="合計",SUMPRODUCT(((($AF$8:$AF$142=AC118)+($AG$8:$AG$142=AC118)+($AH$8:$AH$142=AC118)+($AI$8:$AI$142=AC118)+($AJ$8:$AJ$142=AC118))&gt;0)*$AL$8:$AL$142)*AE118,IF(AA118="参考",'設定'!$C$14,IF(OR(AA118="科目",AA118="科目＋利益",AA118="利益"),AL118*AE118,"")))</f>
        <v/>
      </c>
      <c r="AN118" s="26">
        <f>IF(AB118="","",REPT("　",AD118)&amp;IF(AND(AA118="合計",AE118=1,Z118="PL",RIGHT(AB118,2)="利益",N(AM118)&lt;0),SUBSTITUTE(AB118,"利益","損失"),AB118))</f>
        <v/>
      </c>
    </row>
    <row r="119">
      <c r="A119" s="60" t="n">
        <v>112</v>
      </c>
      <c r="B119" s="61" t="inlineStr">
        <is>
          <t>PL</t>
        </is>
      </c>
      <c r="C119" s="61" t="inlineStr">
        <is>
          <t>見出し</t>
        </is>
      </c>
      <c r="D119" s="22" t="inlineStr">
        <is>
          <t>特別損失</t>
        </is>
      </c>
      <c r="E119" s="22" t="n"/>
      <c r="F119" s="61" t="n">
        <v>0</v>
      </c>
      <c r="G119" s="61" t="n">
        <v>1</v>
      </c>
      <c r="H119" s="22" t="n"/>
      <c r="I119" s="22" t="n"/>
      <c r="J119" s="22" t="n"/>
      <c r="K119" s="22" t="n"/>
      <c r="L119" s="22" t="n"/>
      <c r="M119" s="68" t="n"/>
      <c r="N119" s="61" t="n"/>
      <c r="O119" s="61" t="n"/>
      <c r="P119" s="22" t="n"/>
      <c r="Q119" s="22" t="n"/>
      <c r="R119" s="61" t="n">
        <v>0</v>
      </c>
      <c r="S119" s="61" t="n">
        <v>1</v>
      </c>
      <c r="T119" s="22" t="n"/>
      <c r="U119" s="22" t="n"/>
      <c r="V119" s="22" t="n"/>
      <c r="W119" s="22" t="n"/>
      <c r="X119" s="22" t="n"/>
      <c r="Y119" s="68" t="n"/>
      <c r="Z119" s="26">
        <f>CHOOSE('設定'!$C$13,B119,N119)&amp;""</f>
        <v/>
      </c>
      <c r="AA119" s="26">
        <f>CHOOSE('設定'!$C$13,C119,O119)&amp;""</f>
        <v/>
      </c>
      <c r="AB119" s="26">
        <f>CHOOSE('設定'!$C$13,D119,P119)&amp;""</f>
        <v/>
      </c>
      <c r="AC119" s="26">
        <f>CHOOSE('設定'!$C$13,E119,Q119)&amp;""</f>
        <v/>
      </c>
      <c r="AD119" s="62">
        <f>N(CHOOSE('設定'!$C$13,F119,R119))</f>
        <v/>
      </c>
      <c r="AE119" s="62">
        <f>IF(CHOOSE('設定'!$C$13,G119,S119)="",1,N(CHOOSE('設定'!$C$13,G119,S119)))</f>
        <v/>
      </c>
      <c r="AF119" s="26">
        <f>CHOOSE('設定'!$C$13,H119,T119)&amp;""</f>
        <v/>
      </c>
      <c r="AG119" s="26">
        <f>CHOOSE('設定'!$C$13,I119,U119)&amp;""</f>
        <v/>
      </c>
      <c r="AH119" s="26">
        <f>CHOOSE('設定'!$C$13,J119,V119)&amp;""</f>
        <v/>
      </c>
      <c r="AI119" s="26">
        <f>CHOOSE('設定'!$C$13,K119,W119)&amp;""</f>
        <v/>
      </c>
      <c r="AJ119" s="26">
        <f>CHOOSE('設定'!$C$13,L119,X119)&amp;""</f>
        <v/>
      </c>
      <c r="AK119" s="26">
        <f>IF(LEFT(AA119,2)="科目",AC119,"")</f>
        <v/>
      </c>
      <c r="AL119" s="49">
        <f>IF(AA119="科目",SUMIFS('合計残高試算表'!$N$6:$N$125,'勘定科目'!$E$6:$E$125,AC119,'勘定科目'!$H$6:$H$125,"○"),IF(AA119="科目＋利益",SUMIFS('合計残高試算表'!$N$6:$N$125,'勘定科目'!$E$6:$E$125,AC119,'勘定科目'!$H$6:$H$125,"○")+'設定'!$C$14,IF(AA119="利益",'設定'!$C$14,0)))</f>
        <v/>
      </c>
      <c r="AM119" s="48">
        <f>IF(AA119="合計",SUMPRODUCT(((($AF$8:$AF$142=AC119)+($AG$8:$AG$142=AC119)+($AH$8:$AH$142=AC119)+($AI$8:$AI$142=AC119)+($AJ$8:$AJ$142=AC119))&gt;0)*$AL$8:$AL$142)*AE119,IF(AA119="参考",'設定'!$C$14,IF(OR(AA119="科目",AA119="科目＋利益",AA119="利益"),AL119*AE119,"")))</f>
        <v/>
      </c>
      <c r="AN119" s="26">
        <f>IF(AB119="","",REPT("　",AD119)&amp;IF(AND(AA119="合計",AE119=1,Z119="PL",RIGHT(AB119,2)="利益",N(AM119)&lt;0),SUBSTITUTE(AB119,"利益","損失"),AB119))</f>
        <v/>
      </c>
    </row>
    <row r="120">
      <c r="A120" s="60" t="n">
        <v>113</v>
      </c>
      <c r="B120" s="61" t="inlineStr">
        <is>
          <t>PL</t>
        </is>
      </c>
      <c r="C120" s="61" t="inlineStr">
        <is>
          <t>科目</t>
        </is>
      </c>
      <c r="D120" s="22" t="inlineStr">
        <is>
          <t>固定資産売却損</t>
        </is>
      </c>
      <c r="E120" s="22" t="inlineStr">
        <is>
          <t>固定資産売却損</t>
        </is>
      </c>
      <c r="F120" s="61" t="n">
        <v>1</v>
      </c>
      <c r="G120" s="61" t="n">
        <v>-1</v>
      </c>
      <c r="H120" s="22" t="inlineStr">
        <is>
          <t>特別損失</t>
        </is>
      </c>
      <c r="I120" s="22" t="inlineStr">
        <is>
          <t>税引前当期純利益</t>
        </is>
      </c>
      <c r="J120" s="22" t="inlineStr">
        <is>
          <t>当期純利益</t>
        </is>
      </c>
      <c r="K120" s="22" t="n"/>
      <c r="L120" s="22" t="n"/>
      <c r="M120" s="68" t="n"/>
      <c r="N120" s="61" t="n"/>
      <c r="O120" s="61" t="n"/>
      <c r="P120" s="22" t="n"/>
      <c r="Q120" s="22" t="n"/>
      <c r="R120" s="61" t="n">
        <v>0</v>
      </c>
      <c r="S120" s="61" t="n">
        <v>1</v>
      </c>
      <c r="T120" s="22" t="n"/>
      <c r="U120" s="22" t="n"/>
      <c r="V120" s="22" t="n"/>
      <c r="W120" s="22" t="n"/>
      <c r="X120" s="22" t="n"/>
      <c r="Y120" s="68" t="n"/>
      <c r="Z120" s="26">
        <f>CHOOSE('設定'!$C$13,B120,N120)&amp;""</f>
        <v/>
      </c>
      <c r="AA120" s="26">
        <f>CHOOSE('設定'!$C$13,C120,O120)&amp;""</f>
        <v/>
      </c>
      <c r="AB120" s="26">
        <f>CHOOSE('設定'!$C$13,D120,P120)&amp;""</f>
        <v/>
      </c>
      <c r="AC120" s="26">
        <f>CHOOSE('設定'!$C$13,E120,Q120)&amp;""</f>
        <v/>
      </c>
      <c r="AD120" s="62">
        <f>N(CHOOSE('設定'!$C$13,F120,R120))</f>
        <v/>
      </c>
      <c r="AE120" s="62">
        <f>IF(CHOOSE('設定'!$C$13,G120,S120)="",1,N(CHOOSE('設定'!$C$13,G120,S120)))</f>
        <v/>
      </c>
      <c r="AF120" s="26">
        <f>CHOOSE('設定'!$C$13,H120,T120)&amp;""</f>
        <v/>
      </c>
      <c r="AG120" s="26">
        <f>CHOOSE('設定'!$C$13,I120,U120)&amp;""</f>
        <v/>
      </c>
      <c r="AH120" s="26">
        <f>CHOOSE('設定'!$C$13,J120,V120)&amp;""</f>
        <v/>
      </c>
      <c r="AI120" s="26">
        <f>CHOOSE('設定'!$C$13,K120,W120)&amp;""</f>
        <v/>
      </c>
      <c r="AJ120" s="26">
        <f>CHOOSE('設定'!$C$13,L120,X120)&amp;""</f>
        <v/>
      </c>
      <c r="AK120" s="26">
        <f>IF(LEFT(AA120,2)="科目",AC120,"")</f>
        <v/>
      </c>
      <c r="AL120" s="49">
        <f>IF(AA120="科目",SUMIFS('合計残高試算表'!$N$6:$N$125,'勘定科目'!$E$6:$E$125,AC120,'勘定科目'!$H$6:$H$125,"○"),IF(AA120="科目＋利益",SUMIFS('合計残高試算表'!$N$6:$N$125,'勘定科目'!$E$6:$E$125,AC120,'勘定科目'!$H$6:$H$125,"○")+'設定'!$C$14,IF(AA120="利益",'設定'!$C$14,0)))</f>
        <v/>
      </c>
      <c r="AM120" s="48">
        <f>IF(AA120="合計",SUMPRODUCT(((($AF$8:$AF$142=AC120)+($AG$8:$AG$142=AC120)+($AH$8:$AH$142=AC120)+($AI$8:$AI$142=AC120)+($AJ$8:$AJ$142=AC120))&gt;0)*$AL$8:$AL$142)*AE120,IF(AA120="参考",'設定'!$C$14,IF(OR(AA120="科目",AA120="科目＋利益",AA120="利益"),AL120*AE120,"")))</f>
        <v/>
      </c>
      <c r="AN120" s="26">
        <f>IF(AB120="","",REPT("　",AD120)&amp;IF(AND(AA120="合計",AE120=1,Z120="PL",RIGHT(AB120,2)="利益",N(AM120)&lt;0),SUBSTITUTE(AB120,"利益","損失"),AB120))</f>
        <v/>
      </c>
    </row>
    <row r="121">
      <c r="A121" s="60" t="n">
        <v>114</v>
      </c>
      <c r="B121" s="61" t="inlineStr">
        <is>
          <t>PL</t>
        </is>
      </c>
      <c r="C121" s="61" t="inlineStr">
        <is>
          <t>科目</t>
        </is>
      </c>
      <c r="D121" s="22" t="inlineStr">
        <is>
          <t>災害による損失</t>
        </is>
      </c>
      <c r="E121" s="22" t="inlineStr">
        <is>
          <t>災害による損失</t>
        </is>
      </c>
      <c r="F121" s="61" t="n">
        <v>1</v>
      </c>
      <c r="G121" s="61" t="n">
        <v>-1</v>
      </c>
      <c r="H121" s="22" t="inlineStr">
        <is>
          <t>特別損失</t>
        </is>
      </c>
      <c r="I121" s="22" t="inlineStr">
        <is>
          <t>税引前当期純利益</t>
        </is>
      </c>
      <c r="J121" s="22" t="inlineStr">
        <is>
          <t>当期純利益</t>
        </is>
      </c>
      <c r="K121" s="22" t="n"/>
      <c r="L121" s="22" t="n"/>
      <c r="M121" s="68" t="n"/>
      <c r="N121" s="61" t="n"/>
      <c r="O121" s="61" t="n"/>
      <c r="P121" s="22" t="n"/>
      <c r="Q121" s="22" t="n"/>
      <c r="R121" s="61" t="n">
        <v>0</v>
      </c>
      <c r="S121" s="61" t="n">
        <v>1</v>
      </c>
      <c r="T121" s="22" t="n"/>
      <c r="U121" s="22" t="n"/>
      <c r="V121" s="22" t="n"/>
      <c r="W121" s="22" t="n"/>
      <c r="X121" s="22" t="n"/>
      <c r="Y121" s="68" t="n"/>
      <c r="Z121" s="26">
        <f>CHOOSE('設定'!$C$13,B121,N121)&amp;""</f>
        <v/>
      </c>
      <c r="AA121" s="26">
        <f>CHOOSE('設定'!$C$13,C121,O121)&amp;""</f>
        <v/>
      </c>
      <c r="AB121" s="26">
        <f>CHOOSE('設定'!$C$13,D121,P121)&amp;""</f>
        <v/>
      </c>
      <c r="AC121" s="26">
        <f>CHOOSE('設定'!$C$13,E121,Q121)&amp;""</f>
        <v/>
      </c>
      <c r="AD121" s="62">
        <f>N(CHOOSE('設定'!$C$13,F121,R121))</f>
        <v/>
      </c>
      <c r="AE121" s="62">
        <f>IF(CHOOSE('設定'!$C$13,G121,S121)="",1,N(CHOOSE('設定'!$C$13,G121,S121)))</f>
        <v/>
      </c>
      <c r="AF121" s="26">
        <f>CHOOSE('設定'!$C$13,H121,T121)&amp;""</f>
        <v/>
      </c>
      <c r="AG121" s="26">
        <f>CHOOSE('設定'!$C$13,I121,U121)&amp;""</f>
        <v/>
      </c>
      <c r="AH121" s="26">
        <f>CHOOSE('設定'!$C$13,J121,V121)&amp;""</f>
        <v/>
      </c>
      <c r="AI121" s="26">
        <f>CHOOSE('設定'!$C$13,K121,W121)&amp;""</f>
        <v/>
      </c>
      <c r="AJ121" s="26">
        <f>CHOOSE('設定'!$C$13,L121,X121)&amp;""</f>
        <v/>
      </c>
      <c r="AK121" s="26">
        <f>IF(LEFT(AA121,2)="科目",AC121,"")</f>
        <v/>
      </c>
      <c r="AL121" s="49">
        <f>IF(AA121="科目",SUMIFS('合計残高試算表'!$N$6:$N$125,'勘定科目'!$E$6:$E$125,AC121,'勘定科目'!$H$6:$H$125,"○"),IF(AA121="科目＋利益",SUMIFS('合計残高試算表'!$N$6:$N$125,'勘定科目'!$E$6:$E$125,AC121,'勘定科目'!$H$6:$H$125,"○")+'設定'!$C$14,IF(AA121="利益",'設定'!$C$14,0)))</f>
        <v/>
      </c>
      <c r="AM121" s="48">
        <f>IF(AA121="合計",SUMPRODUCT(((($AF$8:$AF$142=AC121)+($AG$8:$AG$142=AC121)+($AH$8:$AH$142=AC121)+($AI$8:$AI$142=AC121)+($AJ$8:$AJ$142=AC121))&gt;0)*$AL$8:$AL$142)*AE121,IF(AA121="参考",'設定'!$C$14,IF(OR(AA121="科目",AA121="科目＋利益",AA121="利益"),AL121*AE121,"")))</f>
        <v/>
      </c>
      <c r="AN121" s="26">
        <f>IF(AB121="","",REPT("　",AD121)&amp;IF(AND(AA121="合計",AE121=1,Z121="PL",RIGHT(AB121,2)="利益",N(AM121)&lt;0),SUBSTITUTE(AB121,"利益","損失"),AB121))</f>
        <v/>
      </c>
    </row>
    <row r="122">
      <c r="A122" s="60" t="n">
        <v>115</v>
      </c>
      <c r="B122" s="61" t="inlineStr">
        <is>
          <t>PL</t>
        </is>
      </c>
      <c r="C122" s="61" t="inlineStr">
        <is>
          <t>合計</t>
        </is>
      </c>
      <c r="D122" s="22" t="inlineStr">
        <is>
          <t>特別損失合計</t>
        </is>
      </c>
      <c r="E122" s="22" t="inlineStr">
        <is>
          <t>特別損失</t>
        </is>
      </c>
      <c r="F122" s="61" t="n">
        <v>1</v>
      </c>
      <c r="G122" s="61" t="n">
        <v>-1</v>
      </c>
      <c r="H122" s="22" t="n"/>
      <c r="I122" s="22" t="n"/>
      <c r="J122" s="22" t="n"/>
      <c r="K122" s="22" t="n"/>
      <c r="L122" s="22" t="n"/>
      <c r="M122" s="68" t="n"/>
      <c r="N122" s="61" t="n"/>
      <c r="O122" s="61" t="n"/>
      <c r="P122" s="22" t="n"/>
      <c r="Q122" s="22" t="n"/>
      <c r="R122" s="61" t="n">
        <v>0</v>
      </c>
      <c r="S122" s="61" t="n">
        <v>1</v>
      </c>
      <c r="T122" s="22" t="n"/>
      <c r="U122" s="22" t="n"/>
      <c r="V122" s="22" t="n"/>
      <c r="W122" s="22" t="n"/>
      <c r="X122" s="22" t="n"/>
      <c r="Y122" s="68" t="n"/>
      <c r="Z122" s="26">
        <f>CHOOSE('設定'!$C$13,B122,N122)&amp;""</f>
        <v/>
      </c>
      <c r="AA122" s="26">
        <f>CHOOSE('設定'!$C$13,C122,O122)&amp;""</f>
        <v/>
      </c>
      <c r="AB122" s="26">
        <f>CHOOSE('設定'!$C$13,D122,P122)&amp;""</f>
        <v/>
      </c>
      <c r="AC122" s="26">
        <f>CHOOSE('設定'!$C$13,E122,Q122)&amp;""</f>
        <v/>
      </c>
      <c r="AD122" s="62">
        <f>N(CHOOSE('設定'!$C$13,F122,R122))</f>
        <v/>
      </c>
      <c r="AE122" s="62">
        <f>IF(CHOOSE('設定'!$C$13,G122,S122)="",1,N(CHOOSE('設定'!$C$13,G122,S122)))</f>
        <v/>
      </c>
      <c r="AF122" s="26">
        <f>CHOOSE('設定'!$C$13,H122,T122)&amp;""</f>
        <v/>
      </c>
      <c r="AG122" s="26">
        <f>CHOOSE('設定'!$C$13,I122,U122)&amp;""</f>
        <v/>
      </c>
      <c r="AH122" s="26">
        <f>CHOOSE('設定'!$C$13,J122,V122)&amp;""</f>
        <v/>
      </c>
      <c r="AI122" s="26">
        <f>CHOOSE('設定'!$C$13,K122,W122)&amp;""</f>
        <v/>
      </c>
      <c r="AJ122" s="26">
        <f>CHOOSE('設定'!$C$13,L122,X122)&amp;""</f>
        <v/>
      </c>
      <c r="AK122" s="26">
        <f>IF(LEFT(AA122,2)="科目",AC122,"")</f>
        <v/>
      </c>
      <c r="AL122" s="49">
        <f>IF(AA122="科目",SUMIFS('合計残高試算表'!$N$6:$N$125,'勘定科目'!$E$6:$E$125,AC122,'勘定科目'!$H$6:$H$125,"○"),IF(AA122="科目＋利益",SUMIFS('合計残高試算表'!$N$6:$N$125,'勘定科目'!$E$6:$E$125,AC122,'勘定科目'!$H$6:$H$125,"○")+'設定'!$C$14,IF(AA122="利益",'設定'!$C$14,0)))</f>
        <v/>
      </c>
      <c r="AM122" s="48">
        <f>IF(AA122="合計",SUMPRODUCT(((($AF$8:$AF$142=AC122)+($AG$8:$AG$142=AC122)+($AH$8:$AH$142=AC122)+($AI$8:$AI$142=AC122)+($AJ$8:$AJ$142=AC122))&gt;0)*$AL$8:$AL$142)*AE122,IF(AA122="参考",'設定'!$C$14,IF(OR(AA122="科目",AA122="科目＋利益",AA122="利益"),AL122*AE122,"")))</f>
        <v/>
      </c>
      <c r="AN122" s="26">
        <f>IF(AB122="","",REPT("　",AD122)&amp;IF(AND(AA122="合計",AE122=1,Z122="PL",RIGHT(AB122,2)="利益",N(AM122)&lt;0),SUBSTITUTE(AB122,"利益","損失"),AB122))</f>
        <v/>
      </c>
    </row>
    <row r="123">
      <c r="A123" s="60" t="n">
        <v>116</v>
      </c>
      <c r="B123" s="61" t="inlineStr">
        <is>
          <t>PL</t>
        </is>
      </c>
      <c r="C123" s="61" t="inlineStr">
        <is>
          <t>合計</t>
        </is>
      </c>
      <c r="D123" s="22" t="inlineStr">
        <is>
          <t>税引前当期純利益</t>
        </is>
      </c>
      <c r="E123" s="22" t="inlineStr">
        <is>
          <t>税引前当期純利益</t>
        </is>
      </c>
      <c r="F123" s="61" t="n">
        <v>0</v>
      </c>
      <c r="G123" s="61" t="n">
        <v>1</v>
      </c>
      <c r="H123" s="22" t="n"/>
      <c r="I123" s="22" t="n"/>
      <c r="J123" s="22" t="n"/>
      <c r="K123" s="22" t="n"/>
      <c r="L123" s="22" t="n"/>
      <c r="M123" s="68" t="n"/>
      <c r="N123" s="61" t="n"/>
      <c r="O123" s="61" t="n"/>
      <c r="P123" s="22" t="n"/>
      <c r="Q123" s="22" t="n"/>
      <c r="R123" s="61" t="n">
        <v>0</v>
      </c>
      <c r="S123" s="61" t="n">
        <v>1</v>
      </c>
      <c r="T123" s="22" t="n"/>
      <c r="U123" s="22" t="n"/>
      <c r="V123" s="22" t="n"/>
      <c r="W123" s="22" t="n"/>
      <c r="X123" s="22" t="n"/>
      <c r="Y123" s="68" t="n"/>
      <c r="Z123" s="26">
        <f>CHOOSE('設定'!$C$13,B123,N123)&amp;""</f>
        <v/>
      </c>
      <c r="AA123" s="26">
        <f>CHOOSE('設定'!$C$13,C123,O123)&amp;""</f>
        <v/>
      </c>
      <c r="AB123" s="26">
        <f>CHOOSE('設定'!$C$13,D123,P123)&amp;""</f>
        <v/>
      </c>
      <c r="AC123" s="26">
        <f>CHOOSE('設定'!$C$13,E123,Q123)&amp;""</f>
        <v/>
      </c>
      <c r="AD123" s="62">
        <f>N(CHOOSE('設定'!$C$13,F123,R123))</f>
        <v/>
      </c>
      <c r="AE123" s="62">
        <f>IF(CHOOSE('設定'!$C$13,G123,S123)="",1,N(CHOOSE('設定'!$C$13,G123,S123)))</f>
        <v/>
      </c>
      <c r="AF123" s="26">
        <f>CHOOSE('設定'!$C$13,H123,T123)&amp;""</f>
        <v/>
      </c>
      <c r="AG123" s="26">
        <f>CHOOSE('設定'!$C$13,I123,U123)&amp;""</f>
        <v/>
      </c>
      <c r="AH123" s="26">
        <f>CHOOSE('設定'!$C$13,J123,V123)&amp;""</f>
        <v/>
      </c>
      <c r="AI123" s="26">
        <f>CHOOSE('設定'!$C$13,K123,W123)&amp;""</f>
        <v/>
      </c>
      <c r="AJ123" s="26">
        <f>CHOOSE('設定'!$C$13,L123,X123)&amp;""</f>
        <v/>
      </c>
      <c r="AK123" s="26">
        <f>IF(LEFT(AA123,2)="科目",AC123,"")</f>
        <v/>
      </c>
      <c r="AL123" s="49">
        <f>IF(AA123="科目",SUMIFS('合計残高試算表'!$N$6:$N$125,'勘定科目'!$E$6:$E$125,AC123,'勘定科目'!$H$6:$H$125,"○"),IF(AA123="科目＋利益",SUMIFS('合計残高試算表'!$N$6:$N$125,'勘定科目'!$E$6:$E$125,AC123,'勘定科目'!$H$6:$H$125,"○")+'設定'!$C$14,IF(AA123="利益",'設定'!$C$14,0)))</f>
        <v/>
      </c>
      <c r="AM123" s="48">
        <f>IF(AA123="合計",SUMPRODUCT(((($AF$8:$AF$142=AC123)+($AG$8:$AG$142=AC123)+($AH$8:$AH$142=AC123)+($AI$8:$AI$142=AC123)+($AJ$8:$AJ$142=AC123))&gt;0)*$AL$8:$AL$142)*AE123,IF(AA123="参考",'設定'!$C$14,IF(OR(AA123="科目",AA123="科目＋利益",AA123="利益"),AL123*AE123,"")))</f>
        <v/>
      </c>
      <c r="AN123" s="26">
        <f>IF(AB123="","",REPT("　",AD123)&amp;IF(AND(AA123="合計",AE123=1,Z123="PL",RIGHT(AB123,2)="利益",N(AM123)&lt;0),SUBSTITUTE(AB123,"利益","損失"),AB123))</f>
        <v/>
      </c>
    </row>
    <row r="124">
      <c r="A124" s="60" t="n">
        <v>117</v>
      </c>
      <c r="B124" s="61" t="inlineStr">
        <is>
          <t>PL</t>
        </is>
      </c>
      <c r="C124" s="61" t="inlineStr">
        <is>
          <t>科目</t>
        </is>
      </c>
      <c r="D124" s="22" t="inlineStr">
        <is>
          <t>法人税、住民税及び事業税</t>
        </is>
      </c>
      <c r="E124" s="22" t="inlineStr">
        <is>
          <t>法人税、住民税及び事業税</t>
        </is>
      </c>
      <c r="F124" s="61" t="n">
        <v>0</v>
      </c>
      <c r="G124" s="61" t="n">
        <v>-1</v>
      </c>
      <c r="H124" s="22" t="inlineStr">
        <is>
          <t>当期純利益</t>
        </is>
      </c>
      <c r="I124" s="22" t="n"/>
      <c r="J124" s="22" t="n"/>
      <c r="K124" s="22" t="n"/>
      <c r="L124" s="22" t="n"/>
      <c r="M124" s="68" t="n"/>
      <c r="N124" s="61" t="n"/>
      <c r="O124" s="61" t="n"/>
      <c r="P124" s="22" t="n"/>
      <c r="Q124" s="22" t="n"/>
      <c r="R124" s="61" t="n">
        <v>0</v>
      </c>
      <c r="S124" s="61" t="n">
        <v>1</v>
      </c>
      <c r="T124" s="22" t="n"/>
      <c r="U124" s="22" t="n"/>
      <c r="V124" s="22" t="n"/>
      <c r="W124" s="22" t="n"/>
      <c r="X124" s="22" t="n"/>
      <c r="Y124" s="68" t="n"/>
      <c r="Z124" s="26">
        <f>CHOOSE('設定'!$C$13,B124,N124)&amp;""</f>
        <v/>
      </c>
      <c r="AA124" s="26">
        <f>CHOOSE('設定'!$C$13,C124,O124)&amp;""</f>
        <v/>
      </c>
      <c r="AB124" s="26">
        <f>CHOOSE('設定'!$C$13,D124,P124)&amp;""</f>
        <v/>
      </c>
      <c r="AC124" s="26">
        <f>CHOOSE('設定'!$C$13,E124,Q124)&amp;""</f>
        <v/>
      </c>
      <c r="AD124" s="62">
        <f>N(CHOOSE('設定'!$C$13,F124,R124))</f>
        <v/>
      </c>
      <c r="AE124" s="62">
        <f>IF(CHOOSE('設定'!$C$13,G124,S124)="",1,N(CHOOSE('設定'!$C$13,G124,S124)))</f>
        <v/>
      </c>
      <c r="AF124" s="26">
        <f>CHOOSE('設定'!$C$13,H124,T124)&amp;""</f>
        <v/>
      </c>
      <c r="AG124" s="26">
        <f>CHOOSE('設定'!$C$13,I124,U124)&amp;""</f>
        <v/>
      </c>
      <c r="AH124" s="26">
        <f>CHOOSE('設定'!$C$13,J124,V124)&amp;""</f>
        <v/>
      </c>
      <c r="AI124" s="26">
        <f>CHOOSE('設定'!$C$13,K124,W124)&amp;""</f>
        <v/>
      </c>
      <c r="AJ124" s="26">
        <f>CHOOSE('設定'!$C$13,L124,X124)&amp;""</f>
        <v/>
      </c>
      <c r="AK124" s="26">
        <f>IF(LEFT(AA124,2)="科目",AC124,"")</f>
        <v/>
      </c>
      <c r="AL124" s="49">
        <f>IF(AA124="科目",SUMIFS('合計残高試算表'!$N$6:$N$125,'勘定科目'!$E$6:$E$125,AC124,'勘定科目'!$H$6:$H$125,"○"),IF(AA124="科目＋利益",SUMIFS('合計残高試算表'!$N$6:$N$125,'勘定科目'!$E$6:$E$125,AC124,'勘定科目'!$H$6:$H$125,"○")+'設定'!$C$14,IF(AA124="利益",'設定'!$C$14,0)))</f>
        <v/>
      </c>
      <c r="AM124" s="48">
        <f>IF(AA124="合計",SUMPRODUCT(((($AF$8:$AF$142=AC124)+($AG$8:$AG$142=AC124)+($AH$8:$AH$142=AC124)+($AI$8:$AI$142=AC124)+($AJ$8:$AJ$142=AC124))&gt;0)*$AL$8:$AL$142)*AE124,IF(AA124="参考",'設定'!$C$14,IF(OR(AA124="科目",AA124="科目＋利益",AA124="利益"),AL124*AE124,"")))</f>
        <v/>
      </c>
      <c r="AN124" s="26">
        <f>IF(AB124="","",REPT("　",AD124)&amp;IF(AND(AA124="合計",AE124=1,Z124="PL",RIGHT(AB124,2)="利益",N(AM124)&lt;0),SUBSTITUTE(AB124,"利益","損失"),AB124))</f>
        <v/>
      </c>
    </row>
    <row r="125">
      <c r="A125" s="60" t="n">
        <v>118</v>
      </c>
      <c r="B125" s="61" t="inlineStr">
        <is>
          <t>PL</t>
        </is>
      </c>
      <c r="C125" s="61" t="inlineStr">
        <is>
          <t>合計</t>
        </is>
      </c>
      <c r="D125" s="22" t="inlineStr">
        <is>
          <t>当期純利益</t>
        </is>
      </c>
      <c r="E125" s="22" t="inlineStr">
        <is>
          <t>当期純利益</t>
        </is>
      </c>
      <c r="F125" s="61" t="n">
        <v>0</v>
      </c>
      <c r="G125" s="61" t="n">
        <v>1</v>
      </c>
      <c r="H125" s="22" t="n"/>
      <c r="I125" s="22" t="n"/>
      <c r="J125" s="22" t="n"/>
      <c r="K125" s="22" t="n"/>
      <c r="L125" s="22" t="n"/>
      <c r="M125" s="68" t="n"/>
      <c r="N125" s="61" t="n"/>
      <c r="O125" s="61" t="n"/>
      <c r="P125" s="22" t="n"/>
      <c r="Q125" s="22" t="n"/>
      <c r="R125" s="61" t="n">
        <v>0</v>
      </c>
      <c r="S125" s="61" t="n">
        <v>1</v>
      </c>
      <c r="T125" s="22" t="n"/>
      <c r="U125" s="22" t="n"/>
      <c r="V125" s="22" t="n"/>
      <c r="W125" s="22" t="n"/>
      <c r="X125" s="22" t="n"/>
      <c r="Y125" s="68" t="n"/>
      <c r="Z125" s="26">
        <f>CHOOSE('設定'!$C$13,B125,N125)&amp;""</f>
        <v/>
      </c>
      <c r="AA125" s="26">
        <f>CHOOSE('設定'!$C$13,C125,O125)&amp;""</f>
        <v/>
      </c>
      <c r="AB125" s="26">
        <f>CHOOSE('設定'!$C$13,D125,P125)&amp;""</f>
        <v/>
      </c>
      <c r="AC125" s="26">
        <f>CHOOSE('設定'!$C$13,E125,Q125)&amp;""</f>
        <v/>
      </c>
      <c r="AD125" s="62">
        <f>N(CHOOSE('設定'!$C$13,F125,R125))</f>
        <v/>
      </c>
      <c r="AE125" s="62">
        <f>IF(CHOOSE('設定'!$C$13,G125,S125)="",1,N(CHOOSE('設定'!$C$13,G125,S125)))</f>
        <v/>
      </c>
      <c r="AF125" s="26">
        <f>CHOOSE('設定'!$C$13,H125,T125)&amp;""</f>
        <v/>
      </c>
      <c r="AG125" s="26">
        <f>CHOOSE('設定'!$C$13,I125,U125)&amp;""</f>
        <v/>
      </c>
      <c r="AH125" s="26">
        <f>CHOOSE('設定'!$C$13,J125,V125)&amp;""</f>
        <v/>
      </c>
      <c r="AI125" s="26">
        <f>CHOOSE('設定'!$C$13,K125,W125)&amp;""</f>
        <v/>
      </c>
      <c r="AJ125" s="26">
        <f>CHOOSE('設定'!$C$13,L125,X125)&amp;""</f>
        <v/>
      </c>
      <c r="AK125" s="26">
        <f>IF(LEFT(AA125,2)="科目",AC125,"")</f>
        <v/>
      </c>
      <c r="AL125" s="49">
        <f>IF(AA125="科目",SUMIFS('合計残高試算表'!$N$6:$N$125,'勘定科目'!$E$6:$E$125,AC125,'勘定科目'!$H$6:$H$125,"○"),IF(AA125="科目＋利益",SUMIFS('合計残高試算表'!$N$6:$N$125,'勘定科目'!$E$6:$E$125,AC125,'勘定科目'!$H$6:$H$125,"○")+'設定'!$C$14,IF(AA125="利益",'設定'!$C$14,0)))</f>
        <v/>
      </c>
      <c r="AM125" s="48">
        <f>IF(AA125="合計",SUMPRODUCT(((($AF$8:$AF$142=AC125)+($AG$8:$AG$142=AC125)+($AH$8:$AH$142=AC125)+($AI$8:$AI$142=AC125)+($AJ$8:$AJ$142=AC125))&gt;0)*$AL$8:$AL$142)*AE125,IF(AA125="参考",'設定'!$C$14,IF(OR(AA125="科目",AA125="科目＋利益",AA125="利益"),AL125*AE125,"")))</f>
        <v/>
      </c>
      <c r="AN125" s="26">
        <f>IF(AB125="","",REPT("　",AD125)&amp;IF(AND(AA125="合計",AE125=1,Z125="PL",RIGHT(AB125,2)="利益",N(AM125)&lt;0),SUBSTITUTE(AB125,"利益","損失"),AB125))</f>
        <v/>
      </c>
    </row>
    <row r="126">
      <c r="A126" s="60" t="n">
        <v>119</v>
      </c>
      <c r="B126" s="61" t="n"/>
      <c r="C126" s="61" t="n"/>
      <c r="D126" s="22" t="n"/>
      <c r="E126" s="22" t="n"/>
      <c r="F126" s="61" t="n">
        <v>0</v>
      </c>
      <c r="G126" s="61" t="n">
        <v>1</v>
      </c>
      <c r="H126" s="22" t="n"/>
      <c r="I126" s="22" t="n"/>
      <c r="J126" s="22" t="n"/>
      <c r="K126" s="22" t="n"/>
      <c r="L126" s="22" t="n"/>
      <c r="M126" s="68" t="n"/>
      <c r="N126" s="61" t="n"/>
      <c r="O126" s="61" t="n"/>
      <c r="P126" s="22" t="n"/>
      <c r="Q126" s="22" t="n"/>
      <c r="R126" s="61" t="n">
        <v>0</v>
      </c>
      <c r="S126" s="61" t="n">
        <v>1</v>
      </c>
      <c r="T126" s="22" t="n"/>
      <c r="U126" s="22" t="n"/>
      <c r="V126" s="22" t="n"/>
      <c r="W126" s="22" t="n"/>
      <c r="X126" s="22" t="n"/>
      <c r="Y126" s="68" t="n"/>
      <c r="Z126" s="26">
        <f>CHOOSE('設定'!$C$13,B126,N126)&amp;""</f>
        <v/>
      </c>
      <c r="AA126" s="26">
        <f>CHOOSE('設定'!$C$13,C126,O126)&amp;""</f>
        <v/>
      </c>
      <c r="AB126" s="26">
        <f>CHOOSE('設定'!$C$13,D126,P126)&amp;""</f>
        <v/>
      </c>
      <c r="AC126" s="26">
        <f>CHOOSE('設定'!$C$13,E126,Q126)&amp;""</f>
        <v/>
      </c>
      <c r="AD126" s="62">
        <f>N(CHOOSE('設定'!$C$13,F126,R126))</f>
        <v/>
      </c>
      <c r="AE126" s="62">
        <f>IF(CHOOSE('設定'!$C$13,G126,S126)="",1,N(CHOOSE('設定'!$C$13,G126,S126)))</f>
        <v/>
      </c>
      <c r="AF126" s="26">
        <f>CHOOSE('設定'!$C$13,H126,T126)&amp;""</f>
        <v/>
      </c>
      <c r="AG126" s="26">
        <f>CHOOSE('設定'!$C$13,I126,U126)&amp;""</f>
        <v/>
      </c>
      <c r="AH126" s="26">
        <f>CHOOSE('設定'!$C$13,J126,V126)&amp;""</f>
        <v/>
      </c>
      <c r="AI126" s="26">
        <f>CHOOSE('設定'!$C$13,K126,W126)&amp;""</f>
        <v/>
      </c>
      <c r="AJ126" s="26">
        <f>CHOOSE('設定'!$C$13,L126,X126)&amp;""</f>
        <v/>
      </c>
      <c r="AK126" s="26">
        <f>IF(LEFT(AA126,2)="科目",AC126,"")</f>
        <v/>
      </c>
      <c r="AL126" s="49">
        <f>IF(AA126="科目",SUMIFS('合計残高試算表'!$N$6:$N$125,'勘定科目'!$E$6:$E$125,AC126,'勘定科目'!$H$6:$H$125,"○"),IF(AA126="科目＋利益",SUMIFS('合計残高試算表'!$N$6:$N$125,'勘定科目'!$E$6:$E$125,AC126,'勘定科目'!$H$6:$H$125,"○")+'設定'!$C$14,IF(AA126="利益",'設定'!$C$14,0)))</f>
        <v/>
      </c>
      <c r="AM126" s="48">
        <f>IF(AA126="合計",SUMPRODUCT(((($AF$8:$AF$142=AC126)+($AG$8:$AG$142=AC126)+($AH$8:$AH$142=AC126)+($AI$8:$AI$142=AC126)+($AJ$8:$AJ$142=AC126))&gt;0)*$AL$8:$AL$142)*AE126,IF(AA126="参考",'設定'!$C$14,IF(OR(AA126="科目",AA126="科目＋利益",AA126="利益"),AL126*AE126,"")))</f>
        <v/>
      </c>
      <c r="AN126" s="26">
        <f>IF(AB126="","",REPT("　",AD126)&amp;IF(AND(AA126="合計",AE126=1,Z126="PL",RIGHT(AB126,2)="利益",N(AM126)&lt;0),SUBSTITUTE(AB126,"利益","損失"),AB126))</f>
        <v/>
      </c>
    </row>
    <row r="127">
      <c r="A127" s="60" t="n">
        <v>120</v>
      </c>
      <c r="B127" s="61" t="n"/>
      <c r="C127" s="61" t="n"/>
      <c r="D127" s="22" t="n"/>
      <c r="E127" s="22" t="n"/>
      <c r="F127" s="61" t="n">
        <v>0</v>
      </c>
      <c r="G127" s="61" t="n">
        <v>1</v>
      </c>
      <c r="H127" s="22" t="n"/>
      <c r="I127" s="22" t="n"/>
      <c r="J127" s="22" t="n"/>
      <c r="K127" s="22" t="n"/>
      <c r="L127" s="22" t="n"/>
      <c r="M127" s="68" t="n"/>
      <c r="N127" s="61" t="n"/>
      <c r="O127" s="61" t="n"/>
      <c r="P127" s="22" t="n"/>
      <c r="Q127" s="22" t="n"/>
      <c r="R127" s="61" t="n">
        <v>0</v>
      </c>
      <c r="S127" s="61" t="n">
        <v>1</v>
      </c>
      <c r="T127" s="22" t="n"/>
      <c r="U127" s="22" t="n"/>
      <c r="V127" s="22" t="n"/>
      <c r="W127" s="22" t="n"/>
      <c r="X127" s="22" t="n"/>
      <c r="Y127" s="68" t="n"/>
      <c r="Z127" s="26">
        <f>CHOOSE('設定'!$C$13,B127,N127)&amp;""</f>
        <v/>
      </c>
      <c r="AA127" s="26">
        <f>CHOOSE('設定'!$C$13,C127,O127)&amp;""</f>
        <v/>
      </c>
      <c r="AB127" s="26">
        <f>CHOOSE('設定'!$C$13,D127,P127)&amp;""</f>
        <v/>
      </c>
      <c r="AC127" s="26">
        <f>CHOOSE('設定'!$C$13,E127,Q127)&amp;""</f>
        <v/>
      </c>
      <c r="AD127" s="62">
        <f>N(CHOOSE('設定'!$C$13,F127,R127))</f>
        <v/>
      </c>
      <c r="AE127" s="62">
        <f>IF(CHOOSE('設定'!$C$13,G127,S127)="",1,N(CHOOSE('設定'!$C$13,G127,S127)))</f>
        <v/>
      </c>
      <c r="AF127" s="26">
        <f>CHOOSE('設定'!$C$13,H127,T127)&amp;""</f>
        <v/>
      </c>
      <c r="AG127" s="26">
        <f>CHOOSE('設定'!$C$13,I127,U127)&amp;""</f>
        <v/>
      </c>
      <c r="AH127" s="26">
        <f>CHOOSE('設定'!$C$13,J127,V127)&amp;""</f>
        <v/>
      </c>
      <c r="AI127" s="26">
        <f>CHOOSE('設定'!$C$13,K127,W127)&amp;""</f>
        <v/>
      </c>
      <c r="AJ127" s="26">
        <f>CHOOSE('設定'!$C$13,L127,X127)&amp;""</f>
        <v/>
      </c>
      <c r="AK127" s="26">
        <f>IF(LEFT(AA127,2)="科目",AC127,"")</f>
        <v/>
      </c>
      <c r="AL127" s="49">
        <f>IF(AA127="科目",SUMIFS('合計残高試算表'!$N$6:$N$125,'勘定科目'!$E$6:$E$125,AC127,'勘定科目'!$H$6:$H$125,"○"),IF(AA127="科目＋利益",SUMIFS('合計残高試算表'!$N$6:$N$125,'勘定科目'!$E$6:$E$125,AC127,'勘定科目'!$H$6:$H$125,"○")+'設定'!$C$14,IF(AA127="利益",'設定'!$C$14,0)))</f>
        <v/>
      </c>
      <c r="AM127" s="48">
        <f>IF(AA127="合計",SUMPRODUCT(((($AF$8:$AF$142=AC127)+($AG$8:$AG$142=AC127)+($AH$8:$AH$142=AC127)+($AI$8:$AI$142=AC127)+($AJ$8:$AJ$142=AC127))&gt;0)*$AL$8:$AL$142)*AE127,IF(AA127="参考",'設定'!$C$14,IF(OR(AA127="科目",AA127="科目＋利益",AA127="利益"),AL127*AE127,"")))</f>
        <v/>
      </c>
      <c r="AN127" s="26">
        <f>IF(AB127="","",REPT("　",AD127)&amp;IF(AND(AA127="合計",AE127=1,Z127="PL",RIGHT(AB127,2)="利益",N(AM127)&lt;0),SUBSTITUTE(AB127,"利益","損失"),AB127))</f>
        <v/>
      </c>
    </row>
    <row r="128">
      <c r="A128" s="60" t="n">
        <v>121</v>
      </c>
      <c r="B128" s="61" t="n"/>
      <c r="C128" s="61" t="n"/>
      <c r="D128" s="22" t="n"/>
      <c r="E128" s="22" t="n"/>
      <c r="F128" s="61" t="n">
        <v>0</v>
      </c>
      <c r="G128" s="61" t="n">
        <v>1</v>
      </c>
      <c r="H128" s="22" t="n"/>
      <c r="I128" s="22" t="n"/>
      <c r="J128" s="22" t="n"/>
      <c r="K128" s="22" t="n"/>
      <c r="L128" s="22" t="n"/>
      <c r="M128" s="68" t="n"/>
      <c r="N128" s="61" t="n"/>
      <c r="O128" s="61" t="n"/>
      <c r="P128" s="22" t="n"/>
      <c r="Q128" s="22" t="n"/>
      <c r="R128" s="61" t="n">
        <v>0</v>
      </c>
      <c r="S128" s="61" t="n">
        <v>1</v>
      </c>
      <c r="T128" s="22" t="n"/>
      <c r="U128" s="22" t="n"/>
      <c r="V128" s="22" t="n"/>
      <c r="W128" s="22" t="n"/>
      <c r="X128" s="22" t="n"/>
      <c r="Y128" s="68" t="n"/>
      <c r="Z128" s="26">
        <f>CHOOSE('設定'!$C$13,B128,N128)&amp;""</f>
        <v/>
      </c>
      <c r="AA128" s="26">
        <f>CHOOSE('設定'!$C$13,C128,O128)&amp;""</f>
        <v/>
      </c>
      <c r="AB128" s="26">
        <f>CHOOSE('設定'!$C$13,D128,P128)&amp;""</f>
        <v/>
      </c>
      <c r="AC128" s="26">
        <f>CHOOSE('設定'!$C$13,E128,Q128)&amp;""</f>
        <v/>
      </c>
      <c r="AD128" s="62">
        <f>N(CHOOSE('設定'!$C$13,F128,R128))</f>
        <v/>
      </c>
      <c r="AE128" s="62">
        <f>IF(CHOOSE('設定'!$C$13,G128,S128)="",1,N(CHOOSE('設定'!$C$13,G128,S128)))</f>
        <v/>
      </c>
      <c r="AF128" s="26">
        <f>CHOOSE('設定'!$C$13,H128,T128)&amp;""</f>
        <v/>
      </c>
      <c r="AG128" s="26">
        <f>CHOOSE('設定'!$C$13,I128,U128)&amp;""</f>
        <v/>
      </c>
      <c r="AH128" s="26">
        <f>CHOOSE('設定'!$C$13,J128,V128)&amp;""</f>
        <v/>
      </c>
      <c r="AI128" s="26">
        <f>CHOOSE('設定'!$C$13,K128,W128)&amp;""</f>
        <v/>
      </c>
      <c r="AJ128" s="26">
        <f>CHOOSE('設定'!$C$13,L128,X128)&amp;""</f>
        <v/>
      </c>
      <c r="AK128" s="26">
        <f>IF(LEFT(AA128,2)="科目",AC128,"")</f>
        <v/>
      </c>
      <c r="AL128" s="49">
        <f>IF(AA128="科目",SUMIFS('合計残高試算表'!$N$6:$N$125,'勘定科目'!$E$6:$E$125,AC128,'勘定科目'!$H$6:$H$125,"○"),IF(AA128="科目＋利益",SUMIFS('合計残高試算表'!$N$6:$N$125,'勘定科目'!$E$6:$E$125,AC128,'勘定科目'!$H$6:$H$125,"○")+'設定'!$C$14,IF(AA128="利益",'設定'!$C$14,0)))</f>
        <v/>
      </c>
      <c r="AM128" s="48">
        <f>IF(AA128="合計",SUMPRODUCT(((($AF$8:$AF$142=AC128)+($AG$8:$AG$142=AC128)+($AH$8:$AH$142=AC128)+($AI$8:$AI$142=AC128)+($AJ$8:$AJ$142=AC128))&gt;0)*$AL$8:$AL$142)*AE128,IF(AA128="参考",'設定'!$C$14,IF(OR(AA128="科目",AA128="科目＋利益",AA128="利益"),AL128*AE128,"")))</f>
        <v/>
      </c>
      <c r="AN128" s="26">
        <f>IF(AB128="","",REPT("　",AD128)&amp;IF(AND(AA128="合計",AE128=1,Z128="PL",RIGHT(AB128,2)="利益",N(AM128)&lt;0),SUBSTITUTE(AB128,"利益","損失"),AB128))</f>
        <v/>
      </c>
    </row>
    <row r="129">
      <c r="A129" s="60" t="n">
        <v>122</v>
      </c>
      <c r="B129" s="61" t="n"/>
      <c r="C129" s="61" t="n"/>
      <c r="D129" s="22" t="n"/>
      <c r="E129" s="22" t="n"/>
      <c r="F129" s="61" t="n">
        <v>0</v>
      </c>
      <c r="G129" s="61" t="n">
        <v>1</v>
      </c>
      <c r="H129" s="22" t="n"/>
      <c r="I129" s="22" t="n"/>
      <c r="J129" s="22" t="n"/>
      <c r="K129" s="22" t="n"/>
      <c r="L129" s="22" t="n"/>
      <c r="M129" s="68" t="n"/>
      <c r="N129" s="61" t="n"/>
      <c r="O129" s="61" t="n"/>
      <c r="P129" s="22" t="n"/>
      <c r="Q129" s="22" t="n"/>
      <c r="R129" s="61" t="n">
        <v>0</v>
      </c>
      <c r="S129" s="61" t="n">
        <v>1</v>
      </c>
      <c r="T129" s="22" t="n"/>
      <c r="U129" s="22" t="n"/>
      <c r="V129" s="22" t="n"/>
      <c r="W129" s="22" t="n"/>
      <c r="X129" s="22" t="n"/>
      <c r="Y129" s="68" t="n"/>
      <c r="Z129" s="26">
        <f>CHOOSE('設定'!$C$13,B129,N129)&amp;""</f>
        <v/>
      </c>
      <c r="AA129" s="26">
        <f>CHOOSE('設定'!$C$13,C129,O129)&amp;""</f>
        <v/>
      </c>
      <c r="AB129" s="26">
        <f>CHOOSE('設定'!$C$13,D129,P129)&amp;""</f>
        <v/>
      </c>
      <c r="AC129" s="26">
        <f>CHOOSE('設定'!$C$13,E129,Q129)&amp;""</f>
        <v/>
      </c>
      <c r="AD129" s="62">
        <f>N(CHOOSE('設定'!$C$13,F129,R129))</f>
        <v/>
      </c>
      <c r="AE129" s="62">
        <f>IF(CHOOSE('設定'!$C$13,G129,S129)="",1,N(CHOOSE('設定'!$C$13,G129,S129)))</f>
        <v/>
      </c>
      <c r="AF129" s="26">
        <f>CHOOSE('設定'!$C$13,H129,T129)&amp;""</f>
        <v/>
      </c>
      <c r="AG129" s="26">
        <f>CHOOSE('設定'!$C$13,I129,U129)&amp;""</f>
        <v/>
      </c>
      <c r="AH129" s="26">
        <f>CHOOSE('設定'!$C$13,J129,V129)&amp;""</f>
        <v/>
      </c>
      <c r="AI129" s="26">
        <f>CHOOSE('設定'!$C$13,K129,W129)&amp;""</f>
        <v/>
      </c>
      <c r="AJ129" s="26">
        <f>CHOOSE('設定'!$C$13,L129,X129)&amp;""</f>
        <v/>
      </c>
      <c r="AK129" s="26">
        <f>IF(LEFT(AA129,2)="科目",AC129,"")</f>
        <v/>
      </c>
      <c r="AL129" s="49">
        <f>IF(AA129="科目",SUMIFS('合計残高試算表'!$N$6:$N$125,'勘定科目'!$E$6:$E$125,AC129,'勘定科目'!$H$6:$H$125,"○"),IF(AA129="科目＋利益",SUMIFS('合計残高試算表'!$N$6:$N$125,'勘定科目'!$E$6:$E$125,AC129,'勘定科目'!$H$6:$H$125,"○")+'設定'!$C$14,IF(AA129="利益",'設定'!$C$14,0)))</f>
        <v/>
      </c>
      <c r="AM129" s="48">
        <f>IF(AA129="合計",SUMPRODUCT(((($AF$8:$AF$142=AC129)+($AG$8:$AG$142=AC129)+($AH$8:$AH$142=AC129)+($AI$8:$AI$142=AC129)+($AJ$8:$AJ$142=AC129))&gt;0)*$AL$8:$AL$142)*AE129,IF(AA129="参考",'設定'!$C$14,IF(OR(AA129="科目",AA129="科目＋利益",AA129="利益"),AL129*AE129,"")))</f>
        <v/>
      </c>
      <c r="AN129" s="26">
        <f>IF(AB129="","",REPT("　",AD129)&amp;IF(AND(AA129="合計",AE129=1,Z129="PL",RIGHT(AB129,2)="利益",N(AM129)&lt;0),SUBSTITUTE(AB129,"利益","損失"),AB129))</f>
        <v/>
      </c>
    </row>
    <row r="130">
      <c r="A130" s="60" t="n">
        <v>123</v>
      </c>
      <c r="B130" s="61" t="n"/>
      <c r="C130" s="61" t="n"/>
      <c r="D130" s="22" t="n"/>
      <c r="E130" s="22" t="n"/>
      <c r="F130" s="61" t="n">
        <v>0</v>
      </c>
      <c r="G130" s="61" t="n">
        <v>1</v>
      </c>
      <c r="H130" s="22" t="n"/>
      <c r="I130" s="22" t="n"/>
      <c r="J130" s="22" t="n"/>
      <c r="K130" s="22" t="n"/>
      <c r="L130" s="22" t="n"/>
      <c r="M130" s="68" t="n"/>
      <c r="N130" s="61" t="n"/>
      <c r="O130" s="61" t="n"/>
      <c r="P130" s="22" t="n"/>
      <c r="Q130" s="22" t="n"/>
      <c r="R130" s="61" t="n">
        <v>0</v>
      </c>
      <c r="S130" s="61" t="n">
        <v>1</v>
      </c>
      <c r="T130" s="22" t="n"/>
      <c r="U130" s="22" t="n"/>
      <c r="V130" s="22" t="n"/>
      <c r="W130" s="22" t="n"/>
      <c r="X130" s="22" t="n"/>
      <c r="Y130" s="68" t="n"/>
      <c r="Z130" s="26">
        <f>CHOOSE('設定'!$C$13,B130,N130)&amp;""</f>
        <v/>
      </c>
      <c r="AA130" s="26">
        <f>CHOOSE('設定'!$C$13,C130,O130)&amp;""</f>
        <v/>
      </c>
      <c r="AB130" s="26">
        <f>CHOOSE('設定'!$C$13,D130,P130)&amp;""</f>
        <v/>
      </c>
      <c r="AC130" s="26">
        <f>CHOOSE('設定'!$C$13,E130,Q130)&amp;""</f>
        <v/>
      </c>
      <c r="AD130" s="62">
        <f>N(CHOOSE('設定'!$C$13,F130,R130))</f>
        <v/>
      </c>
      <c r="AE130" s="62">
        <f>IF(CHOOSE('設定'!$C$13,G130,S130)="",1,N(CHOOSE('設定'!$C$13,G130,S130)))</f>
        <v/>
      </c>
      <c r="AF130" s="26">
        <f>CHOOSE('設定'!$C$13,H130,T130)&amp;""</f>
        <v/>
      </c>
      <c r="AG130" s="26">
        <f>CHOOSE('設定'!$C$13,I130,U130)&amp;""</f>
        <v/>
      </c>
      <c r="AH130" s="26">
        <f>CHOOSE('設定'!$C$13,J130,V130)&amp;""</f>
        <v/>
      </c>
      <c r="AI130" s="26">
        <f>CHOOSE('設定'!$C$13,K130,W130)&amp;""</f>
        <v/>
      </c>
      <c r="AJ130" s="26">
        <f>CHOOSE('設定'!$C$13,L130,X130)&amp;""</f>
        <v/>
      </c>
      <c r="AK130" s="26">
        <f>IF(LEFT(AA130,2)="科目",AC130,"")</f>
        <v/>
      </c>
      <c r="AL130" s="49">
        <f>IF(AA130="科目",SUMIFS('合計残高試算表'!$N$6:$N$125,'勘定科目'!$E$6:$E$125,AC130,'勘定科目'!$H$6:$H$125,"○"),IF(AA130="科目＋利益",SUMIFS('合計残高試算表'!$N$6:$N$125,'勘定科目'!$E$6:$E$125,AC130,'勘定科目'!$H$6:$H$125,"○")+'設定'!$C$14,IF(AA130="利益",'設定'!$C$14,0)))</f>
        <v/>
      </c>
      <c r="AM130" s="48">
        <f>IF(AA130="合計",SUMPRODUCT(((($AF$8:$AF$142=AC130)+($AG$8:$AG$142=AC130)+($AH$8:$AH$142=AC130)+($AI$8:$AI$142=AC130)+($AJ$8:$AJ$142=AC130))&gt;0)*$AL$8:$AL$142)*AE130,IF(AA130="参考",'設定'!$C$14,IF(OR(AA130="科目",AA130="科目＋利益",AA130="利益"),AL130*AE130,"")))</f>
        <v/>
      </c>
      <c r="AN130" s="26">
        <f>IF(AB130="","",REPT("　",AD130)&amp;IF(AND(AA130="合計",AE130=1,Z130="PL",RIGHT(AB130,2)="利益",N(AM130)&lt;0),SUBSTITUTE(AB130,"利益","損失"),AB130))</f>
        <v/>
      </c>
    </row>
    <row r="131">
      <c r="A131" s="60" t="n">
        <v>124</v>
      </c>
      <c r="B131" s="61" t="n"/>
      <c r="C131" s="61" t="n"/>
      <c r="D131" s="22" t="n"/>
      <c r="E131" s="22" t="n"/>
      <c r="F131" s="61" t="n">
        <v>0</v>
      </c>
      <c r="G131" s="61" t="n">
        <v>1</v>
      </c>
      <c r="H131" s="22" t="n"/>
      <c r="I131" s="22" t="n"/>
      <c r="J131" s="22" t="n"/>
      <c r="K131" s="22" t="n"/>
      <c r="L131" s="22" t="n"/>
      <c r="M131" s="68" t="n"/>
      <c r="N131" s="61" t="n"/>
      <c r="O131" s="61" t="n"/>
      <c r="P131" s="22" t="n"/>
      <c r="Q131" s="22" t="n"/>
      <c r="R131" s="61" t="n">
        <v>0</v>
      </c>
      <c r="S131" s="61" t="n">
        <v>1</v>
      </c>
      <c r="T131" s="22" t="n"/>
      <c r="U131" s="22" t="n"/>
      <c r="V131" s="22" t="n"/>
      <c r="W131" s="22" t="n"/>
      <c r="X131" s="22" t="n"/>
      <c r="Y131" s="68" t="n"/>
      <c r="Z131" s="26">
        <f>CHOOSE('設定'!$C$13,B131,N131)&amp;""</f>
        <v/>
      </c>
      <c r="AA131" s="26">
        <f>CHOOSE('設定'!$C$13,C131,O131)&amp;""</f>
        <v/>
      </c>
      <c r="AB131" s="26">
        <f>CHOOSE('設定'!$C$13,D131,P131)&amp;""</f>
        <v/>
      </c>
      <c r="AC131" s="26">
        <f>CHOOSE('設定'!$C$13,E131,Q131)&amp;""</f>
        <v/>
      </c>
      <c r="AD131" s="62">
        <f>N(CHOOSE('設定'!$C$13,F131,R131))</f>
        <v/>
      </c>
      <c r="AE131" s="62">
        <f>IF(CHOOSE('設定'!$C$13,G131,S131)="",1,N(CHOOSE('設定'!$C$13,G131,S131)))</f>
        <v/>
      </c>
      <c r="AF131" s="26">
        <f>CHOOSE('設定'!$C$13,H131,T131)&amp;""</f>
        <v/>
      </c>
      <c r="AG131" s="26">
        <f>CHOOSE('設定'!$C$13,I131,U131)&amp;""</f>
        <v/>
      </c>
      <c r="AH131" s="26">
        <f>CHOOSE('設定'!$C$13,J131,V131)&amp;""</f>
        <v/>
      </c>
      <c r="AI131" s="26">
        <f>CHOOSE('設定'!$C$13,K131,W131)&amp;""</f>
        <v/>
      </c>
      <c r="AJ131" s="26">
        <f>CHOOSE('設定'!$C$13,L131,X131)&amp;""</f>
        <v/>
      </c>
      <c r="AK131" s="26">
        <f>IF(LEFT(AA131,2)="科目",AC131,"")</f>
        <v/>
      </c>
      <c r="AL131" s="49">
        <f>IF(AA131="科目",SUMIFS('合計残高試算表'!$N$6:$N$125,'勘定科目'!$E$6:$E$125,AC131,'勘定科目'!$H$6:$H$125,"○"),IF(AA131="科目＋利益",SUMIFS('合計残高試算表'!$N$6:$N$125,'勘定科目'!$E$6:$E$125,AC131,'勘定科目'!$H$6:$H$125,"○")+'設定'!$C$14,IF(AA131="利益",'設定'!$C$14,0)))</f>
        <v/>
      </c>
      <c r="AM131" s="48">
        <f>IF(AA131="合計",SUMPRODUCT(((($AF$8:$AF$142=AC131)+($AG$8:$AG$142=AC131)+($AH$8:$AH$142=AC131)+($AI$8:$AI$142=AC131)+($AJ$8:$AJ$142=AC131))&gt;0)*$AL$8:$AL$142)*AE131,IF(AA131="参考",'設定'!$C$14,IF(OR(AA131="科目",AA131="科目＋利益",AA131="利益"),AL131*AE131,"")))</f>
        <v/>
      </c>
      <c r="AN131" s="26">
        <f>IF(AB131="","",REPT("　",AD131)&amp;IF(AND(AA131="合計",AE131=1,Z131="PL",RIGHT(AB131,2)="利益",N(AM131)&lt;0),SUBSTITUTE(AB131,"利益","損失"),AB131))</f>
        <v/>
      </c>
    </row>
    <row r="132">
      <c r="A132" s="60" t="n">
        <v>125</v>
      </c>
      <c r="B132" s="61" t="n"/>
      <c r="C132" s="61" t="n"/>
      <c r="D132" s="22" t="n"/>
      <c r="E132" s="22" t="n"/>
      <c r="F132" s="61" t="n">
        <v>0</v>
      </c>
      <c r="G132" s="61" t="n">
        <v>1</v>
      </c>
      <c r="H132" s="22" t="n"/>
      <c r="I132" s="22" t="n"/>
      <c r="J132" s="22" t="n"/>
      <c r="K132" s="22" t="n"/>
      <c r="L132" s="22" t="n"/>
      <c r="M132" s="68" t="n"/>
      <c r="N132" s="61" t="n"/>
      <c r="O132" s="61" t="n"/>
      <c r="P132" s="22" t="n"/>
      <c r="Q132" s="22" t="n"/>
      <c r="R132" s="61" t="n">
        <v>0</v>
      </c>
      <c r="S132" s="61" t="n">
        <v>1</v>
      </c>
      <c r="T132" s="22" t="n"/>
      <c r="U132" s="22" t="n"/>
      <c r="V132" s="22" t="n"/>
      <c r="W132" s="22" t="n"/>
      <c r="X132" s="22" t="n"/>
      <c r="Y132" s="68" t="n"/>
      <c r="Z132" s="26">
        <f>CHOOSE('設定'!$C$13,B132,N132)&amp;""</f>
        <v/>
      </c>
      <c r="AA132" s="26">
        <f>CHOOSE('設定'!$C$13,C132,O132)&amp;""</f>
        <v/>
      </c>
      <c r="AB132" s="26">
        <f>CHOOSE('設定'!$C$13,D132,P132)&amp;""</f>
        <v/>
      </c>
      <c r="AC132" s="26">
        <f>CHOOSE('設定'!$C$13,E132,Q132)&amp;""</f>
        <v/>
      </c>
      <c r="AD132" s="62">
        <f>N(CHOOSE('設定'!$C$13,F132,R132))</f>
        <v/>
      </c>
      <c r="AE132" s="62">
        <f>IF(CHOOSE('設定'!$C$13,G132,S132)="",1,N(CHOOSE('設定'!$C$13,G132,S132)))</f>
        <v/>
      </c>
      <c r="AF132" s="26">
        <f>CHOOSE('設定'!$C$13,H132,T132)&amp;""</f>
        <v/>
      </c>
      <c r="AG132" s="26">
        <f>CHOOSE('設定'!$C$13,I132,U132)&amp;""</f>
        <v/>
      </c>
      <c r="AH132" s="26">
        <f>CHOOSE('設定'!$C$13,J132,V132)&amp;""</f>
        <v/>
      </c>
      <c r="AI132" s="26">
        <f>CHOOSE('設定'!$C$13,K132,W132)&amp;""</f>
        <v/>
      </c>
      <c r="AJ132" s="26">
        <f>CHOOSE('設定'!$C$13,L132,X132)&amp;""</f>
        <v/>
      </c>
      <c r="AK132" s="26">
        <f>IF(LEFT(AA132,2)="科目",AC132,"")</f>
        <v/>
      </c>
      <c r="AL132" s="49">
        <f>IF(AA132="科目",SUMIFS('合計残高試算表'!$N$6:$N$125,'勘定科目'!$E$6:$E$125,AC132,'勘定科目'!$H$6:$H$125,"○"),IF(AA132="科目＋利益",SUMIFS('合計残高試算表'!$N$6:$N$125,'勘定科目'!$E$6:$E$125,AC132,'勘定科目'!$H$6:$H$125,"○")+'設定'!$C$14,IF(AA132="利益",'設定'!$C$14,0)))</f>
        <v/>
      </c>
      <c r="AM132" s="48">
        <f>IF(AA132="合計",SUMPRODUCT(((($AF$8:$AF$142=AC132)+($AG$8:$AG$142=AC132)+($AH$8:$AH$142=AC132)+($AI$8:$AI$142=AC132)+($AJ$8:$AJ$142=AC132))&gt;0)*$AL$8:$AL$142)*AE132,IF(AA132="参考",'設定'!$C$14,IF(OR(AA132="科目",AA132="科目＋利益",AA132="利益"),AL132*AE132,"")))</f>
        <v/>
      </c>
      <c r="AN132" s="26">
        <f>IF(AB132="","",REPT("　",AD132)&amp;IF(AND(AA132="合計",AE132=1,Z132="PL",RIGHT(AB132,2)="利益",N(AM132)&lt;0),SUBSTITUTE(AB132,"利益","損失"),AB132))</f>
        <v/>
      </c>
    </row>
    <row r="133">
      <c r="A133" s="60" t="n">
        <v>126</v>
      </c>
      <c r="B133" s="61" t="n"/>
      <c r="C133" s="61" t="n"/>
      <c r="D133" s="22" t="n"/>
      <c r="E133" s="22" t="n"/>
      <c r="F133" s="61" t="n">
        <v>0</v>
      </c>
      <c r="G133" s="61" t="n">
        <v>1</v>
      </c>
      <c r="H133" s="22" t="n"/>
      <c r="I133" s="22" t="n"/>
      <c r="J133" s="22" t="n"/>
      <c r="K133" s="22" t="n"/>
      <c r="L133" s="22" t="n"/>
      <c r="M133" s="68" t="n"/>
      <c r="N133" s="61" t="n"/>
      <c r="O133" s="61" t="n"/>
      <c r="P133" s="22" t="n"/>
      <c r="Q133" s="22" t="n"/>
      <c r="R133" s="61" t="n">
        <v>0</v>
      </c>
      <c r="S133" s="61" t="n">
        <v>1</v>
      </c>
      <c r="T133" s="22" t="n"/>
      <c r="U133" s="22" t="n"/>
      <c r="V133" s="22" t="n"/>
      <c r="W133" s="22" t="n"/>
      <c r="X133" s="22" t="n"/>
      <c r="Y133" s="68" t="n"/>
      <c r="Z133" s="26">
        <f>CHOOSE('設定'!$C$13,B133,N133)&amp;""</f>
        <v/>
      </c>
      <c r="AA133" s="26">
        <f>CHOOSE('設定'!$C$13,C133,O133)&amp;""</f>
        <v/>
      </c>
      <c r="AB133" s="26">
        <f>CHOOSE('設定'!$C$13,D133,P133)&amp;""</f>
        <v/>
      </c>
      <c r="AC133" s="26">
        <f>CHOOSE('設定'!$C$13,E133,Q133)&amp;""</f>
        <v/>
      </c>
      <c r="AD133" s="62">
        <f>N(CHOOSE('設定'!$C$13,F133,R133))</f>
        <v/>
      </c>
      <c r="AE133" s="62">
        <f>IF(CHOOSE('設定'!$C$13,G133,S133)="",1,N(CHOOSE('設定'!$C$13,G133,S133)))</f>
        <v/>
      </c>
      <c r="AF133" s="26">
        <f>CHOOSE('設定'!$C$13,H133,T133)&amp;""</f>
        <v/>
      </c>
      <c r="AG133" s="26">
        <f>CHOOSE('設定'!$C$13,I133,U133)&amp;""</f>
        <v/>
      </c>
      <c r="AH133" s="26">
        <f>CHOOSE('設定'!$C$13,J133,V133)&amp;""</f>
        <v/>
      </c>
      <c r="AI133" s="26">
        <f>CHOOSE('設定'!$C$13,K133,W133)&amp;""</f>
        <v/>
      </c>
      <c r="AJ133" s="26">
        <f>CHOOSE('設定'!$C$13,L133,X133)&amp;""</f>
        <v/>
      </c>
      <c r="AK133" s="26">
        <f>IF(LEFT(AA133,2)="科目",AC133,"")</f>
        <v/>
      </c>
      <c r="AL133" s="49">
        <f>IF(AA133="科目",SUMIFS('合計残高試算表'!$N$6:$N$125,'勘定科目'!$E$6:$E$125,AC133,'勘定科目'!$H$6:$H$125,"○"),IF(AA133="科目＋利益",SUMIFS('合計残高試算表'!$N$6:$N$125,'勘定科目'!$E$6:$E$125,AC133,'勘定科目'!$H$6:$H$125,"○")+'設定'!$C$14,IF(AA133="利益",'設定'!$C$14,0)))</f>
        <v/>
      </c>
      <c r="AM133" s="48">
        <f>IF(AA133="合計",SUMPRODUCT(((($AF$8:$AF$142=AC133)+($AG$8:$AG$142=AC133)+($AH$8:$AH$142=AC133)+($AI$8:$AI$142=AC133)+($AJ$8:$AJ$142=AC133))&gt;0)*$AL$8:$AL$142)*AE133,IF(AA133="参考",'設定'!$C$14,IF(OR(AA133="科目",AA133="科目＋利益",AA133="利益"),AL133*AE133,"")))</f>
        <v/>
      </c>
      <c r="AN133" s="26">
        <f>IF(AB133="","",REPT("　",AD133)&amp;IF(AND(AA133="合計",AE133=1,Z133="PL",RIGHT(AB133,2)="利益",N(AM133)&lt;0),SUBSTITUTE(AB133,"利益","損失"),AB133))</f>
        <v/>
      </c>
    </row>
    <row r="134">
      <c r="A134" s="60" t="n">
        <v>127</v>
      </c>
      <c r="B134" s="61" t="n"/>
      <c r="C134" s="61" t="n"/>
      <c r="D134" s="22" t="n"/>
      <c r="E134" s="22" t="n"/>
      <c r="F134" s="61" t="n">
        <v>0</v>
      </c>
      <c r="G134" s="61" t="n">
        <v>1</v>
      </c>
      <c r="H134" s="22" t="n"/>
      <c r="I134" s="22" t="n"/>
      <c r="J134" s="22" t="n"/>
      <c r="K134" s="22" t="n"/>
      <c r="L134" s="22" t="n"/>
      <c r="M134" s="68" t="n"/>
      <c r="N134" s="61" t="n"/>
      <c r="O134" s="61" t="n"/>
      <c r="P134" s="22" t="n"/>
      <c r="Q134" s="22" t="n"/>
      <c r="R134" s="61" t="n">
        <v>0</v>
      </c>
      <c r="S134" s="61" t="n">
        <v>1</v>
      </c>
      <c r="T134" s="22" t="n"/>
      <c r="U134" s="22" t="n"/>
      <c r="V134" s="22" t="n"/>
      <c r="W134" s="22" t="n"/>
      <c r="X134" s="22" t="n"/>
      <c r="Y134" s="68" t="n"/>
      <c r="Z134" s="26">
        <f>CHOOSE('設定'!$C$13,B134,N134)&amp;""</f>
        <v/>
      </c>
      <c r="AA134" s="26">
        <f>CHOOSE('設定'!$C$13,C134,O134)&amp;""</f>
        <v/>
      </c>
      <c r="AB134" s="26">
        <f>CHOOSE('設定'!$C$13,D134,P134)&amp;""</f>
        <v/>
      </c>
      <c r="AC134" s="26">
        <f>CHOOSE('設定'!$C$13,E134,Q134)&amp;""</f>
        <v/>
      </c>
      <c r="AD134" s="62">
        <f>N(CHOOSE('設定'!$C$13,F134,R134))</f>
        <v/>
      </c>
      <c r="AE134" s="62">
        <f>IF(CHOOSE('設定'!$C$13,G134,S134)="",1,N(CHOOSE('設定'!$C$13,G134,S134)))</f>
        <v/>
      </c>
      <c r="AF134" s="26">
        <f>CHOOSE('設定'!$C$13,H134,T134)&amp;""</f>
        <v/>
      </c>
      <c r="AG134" s="26">
        <f>CHOOSE('設定'!$C$13,I134,U134)&amp;""</f>
        <v/>
      </c>
      <c r="AH134" s="26">
        <f>CHOOSE('設定'!$C$13,J134,V134)&amp;""</f>
        <v/>
      </c>
      <c r="AI134" s="26">
        <f>CHOOSE('設定'!$C$13,K134,W134)&amp;""</f>
        <v/>
      </c>
      <c r="AJ134" s="26">
        <f>CHOOSE('設定'!$C$13,L134,X134)&amp;""</f>
        <v/>
      </c>
      <c r="AK134" s="26">
        <f>IF(LEFT(AA134,2)="科目",AC134,"")</f>
        <v/>
      </c>
      <c r="AL134" s="49">
        <f>IF(AA134="科目",SUMIFS('合計残高試算表'!$N$6:$N$125,'勘定科目'!$E$6:$E$125,AC134,'勘定科目'!$H$6:$H$125,"○"),IF(AA134="科目＋利益",SUMIFS('合計残高試算表'!$N$6:$N$125,'勘定科目'!$E$6:$E$125,AC134,'勘定科目'!$H$6:$H$125,"○")+'設定'!$C$14,IF(AA134="利益",'設定'!$C$14,0)))</f>
        <v/>
      </c>
      <c r="AM134" s="48">
        <f>IF(AA134="合計",SUMPRODUCT(((($AF$8:$AF$142=AC134)+($AG$8:$AG$142=AC134)+($AH$8:$AH$142=AC134)+($AI$8:$AI$142=AC134)+($AJ$8:$AJ$142=AC134))&gt;0)*$AL$8:$AL$142)*AE134,IF(AA134="参考",'設定'!$C$14,IF(OR(AA134="科目",AA134="科目＋利益",AA134="利益"),AL134*AE134,"")))</f>
        <v/>
      </c>
      <c r="AN134" s="26">
        <f>IF(AB134="","",REPT("　",AD134)&amp;IF(AND(AA134="合計",AE134=1,Z134="PL",RIGHT(AB134,2)="利益",N(AM134)&lt;0),SUBSTITUTE(AB134,"利益","損失"),AB134))</f>
        <v/>
      </c>
    </row>
    <row r="135">
      <c r="A135" s="60" t="n">
        <v>128</v>
      </c>
      <c r="B135" s="61" t="n"/>
      <c r="C135" s="61" t="n"/>
      <c r="D135" s="22" t="n"/>
      <c r="E135" s="22" t="n"/>
      <c r="F135" s="61" t="n">
        <v>0</v>
      </c>
      <c r="G135" s="61" t="n">
        <v>1</v>
      </c>
      <c r="H135" s="22" t="n"/>
      <c r="I135" s="22" t="n"/>
      <c r="J135" s="22" t="n"/>
      <c r="K135" s="22" t="n"/>
      <c r="L135" s="22" t="n"/>
      <c r="M135" s="68" t="n"/>
      <c r="N135" s="61" t="n"/>
      <c r="O135" s="61" t="n"/>
      <c r="P135" s="22" t="n"/>
      <c r="Q135" s="22" t="n"/>
      <c r="R135" s="61" t="n">
        <v>0</v>
      </c>
      <c r="S135" s="61" t="n">
        <v>1</v>
      </c>
      <c r="T135" s="22" t="n"/>
      <c r="U135" s="22" t="n"/>
      <c r="V135" s="22" t="n"/>
      <c r="W135" s="22" t="n"/>
      <c r="X135" s="22" t="n"/>
      <c r="Y135" s="68" t="n"/>
      <c r="Z135" s="26">
        <f>CHOOSE('設定'!$C$13,B135,N135)&amp;""</f>
        <v/>
      </c>
      <c r="AA135" s="26">
        <f>CHOOSE('設定'!$C$13,C135,O135)&amp;""</f>
        <v/>
      </c>
      <c r="AB135" s="26">
        <f>CHOOSE('設定'!$C$13,D135,P135)&amp;""</f>
        <v/>
      </c>
      <c r="AC135" s="26">
        <f>CHOOSE('設定'!$C$13,E135,Q135)&amp;""</f>
        <v/>
      </c>
      <c r="AD135" s="62">
        <f>N(CHOOSE('設定'!$C$13,F135,R135))</f>
        <v/>
      </c>
      <c r="AE135" s="62">
        <f>IF(CHOOSE('設定'!$C$13,G135,S135)="",1,N(CHOOSE('設定'!$C$13,G135,S135)))</f>
        <v/>
      </c>
      <c r="AF135" s="26">
        <f>CHOOSE('設定'!$C$13,H135,T135)&amp;""</f>
        <v/>
      </c>
      <c r="AG135" s="26">
        <f>CHOOSE('設定'!$C$13,I135,U135)&amp;""</f>
        <v/>
      </c>
      <c r="AH135" s="26">
        <f>CHOOSE('設定'!$C$13,J135,V135)&amp;""</f>
        <v/>
      </c>
      <c r="AI135" s="26">
        <f>CHOOSE('設定'!$C$13,K135,W135)&amp;""</f>
        <v/>
      </c>
      <c r="AJ135" s="26">
        <f>CHOOSE('設定'!$C$13,L135,X135)&amp;""</f>
        <v/>
      </c>
      <c r="AK135" s="26">
        <f>IF(LEFT(AA135,2)="科目",AC135,"")</f>
        <v/>
      </c>
      <c r="AL135" s="49">
        <f>IF(AA135="科目",SUMIFS('合計残高試算表'!$N$6:$N$125,'勘定科目'!$E$6:$E$125,AC135,'勘定科目'!$H$6:$H$125,"○"),IF(AA135="科目＋利益",SUMIFS('合計残高試算表'!$N$6:$N$125,'勘定科目'!$E$6:$E$125,AC135,'勘定科目'!$H$6:$H$125,"○")+'設定'!$C$14,IF(AA135="利益",'設定'!$C$14,0)))</f>
        <v/>
      </c>
      <c r="AM135" s="48">
        <f>IF(AA135="合計",SUMPRODUCT(((($AF$8:$AF$142=AC135)+($AG$8:$AG$142=AC135)+($AH$8:$AH$142=AC135)+($AI$8:$AI$142=AC135)+($AJ$8:$AJ$142=AC135))&gt;0)*$AL$8:$AL$142)*AE135,IF(AA135="参考",'設定'!$C$14,IF(OR(AA135="科目",AA135="科目＋利益",AA135="利益"),AL135*AE135,"")))</f>
        <v/>
      </c>
      <c r="AN135" s="26">
        <f>IF(AB135="","",REPT("　",AD135)&amp;IF(AND(AA135="合計",AE135=1,Z135="PL",RIGHT(AB135,2)="利益",N(AM135)&lt;0),SUBSTITUTE(AB135,"利益","損失"),AB135))</f>
        <v/>
      </c>
    </row>
    <row r="136">
      <c r="A136" s="60" t="n">
        <v>129</v>
      </c>
      <c r="B136" s="61" t="n"/>
      <c r="C136" s="61" t="n"/>
      <c r="D136" s="22" t="n"/>
      <c r="E136" s="22" t="n"/>
      <c r="F136" s="61" t="n">
        <v>0</v>
      </c>
      <c r="G136" s="61" t="n">
        <v>1</v>
      </c>
      <c r="H136" s="22" t="n"/>
      <c r="I136" s="22" t="n"/>
      <c r="J136" s="22" t="n"/>
      <c r="K136" s="22" t="n"/>
      <c r="L136" s="22" t="n"/>
      <c r="M136" s="68" t="n"/>
      <c r="N136" s="61" t="n"/>
      <c r="O136" s="61" t="n"/>
      <c r="P136" s="22" t="n"/>
      <c r="Q136" s="22" t="n"/>
      <c r="R136" s="61" t="n">
        <v>0</v>
      </c>
      <c r="S136" s="61" t="n">
        <v>1</v>
      </c>
      <c r="T136" s="22" t="n"/>
      <c r="U136" s="22" t="n"/>
      <c r="V136" s="22" t="n"/>
      <c r="W136" s="22" t="n"/>
      <c r="X136" s="22" t="n"/>
      <c r="Y136" s="68" t="n"/>
      <c r="Z136" s="26">
        <f>CHOOSE('設定'!$C$13,B136,N136)&amp;""</f>
        <v/>
      </c>
      <c r="AA136" s="26">
        <f>CHOOSE('設定'!$C$13,C136,O136)&amp;""</f>
        <v/>
      </c>
      <c r="AB136" s="26">
        <f>CHOOSE('設定'!$C$13,D136,P136)&amp;""</f>
        <v/>
      </c>
      <c r="AC136" s="26">
        <f>CHOOSE('設定'!$C$13,E136,Q136)&amp;""</f>
        <v/>
      </c>
      <c r="AD136" s="62">
        <f>N(CHOOSE('設定'!$C$13,F136,R136))</f>
        <v/>
      </c>
      <c r="AE136" s="62">
        <f>IF(CHOOSE('設定'!$C$13,G136,S136)="",1,N(CHOOSE('設定'!$C$13,G136,S136)))</f>
        <v/>
      </c>
      <c r="AF136" s="26">
        <f>CHOOSE('設定'!$C$13,H136,T136)&amp;""</f>
        <v/>
      </c>
      <c r="AG136" s="26">
        <f>CHOOSE('設定'!$C$13,I136,U136)&amp;""</f>
        <v/>
      </c>
      <c r="AH136" s="26">
        <f>CHOOSE('設定'!$C$13,J136,V136)&amp;""</f>
        <v/>
      </c>
      <c r="AI136" s="26">
        <f>CHOOSE('設定'!$C$13,K136,W136)&amp;""</f>
        <v/>
      </c>
      <c r="AJ136" s="26">
        <f>CHOOSE('設定'!$C$13,L136,X136)&amp;""</f>
        <v/>
      </c>
      <c r="AK136" s="26">
        <f>IF(LEFT(AA136,2)="科目",AC136,"")</f>
        <v/>
      </c>
      <c r="AL136" s="49">
        <f>IF(AA136="科目",SUMIFS('合計残高試算表'!$N$6:$N$125,'勘定科目'!$E$6:$E$125,AC136,'勘定科目'!$H$6:$H$125,"○"),IF(AA136="科目＋利益",SUMIFS('合計残高試算表'!$N$6:$N$125,'勘定科目'!$E$6:$E$125,AC136,'勘定科目'!$H$6:$H$125,"○")+'設定'!$C$14,IF(AA136="利益",'設定'!$C$14,0)))</f>
        <v/>
      </c>
      <c r="AM136" s="48">
        <f>IF(AA136="合計",SUMPRODUCT(((($AF$8:$AF$142=AC136)+($AG$8:$AG$142=AC136)+($AH$8:$AH$142=AC136)+($AI$8:$AI$142=AC136)+($AJ$8:$AJ$142=AC136))&gt;0)*$AL$8:$AL$142)*AE136,IF(AA136="参考",'設定'!$C$14,IF(OR(AA136="科目",AA136="科目＋利益",AA136="利益"),AL136*AE136,"")))</f>
        <v/>
      </c>
      <c r="AN136" s="26">
        <f>IF(AB136="","",REPT("　",AD136)&amp;IF(AND(AA136="合計",AE136=1,Z136="PL",RIGHT(AB136,2)="利益",N(AM136)&lt;0),SUBSTITUTE(AB136,"利益","損失"),AB136))</f>
        <v/>
      </c>
    </row>
    <row r="137">
      <c r="A137" s="60" t="n">
        <v>130</v>
      </c>
      <c r="B137" s="61" t="n"/>
      <c r="C137" s="61" t="n"/>
      <c r="D137" s="22" t="n"/>
      <c r="E137" s="22" t="n"/>
      <c r="F137" s="61" t="n">
        <v>0</v>
      </c>
      <c r="G137" s="61" t="n">
        <v>1</v>
      </c>
      <c r="H137" s="22" t="n"/>
      <c r="I137" s="22" t="n"/>
      <c r="J137" s="22" t="n"/>
      <c r="K137" s="22" t="n"/>
      <c r="L137" s="22" t="n"/>
      <c r="M137" s="68" t="n"/>
      <c r="N137" s="61" t="n"/>
      <c r="O137" s="61" t="n"/>
      <c r="P137" s="22" t="n"/>
      <c r="Q137" s="22" t="n"/>
      <c r="R137" s="61" t="n">
        <v>0</v>
      </c>
      <c r="S137" s="61" t="n">
        <v>1</v>
      </c>
      <c r="T137" s="22" t="n"/>
      <c r="U137" s="22" t="n"/>
      <c r="V137" s="22" t="n"/>
      <c r="W137" s="22" t="n"/>
      <c r="X137" s="22" t="n"/>
      <c r="Y137" s="68" t="n"/>
      <c r="Z137" s="26">
        <f>CHOOSE('設定'!$C$13,B137,N137)&amp;""</f>
        <v/>
      </c>
      <c r="AA137" s="26">
        <f>CHOOSE('設定'!$C$13,C137,O137)&amp;""</f>
        <v/>
      </c>
      <c r="AB137" s="26">
        <f>CHOOSE('設定'!$C$13,D137,P137)&amp;""</f>
        <v/>
      </c>
      <c r="AC137" s="26">
        <f>CHOOSE('設定'!$C$13,E137,Q137)&amp;""</f>
        <v/>
      </c>
      <c r="AD137" s="62">
        <f>N(CHOOSE('設定'!$C$13,F137,R137))</f>
        <v/>
      </c>
      <c r="AE137" s="62">
        <f>IF(CHOOSE('設定'!$C$13,G137,S137)="",1,N(CHOOSE('設定'!$C$13,G137,S137)))</f>
        <v/>
      </c>
      <c r="AF137" s="26">
        <f>CHOOSE('設定'!$C$13,H137,T137)&amp;""</f>
        <v/>
      </c>
      <c r="AG137" s="26">
        <f>CHOOSE('設定'!$C$13,I137,U137)&amp;""</f>
        <v/>
      </c>
      <c r="AH137" s="26">
        <f>CHOOSE('設定'!$C$13,J137,V137)&amp;""</f>
        <v/>
      </c>
      <c r="AI137" s="26">
        <f>CHOOSE('設定'!$C$13,K137,W137)&amp;""</f>
        <v/>
      </c>
      <c r="AJ137" s="26">
        <f>CHOOSE('設定'!$C$13,L137,X137)&amp;""</f>
        <v/>
      </c>
      <c r="AK137" s="26">
        <f>IF(LEFT(AA137,2)="科目",AC137,"")</f>
        <v/>
      </c>
      <c r="AL137" s="49">
        <f>IF(AA137="科目",SUMIFS('合計残高試算表'!$N$6:$N$125,'勘定科目'!$E$6:$E$125,AC137,'勘定科目'!$H$6:$H$125,"○"),IF(AA137="科目＋利益",SUMIFS('合計残高試算表'!$N$6:$N$125,'勘定科目'!$E$6:$E$125,AC137,'勘定科目'!$H$6:$H$125,"○")+'設定'!$C$14,IF(AA137="利益",'設定'!$C$14,0)))</f>
        <v/>
      </c>
      <c r="AM137" s="48">
        <f>IF(AA137="合計",SUMPRODUCT(((($AF$8:$AF$142=AC137)+($AG$8:$AG$142=AC137)+($AH$8:$AH$142=AC137)+($AI$8:$AI$142=AC137)+($AJ$8:$AJ$142=AC137))&gt;0)*$AL$8:$AL$142)*AE137,IF(AA137="参考",'設定'!$C$14,IF(OR(AA137="科目",AA137="科目＋利益",AA137="利益"),AL137*AE137,"")))</f>
        <v/>
      </c>
      <c r="AN137" s="26">
        <f>IF(AB137="","",REPT("　",AD137)&amp;IF(AND(AA137="合計",AE137=1,Z137="PL",RIGHT(AB137,2)="利益",N(AM137)&lt;0),SUBSTITUTE(AB137,"利益","損失"),AB137))</f>
        <v/>
      </c>
    </row>
    <row r="138">
      <c r="A138" s="60" t="n">
        <v>131</v>
      </c>
      <c r="B138" s="61" t="n"/>
      <c r="C138" s="61" t="n"/>
      <c r="D138" s="22" t="n"/>
      <c r="E138" s="22" t="n"/>
      <c r="F138" s="61" t="n">
        <v>0</v>
      </c>
      <c r="G138" s="61" t="n">
        <v>1</v>
      </c>
      <c r="H138" s="22" t="n"/>
      <c r="I138" s="22" t="n"/>
      <c r="J138" s="22" t="n"/>
      <c r="K138" s="22" t="n"/>
      <c r="L138" s="22" t="n"/>
      <c r="M138" s="68" t="n"/>
      <c r="N138" s="61" t="n"/>
      <c r="O138" s="61" t="n"/>
      <c r="P138" s="22" t="n"/>
      <c r="Q138" s="22" t="n"/>
      <c r="R138" s="61" t="n">
        <v>0</v>
      </c>
      <c r="S138" s="61" t="n">
        <v>1</v>
      </c>
      <c r="T138" s="22" t="n"/>
      <c r="U138" s="22" t="n"/>
      <c r="V138" s="22" t="n"/>
      <c r="W138" s="22" t="n"/>
      <c r="X138" s="22" t="n"/>
      <c r="Y138" s="68" t="n"/>
      <c r="Z138" s="26">
        <f>CHOOSE('設定'!$C$13,B138,N138)&amp;""</f>
        <v/>
      </c>
      <c r="AA138" s="26">
        <f>CHOOSE('設定'!$C$13,C138,O138)&amp;""</f>
        <v/>
      </c>
      <c r="AB138" s="26">
        <f>CHOOSE('設定'!$C$13,D138,P138)&amp;""</f>
        <v/>
      </c>
      <c r="AC138" s="26">
        <f>CHOOSE('設定'!$C$13,E138,Q138)&amp;""</f>
        <v/>
      </c>
      <c r="AD138" s="62">
        <f>N(CHOOSE('設定'!$C$13,F138,R138))</f>
        <v/>
      </c>
      <c r="AE138" s="62">
        <f>IF(CHOOSE('設定'!$C$13,G138,S138)="",1,N(CHOOSE('設定'!$C$13,G138,S138)))</f>
        <v/>
      </c>
      <c r="AF138" s="26">
        <f>CHOOSE('設定'!$C$13,H138,T138)&amp;""</f>
        <v/>
      </c>
      <c r="AG138" s="26">
        <f>CHOOSE('設定'!$C$13,I138,U138)&amp;""</f>
        <v/>
      </c>
      <c r="AH138" s="26">
        <f>CHOOSE('設定'!$C$13,J138,V138)&amp;""</f>
        <v/>
      </c>
      <c r="AI138" s="26">
        <f>CHOOSE('設定'!$C$13,K138,W138)&amp;""</f>
        <v/>
      </c>
      <c r="AJ138" s="26">
        <f>CHOOSE('設定'!$C$13,L138,X138)&amp;""</f>
        <v/>
      </c>
      <c r="AK138" s="26">
        <f>IF(LEFT(AA138,2)="科目",AC138,"")</f>
        <v/>
      </c>
      <c r="AL138" s="49">
        <f>IF(AA138="科目",SUMIFS('合計残高試算表'!$N$6:$N$125,'勘定科目'!$E$6:$E$125,AC138,'勘定科目'!$H$6:$H$125,"○"),IF(AA138="科目＋利益",SUMIFS('合計残高試算表'!$N$6:$N$125,'勘定科目'!$E$6:$E$125,AC138,'勘定科目'!$H$6:$H$125,"○")+'設定'!$C$14,IF(AA138="利益",'設定'!$C$14,0)))</f>
        <v/>
      </c>
      <c r="AM138" s="48">
        <f>IF(AA138="合計",SUMPRODUCT(((($AF$8:$AF$142=AC138)+($AG$8:$AG$142=AC138)+($AH$8:$AH$142=AC138)+($AI$8:$AI$142=AC138)+($AJ$8:$AJ$142=AC138))&gt;0)*$AL$8:$AL$142)*AE138,IF(AA138="参考",'設定'!$C$14,IF(OR(AA138="科目",AA138="科目＋利益",AA138="利益"),AL138*AE138,"")))</f>
        <v/>
      </c>
      <c r="AN138" s="26">
        <f>IF(AB138="","",REPT("　",AD138)&amp;IF(AND(AA138="合計",AE138=1,Z138="PL",RIGHT(AB138,2)="利益",N(AM138)&lt;0),SUBSTITUTE(AB138,"利益","損失"),AB138))</f>
        <v/>
      </c>
    </row>
    <row r="139">
      <c r="A139" s="60" t="n">
        <v>132</v>
      </c>
      <c r="B139" s="61" t="n"/>
      <c r="C139" s="61" t="n"/>
      <c r="D139" s="22" t="n"/>
      <c r="E139" s="22" t="n"/>
      <c r="F139" s="61" t="n">
        <v>0</v>
      </c>
      <c r="G139" s="61" t="n">
        <v>1</v>
      </c>
      <c r="H139" s="22" t="n"/>
      <c r="I139" s="22" t="n"/>
      <c r="J139" s="22" t="n"/>
      <c r="K139" s="22" t="n"/>
      <c r="L139" s="22" t="n"/>
      <c r="M139" s="68" t="n"/>
      <c r="N139" s="61" t="n"/>
      <c r="O139" s="61" t="n"/>
      <c r="P139" s="22" t="n"/>
      <c r="Q139" s="22" t="n"/>
      <c r="R139" s="61" t="n">
        <v>0</v>
      </c>
      <c r="S139" s="61" t="n">
        <v>1</v>
      </c>
      <c r="T139" s="22" t="n"/>
      <c r="U139" s="22" t="n"/>
      <c r="V139" s="22" t="n"/>
      <c r="W139" s="22" t="n"/>
      <c r="X139" s="22" t="n"/>
      <c r="Y139" s="68" t="n"/>
      <c r="Z139" s="26">
        <f>CHOOSE('設定'!$C$13,B139,N139)&amp;""</f>
        <v/>
      </c>
      <c r="AA139" s="26">
        <f>CHOOSE('設定'!$C$13,C139,O139)&amp;""</f>
        <v/>
      </c>
      <c r="AB139" s="26">
        <f>CHOOSE('設定'!$C$13,D139,P139)&amp;""</f>
        <v/>
      </c>
      <c r="AC139" s="26">
        <f>CHOOSE('設定'!$C$13,E139,Q139)&amp;""</f>
        <v/>
      </c>
      <c r="AD139" s="62">
        <f>N(CHOOSE('設定'!$C$13,F139,R139))</f>
        <v/>
      </c>
      <c r="AE139" s="62">
        <f>IF(CHOOSE('設定'!$C$13,G139,S139)="",1,N(CHOOSE('設定'!$C$13,G139,S139)))</f>
        <v/>
      </c>
      <c r="AF139" s="26">
        <f>CHOOSE('設定'!$C$13,H139,T139)&amp;""</f>
        <v/>
      </c>
      <c r="AG139" s="26">
        <f>CHOOSE('設定'!$C$13,I139,U139)&amp;""</f>
        <v/>
      </c>
      <c r="AH139" s="26">
        <f>CHOOSE('設定'!$C$13,J139,V139)&amp;""</f>
        <v/>
      </c>
      <c r="AI139" s="26">
        <f>CHOOSE('設定'!$C$13,K139,W139)&amp;""</f>
        <v/>
      </c>
      <c r="AJ139" s="26">
        <f>CHOOSE('設定'!$C$13,L139,X139)&amp;""</f>
        <v/>
      </c>
      <c r="AK139" s="26">
        <f>IF(LEFT(AA139,2)="科目",AC139,"")</f>
        <v/>
      </c>
      <c r="AL139" s="49">
        <f>IF(AA139="科目",SUMIFS('合計残高試算表'!$N$6:$N$125,'勘定科目'!$E$6:$E$125,AC139,'勘定科目'!$H$6:$H$125,"○"),IF(AA139="科目＋利益",SUMIFS('合計残高試算表'!$N$6:$N$125,'勘定科目'!$E$6:$E$125,AC139,'勘定科目'!$H$6:$H$125,"○")+'設定'!$C$14,IF(AA139="利益",'設定'!$C$14,0)))</f>
        <v/>
      </c>
      <c r="AM139" s="48">
        <f>IF(AA139="合計",SUMPRODUCT(((($AF$8:$AF$142=AC139)+($AG$8:$AG$142=AC139)+($AH$8:$AH$142=AC139)+($AI$8:$AI$142=AC139)+($AJ$8:$AJ$142=AC139))&gt;0)*$AL$8:$AL$142)*AE139,IF(AA139="参考",'設定'!$C$14,IF(OR(AA139="科目",AA139="科目＋利益",AA139="利益"),AL139*AE139,"")))</f>
        <v/>
      </c>
      <c r="AN139" s="26">
        <f>IF(AB139="","",REPT("　",AD139)&amp;IF(AND(AA139="合計",AE139=1,Z139="PL",RIGHT(AB139,2)="利益",N(AM139)&lt;0),SUBSTITUTE(AB139,"利益","損失"),AB139))</f>
        <v/>
      </c>
    </row>
    <row r="140">
      <c r="A140" s="60" t="n">
        <v>133</v>
      </c>
      <c r="B140" s="61" t="n"/>
      <c r="C140" s="61" t="n"/>
      <c r="D140" s="22" t="n"/>
      <c r="E140" s="22" t="n"/>
      <c r="F140" s="61" t="n">
        <v>0</v>
      </c>
      <c r="G140" s="61" t="n">
        <v>1</v>
      </c>
      <c r="H140" s="22" t="n"/>
      <c r="I140" s="22" t="n"/>
      <c r="J140" s="22" t="n"/>
      <c r="K140" s="22" t="n"/>
      <c r="L140" s="22" t="n"/>
      <c r="M140" s="68" t="n"/>
      <c r="N140" s="61" t="n"/>
      <c r="O140" s="61" t="n"/>
      <c r="P140" s="22" t="n"/>
      <c r="Q140" s="22" t="n"/>
      <c r="R140" s="61" t="n">
        <v>0</v>
      </c>
      <c r="S140" s="61" t="n">
        <v>1</v>
      </c>
      <c r="T140" s="22" t="n"/>
      <c r="U140" s="22" t="n"/>
      <c r="V140" s="22" t="n"/>
      <c r="W140" s="22" t="n"/>
      <c r="X140" s="22" t="n"/>
      <c r="Y140" s="68" t="n"/>
      <c r="Z140" s="26">
        <f>CHOOSE('設定'!$C$13,B140,N140)&amp;""</f>
        <v/>
      </c>
      <c r="AA140" s="26">
        <f>CHOOSE('設定'!$C$13,C140,O140)&amp;""</f>
        <v/>
      </c>
      <c r="AB140" s="26">
        <f>CHOOSE('設定'!$C$13,D140,P140)&amp;""</f>
        <v/>
      </c>
      <c r="AC140" s="26">
        <f>CHOOSE('設定'!$C$13,E140,Q140)&amp;""</f>
        <v/>
      </c>
      <c r="AD140" s="62">
        <f>N(CHOOSE('設定'!$C$13,F140,R140))</f>
        <v/>
      </c>
      <c r="AE140" s="62">
        <f>IF(CHOOSE('設定'!$C$13,G140,S140)="",1,N(CHOOSE('設定'!$C$13,G140,S140)))</f>
        <v/>
      </c>
      <c r="AF140" s="26">
        <f>CHOOSE('設定'!$C$13,H140,T140)&amp;""</f>
        <v/>
      </c>
      <c r="AG140" s="26">
        <f>CHOOSE('設定'!$C$13,I140,U140)&amp;""</f>
        <v/>
      </c>
      <c r="AH140" s="26">
        <f>CHOOSE('設定'!$C$13,J140,V140)&amp;""</f>
        <v/>
      </c>
      <c r="AI140" s="26">
        <f>CHOOSE('設定'!$C$13,K140,W140)&amp;""</f>
        <v/>
      </c>
      <c r="AJ140" s="26">
        <f>CHOOSE('設定'!$C$13,L140,X140)&amp;""</f>
        <v/>
      </c>
      <c r="AK140" s="26">
        <f>IF(LEFT(AA140,2)="科目",AC140,"")</f>
        <v/>
      </c>
      <c r="AL140" s="49">
        <f>IF(AA140="科目",SUMIFS('合計残高試算表'!$N$6:$N$125,'勘定科目'!$E$6:$E$125,AC140,'勘定科目'!$H$6:$H$125,"○"),IF(AA140="科目＋利益",SUMIFS('合計残高試算表'!$N$6:$N$125,'勘定科目'!$E$6:$E$125,AC140,'勘定科目'!$H$6:$H$125,"○")+'設定'!$C$14,IF(AA140="利益",'設定'!$C$14,0)))</f>
        <v/>
      </c>
      <c r="AM140" s="48">
        <f>IF(AA140="合計",SUMPRODUCT(((($AF$8:$AF$142=AC140)+($AG$8:$AG$142=AC140)+($AH$8:$AH$142=AC140)+($AI$8:$AI$142=AC140)+($AJ$8:$AJ$142=AC140))&gt;0)*$AL$8:$AL$142)*AE140,IF(AA140="参考",'設定'!$C$14,IF(OR(AA140="科目",AA140="科目＋利益",AA140="利益"),AL140*AE140,"")))</f>
        <v/>
      </c>
      <c r="AN140" s="26">
        <f>IF(AB140="","",REPT("　",AD140)&amp;IF(AND(AA140="合計",AE140=1,Z140="PL",RIGHT(AB140,2)="利益",N(AM140)&lt;0),SUBSTITUTE(AB140,"利益","損失"),AB140))</f>
        <v/>
      </c>
    </row>
    <row r="141">
      <c r="A141" s="60" t="n">
        <v>134</v>
      </c>
      <c r="B141" s="61" t="n"/>
      <c r="C141" s="61" t="n"/>
      <c r="D141" s="22" t="n"/>
      <c r="E141" s="22" t="n"/>
      <c r="F141" s="61" t="n">
        <v>0</v>
      </c>
      <c r="G141" s="61" t="n">
        <v>1</v>
      </c>
      <c r="H141" s="22" t="n"/>
      <c r="I141" s="22" t="n"/>
      <c r="J141" s="22" t="n"/>
      <c r="K141" s="22" t="n"/>
      <c r="L141" s="22" t="n"/>
      <c r="M141" s="68" t="n"/>
      <c r="N141" s="61" t="n"/>
      <c r="O141" s="61" t="n"/>
      <c r="P141" s="22" t="n"/>
      <c r="Q141" s="22" t="n"/>
      <c r="R141" s="61" t="n">
        <v>0</v>
      </c>
      <c r="S141" s="61" t="n">
        <v>1</v>
      </c>
      <c r="T141" s="22" t="n"/>
      <c r="U141" s="22" t="n"/>
      <c r="V141" s="22" t="n"/>
      <c r="W141" s="22" t="n"/>
      <c r="X141" s="22" t="n"/>
      <c r="Y141" s="68" t="n"/>
      <c r="Z141" s="26">
        <f>CHOOSE('設定'!$C$13,B141,N141)&amp;""</f>
        <v/>
      </c>
      <c r="AA141" s="26">
        <f>CHOOSE('設定'!$C$13,C141,O141)&amp;""</f>
        <v/>
      </c>
      <c r="AB141" s="26">
        <f>CHOOSE('設定'!$C$13,D141,P141)&amp;""</f>
        <v/>
      </c>
      <c r="AC141" s="26">
        <f>CHOOSE('設定'!$C$13,E141,Q141)&amp;""</f>
        <v/>
      </c>
      <c r="AD141" s="62">
        <f>N(CHOOSE('設定'!$C$13,F141,R141))</f>
        <v/>
      </c>
      <c r="AE141" s="62">
        <f>IF(CHOOSE('設定'!$C$13,G141,S141)="",1,N(CHOOSE('設定'!$C$13,G141,S141)))</f>
        <v/>
      </c>
      <c r="AF141" s="26">
        <f>CHOOSE('設定'!$C$13,H141,T141)&amp;""</f>
        <v/>
      </c>
      <c r="AG141" s="26">
        <f>CHOOSE('設定'!$C$13,I141,U141)&amp;""</f>
        <v/>
      </c>
      <c r="AH141" s="26">
        <f>CHOOSE('設定'!$C$13,J141,V141)&amp;""</f>
        <v/>
      </c>
      <c r="AI141" s="26">
        <f>CHOOSE('設定'!$C$13,K141,W141)&amp;""</f>
        <v/>
      </c>
      <c r="AJ141" s="26">
        <f>CHOOSE('設定'!$C$13,L141,X141)&amp;""</f>
        <v/>
      </c>
      <c r="AK141" s="26">
        <f>IF(LEFT(AA141,2)="科目",AC141,"")</f>
        <v/>
      </c>
      <c r="AL141" s="49">
        <f>IF(AA141="科目",SUMIFS('合計残高試算表'!$N$6:$N$125,'勘定科目'!$E$6:$E$125,AC141,'勘定科目'!$H$6:$H$125,"○"),IF(AA141="科目＋利益",SUMIFS('合計残高試算表'!$N$6:$N$125,'勘定科目'!$E$6:$E$125,AC141,'勘定科目'!$H$6:$H$125,"○")+'設定'!$C$14,IF(AA141="利益",'設定'!$C$14,0)))</f>
        <v/>
      </c>
      <c r="AM141" s="48">
        <f>IF(AA141="合計",SUMPRODUCT(((($AF$8:$AF$142=AC141)+($AG$8:$AG$142=AC141)+($AH$8:$AH$142=AC141)+($AI$8:$AI$142=AC141)+($AJ$8:$AJ$142=AC141))&gt;0)*$AL$8:$AL$142)*AE141,IF(AA141="参考",'設定'!$C$14,IF(OR(AA141="科目",AA141="科目＋利益",AA141="利益"),AL141*AE141,"")))</f>
        <v/>
      </c>
      <c r="AN141" s="26">
        <f>IF(AB141="","",REPT("　",AD141)&amp;IF(AND(AA141="合計",AE141=1,Z141="PL",RIGHT(AB141,2)="利益",N(AM141)&lt;0),SUBSTITUTE(AB141,"利益","損失"),AB141))</f>
        <v/>
      </c>
    </row>
    <row r="142">
      <c r="A142" s="60" t="n">
        <v>135</v>
      </c>
      <c r="B142" s="61" t="n"/>
      <c r="C142" s="61" t="n"/>
      <c r="D142" s="22" t="n"/>
      <c r="E142" s="22" t="n"/>
      <c r="F142" s="61" t="n">
        <v>0</v>
      </c>
      <c r="G142" s="61" t="n">
        <v>1</v>
      </c>
      <c r="H142" s="22" t="n"/>
      <c r="I142" s="22" t="n"/>
      <c r="J142" s="22" t="n"/>
      <c r="K142" s="22" t="n"/>
      <c r="L142" s="22" t="n"/>
      <c r="M142" s="68" t="n"/>
      <c r="N142" s="61" t="n"/>
      <c r="O142" s="61" t="n"/>
      <c r="P142" s="22" t="n"/>
      <c r="Q142" s="22" t="n"/>
      <c r="R142" s="61" t="n">
        <v>0</v>
      </c>
      <c r="S142" s="61" t="n">
        <v>1</v>
      </c>
      <c r="T142" s="22" t="n"/>
      <c r="U142" s="22" t="n"/>
      <c r="V142" s="22" t="n"/>
      <c r="W142" s="22" t="n"/>
      <c r="X142" s="22" t="n"/>
      <c r="Y142" s="68" t="n"/>
      <c r="Z142" s="26">
        <f>CHOOSE('設定'!$C$13,B142,N142)&amp;""</f>
        <v/>
      </c>
      <c r="AA142" s="26">
        <f>CHOOSE('設定'!$C$13,C142,O142)&amp;""</f>
        <v/>
      </c>
      <c r="AB142" s="26">
        <f>CHOOSE('設定'!$C$13,D142,P142)&amp;""</f>
        <v/>
      </c>
      <c r="AC142" s="26">
        <f>CHOOSE('設定'!$C$13,E142,Q142)&amp;""</f>
        <v/>
      </c>
      <c r="AD142" s="62">
        <f>N(CHOOSE('設定'!$C$13,F142,R142))</f>
        <v/>
      </c>
      <c r="AE142" s="62">
        <f>IF(CHOOSE('設定'!$C$13,G142,S142)="",1,N(CHOOSE('設定'!$C$13,G142,S142)))</f>
        <v/>
      </c>
      <c r="AF142" s="26">
        <f>CHOOSE('設定'!$C$13,H142,T142)&amp;""</f>
        <v/>
      </c>
      <c r="AG142" s="26">
        <f>CHOOSE('設定'!$C$13,I142,U142)&amp;""</f>
        <v/>
      </c>
      <c r="AH142" s="26">
        <f>CHOOSE('設定'!$C$13,J142,V142)&amp;""</f>
        <v/>
      </c>
      <c r="AI142" s="26">
        <f>CHOOSE('設定'!$C$13,K142,W142)&amp;""</f>
        <v/>
      </c>
      <c r="AJ142" s="26">
        <f>CHOOSE('設定'!$C$13,L142,X142)&amp;""</f>
        <v/>
      </c>
      <c r="AK142" s="26">
        <f>IF(LEFT(AA142,2)="科目",AC142,"")</f>
        <v/>
      </c>
      <c r="AL142" s="49">
        <f>IF(AA142="科目",SUMIFS('合計残高試算表'!$N$6:$N$125,'勘定科目'!$E$6:$E$125,AC142,'勘定科目'!$H$6:$H$125,"○"),IF(AA142="科目＋利益",SUMIFS('合計残高試算表'!$N$6:$N$125,'勘定科目'!$E$6:$E$125,AC142,'勘定科目'!$H$6:$H$125,"○")+'設定'!$C$14,IF(AA142="利益",'設定'!$C$14,0)))</f>
        <v/>
      </c>
      <c r="AM142" s="48">
        <f>IF(AA142="合計",SUMPRODUCT(((($AF$8:$AF$142=AC142)+($AG$8:$AG$142=AC142)+($AH$8:$AH$142=AC142)+($AI$8:$AI$142=AC142)+($AJ$8:$AJ$142=AC142))&gt;0)*$AL$8:$AL$142)*AE142,IF(AA142="参考",'設定'!$C$14,IF(OR(AA142="科目",AA142="科目＋利益",AA142="利益"),AL142*AE142,"")))</f>
        <v/>
      </c>
      <c r="AN142" s="26">
        <f>IF(AB142="","",REPT("　",AD142)&amp;IF(AND(AA142="合計",AE142=1,Z142="PL",RIGHT(AB142,2)="利益",N(AM142)&lt;0),SUBSTITUTE(AB142,"利益","損失"),AB142))</f>
        <v/>
      </c>
    </row>
  </sheetData>
  <mergeCells count="7">
    <mergeCell ref="Z6:AN6"/>
    <mergeCell ref="A3:X3"/>
    <mergeCell ref="B6:L6"/>
    <mergeCell ref="A4:X4"/>
    <mergeCell ref="A2:X2"/>
    <mergeCell ref="N6:X6"/>
    <mergeCell ref="A1:AN1"/>
  </mergeCells>
  <printOptions horizontalCentered="1"/>
  <pageMargins left="0.4" right="0.4" top="0.5" bottom="0.5" header="0.2" footer="0.2"/>
  <pageSetup orientation="landscape" paperSize="9" fitToHeight="0" fitToWidth="1"/>
</worksheet>
</file>

<file path=xl/worksheets/sheet11.xml><?xml version="1.0" encoding="utf-8"?>
<worksheet xmlns="http://schemas.openxmlformats.org/spreadsheetml/2006/main">
  <sheetPr>
    <tabColor rgb="0066707A"/>
    <outlinePr summaryBelow="1" summaryRight="1"/>
    <pageSetUpPr fitToPage="1"/>
  </sheetPr>
  <dimension ref="A1:G55"/>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22" customWidth="1" min="2" max="2"/>
    <col width="8" customWidth="1" min="3" max="3"/>
    <col width="9" customWidth="1" min="4" max="4"/>
    <col width="28" customWidth="1" min="5" max="5"/>
    <col width="14" customWidth="1" min="6" max="6"/>
    <col width="44" customWidth="1" min="7" max="7"/>
  </cols>
  <sheetData>
    <row r="1" ht="26" customHeight="1">
      <c r="A1" s="67" t="inlineStr">
        <is>
          <t>個人事業主の科目（勘定科目シートに貼り付けて使う）</t>
        </is>
      </c>
      <c r="B1" s="68" t="n"/>
      <c r="C1" s="68" t="n"/>
      <c r="D1" s="68" t="n"/>
      <c r="E1" s="68" t="n"/>
      <c r="F1" s="68" t="n"/>
      <c r="G1" s="68" t="n"/>
    </row>
    <row r="2" ht="30" customHeight="1">
      <c r="A2" s="71" t="inlineStr">
        <is>
          <t>6行目から下の A〜G 列をコピーし、「勘定科目」シートの法人の科目を消してから、同じ A6 に貼り付けます。そのあと「設定」の事業の形を「個人事業主」にします。月の金額を入れる前に行ってください。</t>
        </is>
      </c>
      <c r="B2" s="68" t="n"/>
      <c r="C2" s="68" t="n"/>
      <c r="D2" s="68" t="n"/>
      <c r="E2" s="68" t="n"/>
      <c r="F2" s="68" t="n"/>
      <c r="G2" s="68" t="n"/>
    </row>
    <row r="3" ht="30" customHeight="1">
      <c r="A3" s="71" t="inlineStr">
        <is>
          <t>経費の科目名は国税庁「帳簿の記帳のしかた（事業所得者用）」の経費帳の科目、事業主貸・事業主借・元入金の意味は国税庁「青色申告決算書（一般用）の書き方」6ページによります（2026年10月3日確認）。</t>
        </is>
      </c>
      <c r="B3" s="68" t="n"/>
      <c r="C3" s="68" t="n"/>
      <c r="D3" s="68" t="n"/>
      <c r="E3" s="68" t="n"/>
      <c r="F3" s="68" t="n"/>
      <c r="G3" s="68" t="n"/>
    </row>
    <row r="4">
      <c r="A4" s="68" t="n"/>
      <c r="B4" s="68" t="n"/>
      <c r="C4" s="68" t="n"/>
      <c r="D4" s="68" t="n"/>
      <c r="E4" s="68" t="n"/>
      <c r="F4" s="68" t="n"/>
      <c r="G4" s="68" t="n"/>
    </row>
    <row r="5">
      <c r="A5" s="19" t="inlineStr">
        <is>
          <t>コード</t>
        </is>
      </c>
      <c r="B5" s="19" t="inlineStr">
        <is>
          <t>勘定科目</t>
        </is>
      </c>
      <c r="C5" s="19" t="inlineStr">
        <is>
          <t>区分</t>
        </is>
      </c>
      <c r="D5" s="19" t="inlineStr">
        <is>
          <t>残高の向き</t>
        </is>
      </c>
      <c r="E5" s="19" t="inlineStr">
        <is>
          <t>表示科目（決算書の行）</t>
        </is>
      </c>
      <c r="F5" s="19" t="inlineStr">
        <is>
          <t>期首残高</t>
        </is>
      </c>
      <c r="G5" s="19" t="inlineStr">
        <is>
          <t>メモ</t>
        </is>
      </c>
    </row>
    <row r="6">
      <c r="A6" s="63" t="n">
        <v>101</v>
      </c>
      <c r="B6" s="64" t="inlineStr">
        <is>
          <t>現金</t>
        </is>
      </c>
      <c r="C6" s="65" t="inlineStr">
        <is>
          <t>資産</t>
        </is>
      </c>
      <c r="D6" s="65" t="inlineStr">
        <is>
          <t>借方</t>
        </is>
      </c>
      <c r="E6" s="64" t="inlineStr">
        <is>
          <t>現金・預金</t>
        </is>
      </c>
      <c r="F6" s="64" t="n"/>
      <c r="G6" s="66" t="n"/>
    </row>
    <row r="7">
      <c r="A7" s="63" t="n">
        <v>102</v>
      </c>
      <c r="B7" s="64" t="inlineStr">
        <is>
          <t>普通預金</t>
        </is>
      </c>
      <c r="C7" s="65" t="inlineStr">
        <is>
          <t>資産</t>
        </is>
      </c>
      <c r="D7" s="65" t="inlineStr">
        <is>
          <t>借方</t>
        </is>
      </c>
      <c r="E7" s="64" t="inlineStr">
        <is>
          <t>現金・預金</t>
        </is>
      </c>
      <c r="F7" s="64" t="n"/>
      <c r="G7" s="66" t="n"/>
    </row>
    <row r="8">
      <c r="A8" s="63" t="n">
        <v>103</v>
      </c>
      <c r="B8" s="64" t="inlineStr">
        <is>
          <t>定期預金</t>
        </is>
      </c>
      <c r="C8" s="65" t="inlineStr">
        <is>
          <t>資産</t>
        </is>
      </c>
      <c r="D8" s="65" t="inlineStr">
        <is>
          <t>借方</t>
        </is>
      </c>
      <c r="E8" s="64" t="inlineStr">
        <is>
          <t>現金・預金</t>
        </is>
      </c>
      <c r="F8" s="64" t="n"/>
      <c r="G8" s="66" t="n"/>
    </row>
    <row r="9">
      <c r="A9" s="63" t="n">
        <v>110</v>
      </c>
      <c r="B9" s="64" t="inlineStr">
        <is>
          <t>受取手形</t>
        </is>
      </c>
      <c r="C9" s="65" t="inlineStr">
        <is>
          <t>資産</t>
        </is>
      </c>
      <c r="D9" s="65" t="inlineStr">
        <is>
          <t>借方</t>
        </is>
      </c>
      <c r="E9" s="64" t="inlineStr">
        <is>
          <t>受取手形・売掛金</t>
        </is>
      </c>
      <c r="F9" s="64" t="n"/>
      <c r="G9" s="66" t="n"/>
    </row>
    <row r="10">
      <c r="A10" s="63" t="n">
        <v>111</v>
      </c>
      <c r="B10" s="64" t="inlineStr">
        <is>
          <t>売掛金</t>
        </is>
      </c>
      <c r="C10" s="65" t="inlineStr">
        <is>
          <t>資産</t>
        </is>
      </c>
      <c r="D10" s="65" t="inlineStr">
        <is>
          <t>借方</t>
        </is>
      </c>
      <c r="E10" s="64" t="inlineStr">
        <is>
          <t>受取手形・売掛金</t>
        </is>
      </c>
      <c r="F10" s="64" t="n"/>
      <c r="G10" s="66" t="n"/>
    </row>
    <row r="11">
      <c r="A11" s="63" t="n">
        <v>120</v>
      </c>
      <c r="B11" s="64" t="inlineStr">
        <is>
          <t>商品</t>
        </is>
      </c>
      <c r="C11" s="65" t="inlineStr">
        <is>
          <t>資産</t>
        </is>
      </c>
      <c r="D11" s="65" t="inlineStr">
        <is>
          <t>借方</t>
        </is>
      </c>
      <c r="E11" s="64" t="inlineStr">
        <is>
          <t>棚卸資産</t>
        </is>
      </c>
      <c r="F11" s="64" t="n"/>
      <c r="G11" s="66" t="n"/>
    </row>
    <row r="12">
      <c r="A12" s="63" t="n">
        <v>130</v>
      </c>
      <c r="B12" s="64" t="inlineStr">
        <is>
          <t>前払金</t>
        </is>
      </c>
      <c r="C12" s="65" t="inlineStr">
        <is>
          <t>資産</t>
        </is>
      </c>
      <c r="D12" s="65" t="inlineStr">
        <is>
          <t>借方</t>
        </is>
      </c>
      <c r="E12" s="64" t="inlineStr">
        <is>
          <t>前払金・貸付金など</t>
        </is>
      </c>
      <c r="F12" s="64" t="n"/>
      <c r="G12" s="66" t="n"/>
    </row>
    <row r="13">
      <c r="A13" s="63" t="n">
        <v>131</v>
      </c>
      <c r="B13" s="64" t="inlineStr">
        <is>
          <t>貸付金</t>
        </is>
      </c>
      <c r="C13" s="65" t="inlineStr">
        <is>
          <t>資産</t>
        </is>
      </c>
      <c r="D13" s="65" t="inlineStr">
        <is>
          <t>借方</t>
        </is>
      </c>
      <c r="E13" s="64" t="inlineStr">
        <is>
          <t>前払金・貸付金など</t>
        </is>
      </c>
      <c r="F13" s="64" t="n"/>
      <c r="G13" s="66" t="n"/>
    </row>
    <row r="14">
      <c r="A14" s="63" t="n">
        <v>140</v>
      </c>
      <c r="B14" s="64" t="inlineStr">
        <is>
          <t>建物</t>
        </is>
      </c>
      <c r="C14" s="65" t="inlineStr">
        <is>
          <t>資産</t>
        </is>
      </c>
      <c r="D14" s="65" t="inlineStr">
        <is>
          <t>借方</t>
        </is>
      </c>
      <c r="E14" s="64" t="inlineStr">
        <is>
          <t>建物・車両・器具備品など</t>
        </is>
      </c>
      <c r="F14" s="64" t="n"/>
      <c r="G14" s="66" t="n"/>
    </row>
    <row r="15">
      <c r="A15" s="63" t="n">
        <v>141</v>
      </c>
      <c r="B15" s="64" t="inlineStr">
        <is>
          <t>建物附属設備</t>
        </is>
      </c>
      <c r="C15" s="65" t="inlineStr">
        <is>
          <t>資産</t>
        </is>
      </c>
      <c r="D15" s="65" t="inlineStr">
        <is>
          <t>借方</t>
        </is>
      </c>
      <c r="E15" s="64" t="inlineStr">
        <is>
          <t>建物・車両・器具備品など</t>
        </is>
      </c>
      <c r="F15" s="64" t="n"/>
      <c r="G15" s="66" t="n"/>
    </row>
    <row r="16">
      <c r="A16" s="63" t="n">
        <v>142</v>
      </c>
      <c r="B16" s="64" t="inlineStr">
        <is>
          <t>車両運搬具</t>
        </is>
      </c>
      <c r="C16" s="65" t="inlineStr">
        <is>
          <t>資産</t>
        </is>
      </c>
      <c r="D16" s="65" t="inlineStr">
        <is>
          <t>借方</t>
        </is>
      </c>
      <c r="E16" s="64" t="inlineStr">
        <is>
          <t>建物・車両・器具備品など</t>
        </is>
      </c>
      <c r="F16" s="64" t="n"/>
      <c r="G16" s="66" t="n"/>
    </row>
    <row r="17">
      <c r="A17" s="63" t="n">
        <v>143</v>
      </c>
      <c r="B17" s="64" t="inlineStr">
        <is>
          <t>工具器具備品</t>
        </is>
      </c>
      <c r="C17" s="65" t="inlineStr">
        <is>
          <t>資産</t>
        </is>
      </c>
      <c r="D17" s="65" t="inlineStr">
        <is>
          <t>借方</t>
        </is>
      </c>
      <c r="E17" s="64" t="inlineStr">
        <is>
          <t>建物・車両・器具備品など</t>
        </is>
      </c>
      <c r="F17" s="64" t="n"/>
      <c r="G17" s="66" t="n"/>
    </row>
    <row r="18">
      <c r="A18" s="63" t="n">
        <v>144</v>
      </c>
      <c r="B18" s="64" t="inlineStr">
        <is>
          <t>減価償却累計額</t>
        </is>
      </c>
      <c r="C18" s="65" t="inlineStr">
        <is>
          <t>資産</t>
        </is>
      </c>
      <c r="D18" s="65" t="inlineStr">
        <is>
          <t>貸方</t>
        </is>
      </c>
      <c r="E18" s="64" t="inlineStr">
        <is>
          <t>減価償却累計額</t>
        </is>
      </c>
      <c r="F18" s="64" t="n"/>
      <c r="G18" s="66" t="inlineStr">
        <is>
          <t>間接法のとき。資産から差し引く科目</t>
        </is>
      </c>
    </row>
    <row r="19">
      <c r="A19" s="63" t="n">
        <v>145</v>
      </c>
      <c r="B19" s="64" t="inlineStr">
        <is>
          <t>土地</t>
        </is>
      </c>
      <c r="C19" s="65" t="inlineStr">
        <is>
          <t>資産</t>
        </is>
      </c>
      <c r="D19" s="65" t="inlineStr">
        <is>
          <t>借方</t>
        </is>
      </c>
      <c r="E19" s="64" t="inlineStr">
        <is>
          <t>土地</t>
        </is>
      </c>
      <c r="F19" s="64" t="n"/>
      <c r="G19" s="66" t="n"/>
    </row>
    <row r="20">
      <c r="A20" s="63" t="n">
        <v>150</v>
      </c>
      <c r="B20" s="64" t="inlineStr">
        <is>
          <t>差入保証金</t>
        </is>
      </c>
      <c r="C20" s="65" t="inlineStr">
        <is>
          <t>資産</t>
        </is>
      </c>
      <c r="D20" s="65" t="inlineStr">
        <is>
          <t>借方</t>
        </is>
      </c>
      <c r="E20" s="64" t="inlineStr">
        <is>
          <t>その他の資産</t>
        </is>
      </c>
      <c r="F20" s="64" t="n"/>
      <c r="G20" s="66" t="inlineStr">
        <is>
          <t>敷金など</t>
        </is>
      </c>
    </row>
    <row r="21">
      <c r="A21" s="63" t="n">
        <v>160</v>
      </c>
      <c r="B21" s="64" t="inlineStr">
        <is>
          <t>事業主貸</t>
        </is>
      </c>
      <c r="C21" s="65" t="inlineStr">
        <is>
          <t>資産</t>
        </is>
      </c>
      <c r="D21" s="65" t="inlineStr">
        <is>
          <t>借方</t>
        </is>
      </c>
      <c r="E21" s="64" t="inlineStr">
        <is>
          <t>事業主貸</t>
        </is>
      </c>
      <c r="F21" s="64" t="n"/>
      <c r="G21" s="66" t="inlineStr">
        <is>
          <t>生活費・所得税・住民税など、事業から出した家事上のお金</t>
        </is>
      </c>
    </row>
    <row r="22">
      <c r="A22" s="63" t="n">
        <v>201</v>
      </c>
      <c r="B22" s="64" t="inlineStr">
        <is>
          <t>支払手形</t>
        </is>
      </c>
      <c r="C22" s="65" t="inlineStr">
        <is>
          <t>負債</t>
        </is>
      </c>
      <c r="D22" s="65" t="inlineStr">
        <is>
          <t>貸方</t>
        </is>
      </c>
      <c r="E22" s="64" t="inlineStr">
        <is>
          <t>支払手形・買掛金</t>
        </is>
      </c>
      <c r="F22" s="64" t="n"/>
      <c r="G22" s="66" t="n"/>
    </row>
    <row r="23">
      <c r="A23" s="63" t="n">
        <v>202</v>
      </c>
      <c r="B23" s="64" t="inlineStr">
        <is>
          <t>買掛金</t>
        </is>
      </c>
      <c r="C23" s="65" t="inlineStr">
        <is>
          <t>負債</t>
        </is>
      </c>
      <c r="D23" s="65" t="inlineStr">
        <is>
          <t>貸方</t>
        </is>
      </c>
      <c r="E23" s="64" t="inlineStr">
        <is>
          <t>支払手形・買掛金</t>
        </is>
      </c>
      <c r="F23" s="64" t="n"/>
      <c r="G23" s="66" t="n"/>
    </row>
    <row r="24">
      <c r="A24" s="63" t="n">
        <v>203</v>
      </c>
      <c r="B24" s="64" t="inlineStr">
        <is>
          <t>借入金</t>
        </is>
      </c>
      <c r="C24" s="65" t="inlineStr">
        <is>
          <t>負債</t>
        </is>
      </c>
      <c r="D24" s="65" t="inlineStr">
        <is>
          <t>貸方</t>
        </is>
      </c>
      <c r="E24" s="64" t="inlineStr">
        <is>
          <t>借入金</t>
        </is>
      </c>
      <c r="F24" s="64" t="n"/>
      <c r="G24" s="66" t="n"/>
    </row>
    <row r="25">
      <c r="A25" s="63" t="n">
        <v>204</v>
      </c>
      <c r="B25" s="64" t="inlineStr">
        <is>
          <t>未払金</t>
        </is>
      </c>
      <c r="C25" s="65" t="inlineStr">
        <is>
          <t>負債</t>
        </is>
      </c>
      <c r="D25" s="65" t="inlineStr">
        <is>
          <t>貸方</t>
        </is>
      </c>
      <c r="E25" s="64" t="inlineStr">
        <is>
          <t>未払金</t>
        </is>
      </c>
      <c r="F25" s="64" t="n"/>
      <c r="G25" s="66" t="n"/>
    </row>
    <row r="26">
      <c r="A26" s="63" t="n">
        <v>205</v>
      </c>
      <c r="B26" s="64" t="inlineStr">
        <is>
          <t>前受金</t>
        </is>
      </c>
      <c r="C26" s="65" t="inlineStr">
        <is>
          <t>負債</t>
        </is>
      </c>
      <c r="D26" s="65" t="inlineStr">
        <is>
          <t>貸方</t>
        </is>
      </c>
      <c r="E26" s="64" t="inlineStr">
        <is>
          <t>前受金・預り金</t>
        </is>
      </c>
      <c r="F26" s="64" t="n"/>
      <c r="G26" s="66" t="n"/>
    </row>
    <row r="27">
      <c r="A27" s="63" t="n">
        <v>206</v>
      </c>
      <c r="B27" s="64" t="inlineStr">
        <is>
          <t>預り金</t>
        </is>
      </c>
      <c r="C27" s="65" t="inlineStr">
        <is>
          <t>負債</t>
        </is>
      </c>
      <c r="D27" s="65" t="inlineStr">
        <is>
          <t>貸方</t>
        </is>
      </c>
      <c r="E27" s="64" t="inlineStr">
        <is>
          <t>前受金・預り金</t>
        </is>
      </c>
      <c r="F27" s="64" t="n"/>
      <c r="G27" s="66" t="inlineStr">
        <is>
          <t>源泉所得税など</t>
        </is>
      </c>
    </row>
    <row r="28">
      <c r="A28" s="63" t="n">
        <v>207</v>
      </c>
      <c r="B28" s="64" t="inlineStr">
        <is>
          <t>未払消費税等</t>
        </is>
      </c>
      <c r="C28" s="65" t="inlineStr">
        <is>
          <t>負債</t>
        </is>
      </c>
      <c r="D28" s="65" t="inlineStr">
        <is>
          <t>貸方</t>
        </is>
      </c>
      <c r="E28" s="64" t="inlineStr">
        <is>
          <t>その他の負債</t>
        </is>
      </c>
      <c r="F28" s="64" t="n"/>
      <c r="G28" s="66" t="n"/>
    </row>
    <row r="29">
      <c r="A29" s="63" t="n">
        <v>290</v>
      </c>
      <c r="B29" s="64" t="inlineStr">
        <is>
          <t>事業主借</t>
        </is>
      </c>
      <c r="C29" s="65" t="inlineStr">
        <is>
          <t>純資産</t>
        </is>
      </c>
      <c r="D29" s="65" t="inlineStr">
        <is>
          <t>貸方</t>
        </is>
      </c>
      <c r="E29" s="64" t="inlineStr">
        <is>
          <t>事業主借</t>
        </is>
      </c>
      <c r="F29" s="64" t="n"/>
      <c r="G29" s="66" t="inlineStr">
        <is>
          <t>家計から事業に入れたお金・事業用口座の預金利息など</t>
        </is>
      </c>
    </row>
    <row r="30">
      <c r="A30" s="63" t="n">
        <v>291</v>
      </c>
      <c r="B30" s="64" t="inlineStr">
        <is>
          <t>元入金</t>
        </is>
      </c>
      <c r="C30" s="65" t="inlineStr">
        <is>
          <t>純資産</t>
        </is>
      </c>
      <c r="D30" s="65" t="inlineStr">
        <is>
          <t>貸方</t>
        </is>
      </c>
      <c r="E30" s="64" t="inlineStr">
        <is>
          <t>元入金</t>
        </is>
      </c>
      <c r="F30" s="64" t="n"/>
      <c r="G30" s="66" t="inlineStr">
        <is>
          <t>期首の金額のまま。期中は動かさない</t>
        </is>
      </c>
    </row>
    <row r="31">
      <c r="A31" s="63" t="n">
        <v>401</v>
      </c>
      <c r="B31" s="64" t="inlineStr">
        <is>
          <t>売上高</t>
        </is>
      </c>
      <c r="C31" s="65" t="inlineStr">
        <is>
          <t>収益</t>
        </is>
      </c>
      <c r="D31" s="65" t="inlineStr">
        <is>
          <t>貸方</t>
        </is>
      </c>
      <c r="E31" s="64" t="inlineStr">
        <is>
          <t>売上（収入）金額</t>
        </is>
      </c>
      <c r="F31" s="64" t="n"/>
      <c r="G31" s="66" t="n"/>
    </row>
    <row r="32">
      <c r="A32" s="63" t="n">
        <v>402</v>
      </c>
      <c r="B32" s="64" t="inlineStr">
        <is>
          <t>家事消費等</t>
        </is>
      </c>
      <c r="C32" s="65" t="inlineStr">
        <is>
          <t>収益</t>
        </is>
      </c>
      <c r="D32" s="65" t="inlineStr">
        <is>
          <t>貸方</t>
        </is>
      </c>
      <c r="E32" s="64" t="inlineStr">
        <is>
          <t>売上（収入）金額</t>
        </is>
      </c>
      <c r="F32" s="64" t="n"/>
      <c r="G32" s="66" t="inlineStr">
        <is>
          <t>商品を家で使った分など</t>
        </is>
      </c>
    </row>
    <row r="33">
      <c r="A33" s="63" t="n">
        <v>403</v>
      </c>
      <c r="B33" s="64" t="inlineStr">
        <is>
          <t>雑収入</t>
        </is>
      </c>
      <c r="C33" s="65" t="inlineStr">
        <is>
          <t>収益</t>
        </is>
      </c>
      <c r="D33" s="65" t="inlineStr">
        <is>
          <t>貸方</t>
        </is>
      </c>
      <c r="E33" s="64" t="inlineStr">
        <is>
          <t>売上（収入）金額</t>
        </is>
      </c>
      <c r="F33" s="64" t="n"/>
      <c r="G33" s="66" t="n"/>
    </row>
    <row r="34">
      <c r="A34" s="63" t="n">
        <v>501</v>
      </c>
      <c r="B34" s="64" t="inlineStr">
        <is>
          <t>仕入高</t>
        </is>
      </c>
      <c r="C34" s="65" t="inlineStr">
        <is>
          <t>費用</t>
        </is>
      </c>
      <c r="D34" s="65" t="inlineStr">
        <is>
          <t>借方</t>
        </is>
      </c>
      <c r="E34" s="64" t="inlineStr">
        <is>
          <t>売上原価</t>
        </is>
      </c>
      <c r="F34" s="64" t="n"/>
      <c r="G34" s="66" t="n"/>
    </row>
    <row r="35">
      <c r="A35" s="63" t="n">
        <v>502</v>
      </c>
      <c r="B35" s="64" t="inlineStr">
        <is>
          <t>期首商品棚卸高</t>
        </is>
      </c>
      <c r="C35" s="65" t="inlineStr">
        <is>
          <t>費用</t>
        </is>
      </c>
      <c r="D35" s="65" t="inlineStr">
        <is>
          <t>借方</t>
        </is>
      </c>
      <c r="E35" s="64" t="inlineStr">
        <is>
          <t>売上原価</t>
        </is>
      </c>
      <c r="F35" s="64" t="n"/>
      <c r="G35" s="66" t="n"/>
    </row>
    <row r="36">
      <c r="A36" s="63" t="n">
        <v>503</v>
      </c>
      <c r="B36" s="64" t="inlineStr">
        <is>
          <t>期末商品棚卸高</t>
        </is>
      </c>
      <c r="C36" s="65" t="inlineStr">
        <is>
          <t>費用</t>
        </is>
      </c>
      <c r="D36" s="65" t="inlineStr">
        <is>
          <t>貸方</t>
        </is>
      </c>
      <c r="E36" s="64" t="inlineStr">
        <is>
          <t>売上原価</t>
        </is>
      </c>
      <c r="F36" s="64" t="n"/>
      <c r="G36" s="66" t="inlineStr">
        <is>
          <t>売上原価から差し引く科目。向きは貸方</t>
        </is>
      </c>
    </row>
    <row r="37">
      <c r="A37" s="63" t="n">
        <v>601</v>
      </c>
      <c r="B37" s="64" t="inlineStr">
        <is>
          <t>租税公課</t>
        </is>
      </c>
      <c r="C37" s="65" t="inlineStr">
        <is>
          <t>費用</t>
        </is>
      </c>
      <c r="D37" s="65" t="inlineStr">
        <is>
          <t>借方</t>
        </is>
      </c>
      <c r="E37" s="64" t="inlineStr">
        <is>
          <t>経費</t>
        </is>
      </c>
      <c r="F37" s="64" t="n"/>
      <c r="G37" s="66" t="n"/>
    </row>
    <row r="38">
      <c r="A38" s="63" t="n">
        <v>602</v>
      </c>
      <c r="B38" s="64" t="inlineStr">
        <is>
          <t>荷造運賃</t>
        </is>
      </c>
      <c r="C38" s="65" t="inlineStr">
        <is>
          <t>費用</t>
        </is>
      </c>
      <c r="D38" s="65" t="inlineStr">
        <is>
          <t>借方</t>
        </is>
      </c>
      <c r="E38" s="64" t="inlineStr">
        <is>
          <t>経費</t>
        </is>
      </c>
      <c r="F38" s="64" t="n"/>
      <c r="G38" s="66" t="n"/>
    </row>
    <row r="39">
      <c r="A39" s="63" t="n">
        <v>603</v>
      </c>
      <c r="B39" s="64" t="inlineStr">
        <is>
          <t>水道光熱費</t>
        </is>
      </c>
      <c r="C39" s="65" t="inlineStr">
        <is>
          <t>費用</t>
        </is>
      </c>
      <c r="D39" s="65" t="inlineStr">
        <is>
          <t>借方</t>
        </is>
      </c>
      <c r="E39" s="64" t="inlineStr">
        <is>
          <t>経費</t>
        </is>
      </c>
      <c r="F39" s="64" t="n"/>
      <c r="G39" s="66" t="n"/>
    </row>
    <row r="40">
      <c r="A40" s="63" t="n">
        <v>604</v>
      </c>
      <c r="B40" s="64" t="inlineStr">
        <is>
          <t>旅費交通費</t>
        </is>
      </c>
      <c r="C40" s="65" t="inlineStr">
        <is>
          <t>費用</t>
        </is>
      </c>
      <c r="D40" s="65" t="inlineStr">
        <is>
          <t>借方</t>
        </is>
      </c>
      <c r="E40" s="64" t="inlineStr">
        <is>
          <t>経費</t>
        </is>
      </c>
      <c r="F40" s="64" t="n"/>
      <c r="G40" s="66" t="n"/>
    </row>
    <row r="41">
      <c r="A41" s="63" t="n">
        <v>605</v>
      </c>
      <c r="B41" s="64" t="inlineStr">
        <is>
          <t>通信費</t>
        </is>
      </c>
      <c r="C41" s="65" t="inlineStr">
        <is>
          <t>費用</t>
        </is>
      </c>
      <c r="D41" s="65" t="inlineStr">
        <is>
          <t>借方</t>
        </is>
      </c>
      <c r="E41" s="64" t="inlineStr">
        <is>
          <t>経費</t>
        </is>
      </c>
      <c r="F41" s="64" t="n"/>
      <c r="G41" s="66" t="n"/>
    </row>
    <row r="42">
      <c r="A42" s="63" t="n">
        <v>606</v>
      </c>
      <c r="B42" s="64" t="inlineStr">
        <is>
          <t>広告宣伝費</t>
        </is>
      </c>
      <c r="C42" s="65" t="inlineStr">
        <is>
          <t>費用</t>
        </is>
      </c>
      <c r="D42" s="65" t="inlineStr">
        <is>
          <t>借方</t>
        </is>
      </c>
      <c r="E42" s="64" t="inlineStr">
        <is>
          <t>経費</t>
        </is>
      </c>
      <c r="F42" s="64" t="n"/>
      <c r="G42" s="66" t="n"/>
    </row>
    <row r="43">
      <c r="A43" s="63" t="n">
        <v>607</v>
      </c>
      <c r="B43" s="64" t="inlineStr">
        <is>
          <t>接待交際費</t>
        </is>
      </c>
      <c r="C43" s="65" t="inlineStr">
        <is>
          <t>費用</t>
        </is>
      </c>
      <c r="D43" s="65" t="inlineStr">
        <is>
          <t>借方</t>
        </is>
      </c>
      <c r="E43" s="64" t="inlineStr">
        <is>
          <t>経費</t>
        </is>
      </c>
      <c r="F43" s="64" t="n"/>
      <c r="G43" s="66" t="n"/>
    </row>
    <row r="44">
      <c r="A44" s="63" t="n">
        <v>608</v>
      </c>
      <c r="B44" s="64" t="inlineStr">
        <is>
          <t>損害保険料</t>
        </is>
      </c>
      <c r="C44" s="65" t="inlineStr">
        <is>
          <t>費用</t>
        </is>
      </c>
      <c r="D44" s="65" t="inlineStr">
        <is>
          <t>借方</t>
        </is>
      </c>
      <c r="E44" s="64" t="inlineStr">
        <is>
          <t>経費</t>
        </is>
      </c>
      <c r="F44" s="64" t="n"/>
      <c r="G44" s="66" t="n"/>
    </row>
    <row r="45">
      <c r="A45" s="63" t="n">
        <v>609</v>
      </c>
      <c r="B45" s="64" t="inlineStr">
        <is>
          <t>修繕費</t>
        </is>
      </c>
      <c r="C45" s="65" t="inlineStr">
        <is>
          <t>費用</t>
        </is>
      </c>
      <c r="D45" s="65" t="inlineStr">
        <is>
          <t>借方</t>
        </is>
      </c>
      <c r="E45" s="64" t="inlineStr">
        <is>
          <t>経費</t>
        </is>
      </c>
      <c r="F45" s="64" t="n"/>
      <c r="G45" s="66" t="n"/>
    </row>
    <row r="46">
      <c r="A46" s="63" t="n">
        <v>610</v>
      </c>
      <c r="B46" s="64" t="inlineStr">
        <is>
          <t>消耗品費</t>
        </is>
      </c>
      <c r="C46" s="65" t="inlineStr">
        <is>
          <t>費用</t>
        </is>
      </c>
      <c r="D46" s="65" t="inlineStr">
        <is>
          <t>借方</t>
        </is>
      </c>
      <c r="E46" s="64" t="inlineStr">
        <is>
          <t>経費</t>
        </is>
      </c>
      <c r="F46" s="64" t="n"/>
      <c r="G46" s="66" t="n"/>
    </row>
    <row r="47">
      <c r="A47" s="63" t="n">
        <v>611</v>
      </c>
      <c r="B47" s="64" t="inlineStr">
        <is>
          <t>減価償却費</t>
        </is>
      </c>
      <c r="C47" s="65" t="inlineStr">
        <is>
          <t>費用</t>
        </is>
      </c>
      <c r="D47" s="65" t="inlineStr">
        <is>
          <t>借方</t>
        </is>
      </c>
      <c r="E47" s="64" t="inlineStr">
        <is>
          <t>経費</t>
        </is>
      </c>
      <c r="F47" s="64" t="n"/>
      <c r="G47" s="66" t="n"/>
    </row>
    <row r="48">
      <c r="A48" s="63" t="n">
        <v>612</v>
      </c>
      <c r="B48" s="64" t="inlineStr">
        <is>
          <t>福利厚生費</t>
        </is>
      </c>
      <c r="C48" s="65" t="inlineStr">
        <is>
          <t>費用</t>
        </is>
      </c>
      <c r="D48" s="65" t="inlineStr">
        <is>
          <t>借方</t>
        </is>
      </c>
      <c r="E48" s="64" t="inlineStr">
        <is>
          <t>経費</t>
        </is>
      </c>
      <c r="F48" s="64" t="n"/>
      <c r="G48" s="66" t="n"/>
    </row>
    <row r="49">
      <c r="A49" s="63" t="n">
        <v>613</v>
      </c>
      <c r="B49" s="64" t="inlineStr">
        <is>
          <t>給料賃金</t>
        </is>
      </c>
      <c r="C49" s="65" t="inlineStr">
        <is>
          <t>費用</t>
        </is>
      </c>
      <c r="D49" s="65" t="inlineStr">
        <is>
          <t>借方</t>
        </is>
      </c>
      <c r="E49" s="64" t="inlineStr">
        <is>
          <t>経費</t>
        </is>
      </c>
      <c r="F49" s="64" t="n"/>
      <c r="G49" s="66" t="inlineStr">
        <is>
          <t>青色事業専従者の給与は入れない</t>
        </is>
      </c>
    </row>
    <row r="50">
      <c r="A50" s="63" t="n">
        <v>614</v>
      </c>
      <c r="B50" s="64" t="inlineStr">
        <is>
          <t>外注工賃</t>
        </is>
      </c>
      <c r="C50" s="65" t="inlineStr">
        <is>
          <t>費用</t>
        </is>
      </c>
      <c r="D50" s="65" t="inlineStr">
        <is>
          <t>借方</t>
        </is>
      </c>
      <c r="E50" s="64" t="inlineStr">
        <is>
          <t>経費</t>
        </is>
      </c>
      <c r="F50" s="64" t="n"/>
      <c r="G50" s="66" t="n"/>
    </row>
    <row r="51">
      <c r="A51" s="63" t="n">
        <v>615</v>
      </c>
      <c r="B51" s="64" t="inlineStr">
        <is>
          <t>利子割引料</t>
        </is>
      </c>
      <c r="C51" s="65" t="inlineStr">
        <is>
          <t>費用</t>
        </is>
      </c>
      <c r="D51" s="65" t="inlineStr">
        <is>
          <t>借方</t>
        </is>
      </c>
      <c r="E51" s="64" t="inlineStr">
        <is>
          <t>経費</t>
        </is>
      </c>
      <c r="F51" s="64" t="n"/>
      <c r="G51" s="66" t="n"/>
    </row>
    <row r="52">
      <c r="A52" s="63" t="n">
        <v>616</v>
      </c>
      <c r="B52" s="64" t="inlineStr">
        <is>
          <t>地代家賃</t>
        </is>
      </c>
      <c r="C52" s="65" t="inlineStr">
        <is>
          <t>費用</t>
        </is>
      </c>
      <c r="D52" s="65" t="inlineStr">
        <is>
          <t>借方</t>
        </is>
      </c>
      <c r="E52" s="64" t="inlineStr">
        <is>
          <t>経費</t>
        </is>
      </c>
      <c r="F52" s="64" t="n"/>
      <c r="G52" s="66" t="n"/>
    </row>
    <row r="53">
      <c r="A53" s="63" t="n">
        <v>617</v>
      </c>
      <c r="B53" s="64" t="inlineStr">
        <is>
          <t>貸倒金</t>
        </is>
      </c>
      <c r="C53" s="65" t="inlineStr">
        <is>
          <t>費用</t>
        </is>
      </c>
      <c r="D53" s="65" t="inlineStr">
        <is>
          <t>借方</t>
        </is>
      </c>
      <c r="E53" s="64" t="inlineStr">
        <is>
          <t>経費</t>
        </is>
      </c>
      <c r="F53" s="64" t="n"/>
      <c r="G53" s="66" t="n"/>
    </row>
    <row r="54">
      <c r="A54" s="63" t="n">
        <v>618</v>
      </c>
      <c r="B54" s="64" t="inlineStr">
        <is>
          <t>雑費</t>
        </is>
      </c>
      <c r="C54" s="65" t="inlineStr">
        <is>
          <t>費用</t>
        </is>
      </c>
      <c r="D54" s="65" t="inlineStr">
        <is>
          <t>借方</t>
        </is>
      </c>
      <c r="E54" s="64" t="inlineStr">
        <is>
          <t>経費</t>
        </is>
      </c>
      <c r="F54" s="64" t="n"/>
      <c r="G54" s="66" t="n"/>
    </row>
    <row r="55">
      <c r="A55" s="63" t="n">
        <v>690</v>
      </c>
      <c r="B55" s="64" t="inlineStr">
        <is>
          <t>専従者給与</t>
        </is>
      </c>
      <c r="C55" s="65" t="inlineStr">
        <is>
          <t>費用</t>
        </is>
      </c>
      <c r="D55" s="65" t="inlineStr">
        <is>
          <t>借方</t>
        </is>
      </c>
      <c r="E55" s="64" t="inlineStr">
        <is>
          <t>専従者給与</t>
        </is>
      </c>
      <c r="F55" s="64" t="n"/>
      <c r="G55" s="66" t="inlineStr">
        <is>
          <t>青色事業専従者の給与</t>
        </is>
      </c>
    </row>
  </sheetData>
  <mergeCells count="3">
    <mergeCell ref="A3:G3"/>
    <mergeCell ref="A2:G2"/>
    <mergeCell ref="A1:G1"/>
  </mergeCells>
  <printOptions horizontalCentered="1"/>
  <pageMargins left="0.4" right="0.4"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2026-10-03T00:23:18Z</dcterms:created>
  <dcterms:modified xmlns:dcterms="http://purl.org/dc/terms/" xmlns:xsi="http://www.w3.org/2001/XMLSchema-instance" xsi:type="dcterms:W3CDTF">2026-10-03T00:23:22Z</dcterms:modified>
</cp:coreProperties>
</file>