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 sheetId="1" state="visible" r:id="rId1"/>
    <sheet xmlns:r="http://schemas.openxmlformats.org/officeDocument/2006/relationships" name="設定" sheetId="2" state="visible" r:id="rId2"/>
    <sheet xmlns:r="http://schemas.openxmlformats.org/officeDocument/2006/relationships" name="台帳" sheetId="3" state="visible" r:id="rId3"/>
    <sheet xmlns:r="http://schemas.openxmlformats.org/officeDocument/2006/relationships" name="発行" sheetId="4" state="visible" r:id="rId4"/>
    <sheet xmlns:r="http://schemas.openxmlformats.org/officeDocument/2006/relationships" name="印刷1_標準" sheetId="5" state="visible" r:id="rId5"/>
    <sheet xmlns:r="http://schemas.openxmlformats.org/officeDocument/2006/relationships" name="印刷2_和風" sheetId="6" state="visible" r:id="rId6"/>
    <sheet xmlns:r="http://schemas.openxmlformats.org/officeDocument/2006/relationships" name="印刷3_レシート" sheetId="7" state="visible" r:id="rId7"/>
    <sheet xmlns:r="http://schemas.openxmlformats.org/officeDocument/2006/relationships" name="印紙判定表" sheetId="8" state="visible" r:id="rId8"/>
    <sheet xmlns:r="http://schemas.openxmlformats.org/officeDocument/2006/relationships" name="記入例" sheetId="9" state="visible" r:id="rId9"/>
    <sheet xmlns:r="http://schemas.openxmlformats.org/officeDocument/2006/relationships" name="検算" sheetId="10" state="visible" r:id="rId10"/>
  </sheets>
  <definedNames>
    <definedName name="_xlnm.Print_Area" localSheetId="0">'使い方'!$A$1:$B$42</definedName>
    <definedName name="_xlnm.Print_Area" localSheetId="1">'設定'!$A$1:$D$37</definedName>
    <definedName name="_xlnm.Print_Area" localSheetId="2">'台帳'!$A$1:$AD$204</definedName>
    <definedName name="_xlnm.Print_Area" localSheetId="3">'発行'!$A$1:$B$21</definedName>
    <definedName name="_xlnm.Print_Area" localSheetId="4">'印刷1_標準'!$A$1:$H$34</definedName>
    <definedName name="_xlnm.Print_Area" localSheetId="5">'印刷2_和風'!$A$1:$I$25</definedName>
    <definedName name="_xlnm.Print_Area" localSheetId="6">'印刷3_レシート'!$A$1:$E$16</definedName>
    <definedName name="_xlnm.Print_Area" localSheetId="7">'印紙判定表'!$A$1:$D$26</definedName>
    <definedName name="_xlnm.Print_Area" localSheetId="8">'記入例'!$A$1:$C$25</definedName>
    <definedName name="_xlnm.Print_Area" localSheetId="9">'検算'!$A$1:$AC$34</definedName>
  </definedNames>
  <calcPr calcId="124519" fullCalcOnLoad="1"/>
</workbook>
</file>

<file path=xl/styles.xml><?xml version="1.0" encoding="utf-8"?>
<styleSheet xmlns="http://schemas.openxmlformats.org/spreadsheetml/2006/main">
  <numFmts count="3">
    <numFmt numFmtId="164" formatCode="yyyy/m/d"/>
    <numFmt numFmtId="165" formatCode="0000"/>
    <numFmt numFmtId="166" formatCode="#,##0;-#,##0"/>
  </numFmts>
  <fonts count="38">
    <font>
      <name val="Calibri"/>
      <family val="2"/>
      <color theme="1"/>
      <sz val="11"/>
      <scheme val="minor"/>
    </font>
    <font>
      <name val="Yu Gothic"/>
      <b val="1"/>
      <color rgb="00FFFFFF"/>
      <sz val="13"/>
    </font>
    <font>
      <name val="Yu Gothic"/>
      <b val="1"/>
      <color rgb="001B3A5C"/>
      <sz val="10"/>
    </font>
    <font>
      <name val="Yu Gothic"/>
      <color rgb="001A1A1A"/>
      <sz val="10"/>
    </font>
    <font>
      <name val="Yu Gothic"/>
      <color rgb="0066707A"/>
      <sz val="9"/>
    </font>
    <font>
      <name val="Yu Gothic"/>
      <b val="1"/>
      <color rgb="00FFFFFF"/>
      <sz val="9"/>
    </font>
    <font>
      <name val="Yu Gothic"/>
      <b val="1"/>
      <color rgb="001B3A5C"/>
      <sz val="14"/>
    </font>
    <font>
      <name val="Yu Gothic"/>
      <b val="1"/>
      <color rgb="00FFFFFF"/>
      <sz val="18"/>
    </font>
    <font>
      <name val="Yu Gothic"/>
      <b val="1"/>
      <color rgb="00FFFFFF"/>
      <sz val="11"/>
    </font>
    <font>
      <name val="Yu Gothic"/>
      <b val="1"/>
      <color rgb="001A1A1A"/>
      <sz val="15"/>
    </font>
    <font>
      <name val="Yu Gothic"/>
      <b val="1"/>
      <color rgb="001B3A5C"/>
      <sz val="22"/>
    </font>
    <font>
      <name val="Yu Gothic"/>
      <color rgb="001A1A1A"/>
      <sz val="11"/>
    </font>
    <font>
      <name val="Yu Gothic"/>
      <b val="1"/>
      <color rgb="001B3A5C"/>
      <sz val="9"/>
    </font>
    <font>
      <name val="Yu Gothic"/>
      <b val="1"/>
      <color rgb="001A1A1A"/>
      <sz val="13"/>
    </font>
    <font>
      <name val="Yu Gothic"/>
      <color rgb="001A1A1A"/>
      <sz val="9"/>
    </font>
    <font>
      <name val="Yu Gothic"/>
      <color rgb="0066707A"/>
      <sz val="8"/>
    </font>
    <font>
      <name val="Yu Mincho"/>
      <b val="1"/>
      <color rgb="001A1A1A"/>
      <sz val="20"/>
    </font>
    <font>
      <name val="Yu Mincho"/>
      <color rgb="001A1A1A"/>
      <sz val="10"/>
    </font>
    <font>
      <name val="Yu Mincho"/>
      <b val="1"/>
      <color rgb="001A1A1A"/>
      <sz val="17"/>
    </font>
    <font>
      <name val="Yu Mincho"/>
      <b val="1"/>
      <color rgb="001A1A1A"/>
      <sz val="22"/>
    </font>
    <font>
      <name val="Yu Mincho"/>
      <color rgb="001A1A1A"/>
      <sz val="11"/>
    </font>
    <font>
      <name val="Yu Mincho"/>
      <color rgb="00B3261E"/>
      <sz val="9"/>
    </font>
    <font>
      <name val="Yu Mincho"/>
      <b val="1"/>
      <color rgb="001A1A1A"/>
      <sz val="13"/>
    </font>
    <font>
      <name val="Yu Mincho"/>
      <color rgb="001A1A1A"/>
      <sz val="9"/>
    </font>
    <font>
      <name val="Yu Mincho"/>
      <color rgb="0066707A"/>
      <sz val="8"/>
    </font>
    <font>
      <name val="Yu Gothic"/>
      <color rgb="001A1A1A"/>
      <sz val="8"/>
    </font>
    <font>
      <name val="Yu Gothic"/>
      <b val="1"/>
      <color rgb="001A1A1A"/>
      <sz val="9"/>
    </font>
    <font>
      <name val="Yu Gothic"/>
      <color rgb="0066707A"/>
      <sz val="7"/>
    </font>
    <font>
      <name val="Yu Gothic"/>
      <b val="1"/>
      <color rgb="001A1A1A"/>
      <sz val="16"/>
    </font>
    <font>
      <name val="Yu Gothic"/>
      <b val="1"/>
      <color rgb="001A1A1A"/>
      <sz val="12"/>
    </font>
    <font>
      <name val="Yu Gothic"/>
      <b val="1"/>
      <color rgb="001A1A1A"/>
      <sz val="17"/>
    </font>
    <font>
      <name val="Yu Gothic"/>
      <b val="1"/>
      <color rgb="001B3A5C"/>
      <sz val="11"/>
    </font>
    <font>
      <name val="Yu Gothic"/>
      <color theme="1"/>
      <sz val="11"/>
    </font>
    <font>
      <name val="Yu Gothic"/>
      <b val="1"/>
      <color rgb="FF1B3A5C"/>
      <sz val="10"/>
    </font>
    <font>
      <name val="Yu Gothic"/>
      <b val="1"/>
      <color rgb="FF1B3A5C"/>
      <sz val="14"/>
    </font>
    <font>
      <name val="Yu Gothic"/>
      <b val="1"/>
      <color rgb="FF1B3A5C"/>
      <sz val="22"/>
    </font>
    <font>
      <name val="Yu Gothic"/>
      <b val="1"/>
      <color rgb="FF1B3A5C"/>
      <sz val="9"/>
    </font>
    <font>
      <name val="Yu Gothic"/>
      <b val="1"/>
      <color rgb="FF1B3A5C"/>
      <sz val="11"/>
    </font>
  </fonts>
  <fills count="6">
    <fill>
      <patternFill/>
    </fill>
    <fill>
      <patternFill patternType="gray125"/>
    </fill>
    <fill>
      <patternFill patternType="solid">
        <fgColor rgb="001B3A5C"/>
      </patternFill>
    </fill>
    <fill>
      <patternFill patternType="solid">
        <fgColor rgb="00F2F2EF"/>
      </patternFill>
    </fill>
    <fill>
      <patternFill patternType="solid">
        <fgColor rgb="00FFF9E6"/>
      </patternFill>
    </fill>
    <fill>
      <patternFill patternType="solid">
        <fgColor rgb="004A5D73"/>
      </patternFill>
    </fill>
  </fills>
  <borders count="79">
    <border>
      <left/>
      <right/>
      <top/>
      <bottom/>
      <diagonal/>
    </border>
    <border>
      <left style="thin">
        <color rgb="00B9C4CF"/>
      </left>
      <right style="thin">
        <color rgb="00B9C4CF"/>
      </right>
      <top style="thin">
        <color rgb="00B9C4CF"/>
      </top>
      <bottom style="thin">
        <color rgb="00B9C4CF"/>
      </bottom>
    </border>
    <border>
      <bottom style="medium">
        <color rgb="001B3A5C"/>
      </bottom>
    </border>
    <border>
      <left style="medium">
        <color rgb="001B3A5C"/>
      </left>
      <right style="medium">
        <color rgb="001B3A5C"/>
      </right>
      <top style="medium">
        <color rgb="001B3A5C"/>
      </top>
      <bottom style="medium">
        <color rgb="001B3A5C"/>
      </bottom>
    </border>
    <border>
      <bottom style="medium">
        <color rgb="001A1A1A"/>
      </bottom>
    </border>
    <border>
      <left style="medium">
        <color rgb="001A1A1A"/>
      </left>
      <top style="medium">
        <color rgb="001A1A1A"/>
      </top>
      <bottom style="medium">
        <color rgb="001A1A1A"/>
      </bottom>
    </border>
    <border>
      <right style="medium">
        <color rgb="001A1A1A"/>
      </right>
      <top style="medium">
        <color rgb="001A1A1A"/>
      </top>
      <bottom style="medium">
        <color rgb="001A1A1A"/>
      </bottom>
    </border>
    <border>
      <left style="thin">
        <color rgb="001A1A1A"/>
      </left>
      <top style="thin">
        <color rgb="001A1A1A"/>
      </top>
      <bottom style="thin">
        <color rgb="001A1A1A"/>
      </bottom>
    </border>
    <border>
      <right style="thin">
        <color rgb="001A1A1A"/>
      </right>
      <top style="thin">
        <color rgb="001A1A1A"/>
      </top>
    </border>
    <border>
      <right style="thin">
        <color rgb="001A1A1A"/>
      </right>
    </border>
    <border>
      <right style="thin">
        <color rgb="001A1A1A"/>
      </right>
      <bottom style="thin">
        <color rgb="001A1A1A"/>
      </bottom>
    </border>
    <border>
      <left style="double">
        <color rgb="001A1A1A"/>
      </left>
      <right/>
      <top style="double">
        <color rgb="001A1A1A"/>
      </top>
      <bottom/>
    </border>
    <border>
      <left/>
      <right/>
      <top style="double">
        <color rgb="001A1A1A"/>
      </top>
      <bottom/>
    </border>
    <border>
      <left/>
      <right style="double">
        <color rgb="001A1A1A"/>
      </right>
      <top style="double">
        <color rgb="001A1A1A"/>
      </top>
      <bottom/>
    </border>
    <border>
      <left style="double">
        <color rgb="001A1A1A"/>
      </left>
      <right/>
      <top/>
      <bottom/>
    </border>
    <border>
      <right style="double">
        <color rgb="001A1A1A"/>
      </right>
      <bottom style="medium">
        <color rgb="001A1A1A"/>
      </bottom>
    </border>
    <border>
      <right style="double">
        <color rgb="001A1A1A"/>
      </right>
      <top style="medium">
        <color rgb="001A1A1A"/>
      </top>
      <bottom style="medium">
        <color rgb="001A1A1A"/>
      </bottom>
    </border>
    <border>
      <left/>
      <right/>
      <top/>
      <bottom/>
    </border>
    <border>
      <left/>
      <right style="double">
        <color rgb="001A1A1A"/>
      </right>
      <top/>
      <bottom/>
    </border>
    <border>
      <right style="double">
        <color rgb="001A1A1A"/>
      </right>
      <top style="thin">
        <color rgb="001A1A1A"/>
      </top>
    </border>
    <border>
      <right style="double">
        <color rgb="001A1A1A"/>
      </right>
    </border>
    <border>
      <right style="double">
        <color rgb="001A1A1A"/>
      </right>
      <bottom style="thin">
        <color rgb="001A1A1A"/>
      </bottom>
    </border>
    <border>
      <left style="double">
        <color rgb="001A1A1A"/>
      </left>
      <right/>
      <top/>
      <bottom style="double">
        <color rgb="001A1A1A"/>
      </bottom>
    </border>
    <border>
      <left/>
      <right/>
      <top/>
      <bottom style="double">
        <color rgb="001A1A1A"/>
      </bottom>
    </border>
    <border>
      <left/>
      <right style="double">
        <color rgb="001A1A1A"/>
      </right>
      <top/>
      <bottom style="double">
        <color rgb="001A1A1A"/>
      </bottom>
    </border>
    <border>
      <bottom style="dashed">
        <color rgb="001A1A1A"/>
      </bottom>
    </border>
    <border>
      <left/>
      <right/>
      <top style="thin">
        <color rgb="00B9C4CF"/>
      </top>
      <bottom/>
      <diagonal/>
    </border>
    <border>
      <left/>
      <right style="thin">
        <color rgb="00B9C4CF"/>
      </right>
      <top style="thin">
        <color rgb="00B9C4CF"/>
      </top>
      <bottom/>
      <diagonal/>
    </border>
    <border>
      <left/>
      <right/>
      <top style="thin">
        <color rgb="00B9C4CF"/>
      </top>
      <bottom style="thin">
        <color rgb="00B9C4CF"/>
      </bottom>
      <diagonal/>
    </border>
    <border>
      <left/>
      <right style="thin">
        <color rgb="00B9C4CF"/>
      </right>
      <top style="thin">
        <color rgb="00B9C4CF"/>
      </top>
      <bottom style="thin">
        <color rgb="00B9C4CF"/>
      </bottom>
      <diagonal/>
    </border>
    <border>
      <left/>
      <right/>
      <top/>
      <bottom style="medium">
        <color rgb="001B3A5C"/>
      </bottom>
      <diagonal/>
    </border>
    <border>
      <left/>
      <right/>
      <top style="medium">
        <color rgb="001B3A5C"/>
      </top>
      <bottom/>
      <diagonal/>
    </border>
    <border>
      <left/>
      <right style="medium">
        <color rgb="001B3A5C"/>
      </right>
      <top style="medium">
        <color rgb="001B3A5C"/>
      </top>
      <bottom/>
      <diagonal/>
    </border>
    <border>
      <left/>
      <right/>
      <top style="medium">
        <color rgb="001B3A5C"/>
      </top>
      <bottom style="medium">
        <color rgb="001B3A5C"/>
      </bottom>
      <diagonal/>
    </border>
    <border>
      <left/>
      <right style="medium">
        <color rgb="001B3A5C"/>
      </right>
      <top style="medium">
        <color rgb="001B3A5C"/>
      </top>
      <bottom style="medium">
        <color rgb="001B3A5C"/>
      </bottom>
      <diagonal/>
    </border>
    <border>
      <left/>
      <right style="thin">
        <color rgb="001A1A1A"/>
      </right>
      <top/>
      <bottom/>
      <diagonal/>
    </border>
    <border>
      <left/>
      <right/>
      <top style="thin">
        <color rgb="001A1A1A"/>
      </top>
      <bottom/>
      <diagonal/>
    </border>
    <border>
      <left/>
      <right style="thin">
        <color rgb="001A1A1A"/>
      </right>
      <top style="thin">
        <color rgb="001A1A1A"/>
      </top>
      <bottom/>
      <diagonal/>
    </border>
    <border>
      <left/>
      <right/>
      <top style="double">
        <color rgb="001A1A1A"/>
      </top>
      <bottom/>
      <diagonal/>
    </border>
    <border>
      <left/>
      <right style="double">
        <color rgb="001A1A1A"/>
      </right>
      <top/>
      <bottom/>
      <diagonal/>
    </border>
    <border>
      <left/>
      <right/>
      <top/>
      <bottom style="double">
        <color rgb="001A1A1A"/>
      </bottom>
      <diagonal/>
    </border>
    <border>
      <left/>
      <right style="double">
        <color rgb="001A1A1A"/>
      </right>
      <top/>
      <bottom style="double">
        <color rgb="001A1A1A"/>
      </bottom>
      <diagonal/>
    </border>
    <border>
      <left/>
      <right/>
      <top/>
      <bottom style="thin">
        <color rgb="001A1A1A"/>
      </bottom>
      <diagonal/>
    </border>
    <border>
      <left/>
      <right style="thin">
        <color rgb="001A1A1A"/>
      </right>
      <top/>
      <bottom style="thin">
        <color rgb="001A1A1A"/>
      </bottom>
      <diagonal/>
    </border>
    <border>
      <left/>
      <right/>
      <top/>
      <bottom style="medium">
        <color rgb="001A1A1A"/>
      </bottom>
      <diagonal/>
    </border>
    <border>
      <left/>
      <right style="double">
        <color rgb="001A1A1A"/>
      </right>
      <top/>
      <bottom style="medium">
        <color rgb="001A1A1A"/>
      </bottom>
      <diagonal/>
    </border>
    <border>
      <left/>
      <right style="double">
        <color rgb="001A1A1A"/>
      </right>
      <top style="double">
        <color rgb="001A1A1A"/>
      </top>
      <bottom/>
      <diagonal/>
    </border>
    <border>
      <left/>
      <right/>
      <top style="medium">
        <color rgb="001A1A1A"/>
      </top>
      <bottom/>
      <diagonal/>
    </border>
    <border>
      <left/>
      <right style="medium">
        <color rgb="001A1A1A"/>
      </right>
      <top style="medium">
        <color rgb="001A1A1A"/>
      </top>
      <bottom/>
      <diagonal/>
    </border>
    <border>
      <left/>
      <right/>
      <top style="medium">
        <color rgb="001A1A1A"/>
      </top>
      <bottom style="medium">
        <color rgb="001A1A1A"/>
      </bottom>
      <diagonal/>
    </border>
    <border>
      <left/>
      <right style="medium">
        <color rgb="001A1A1A"/>
      </right>
      <top style="medium">
        <color rgb="001A1A1A"/>
      </top>
      <bottom style="medium">
        <color rgb="001A1A1A"/>
      </bottom>
      <diagonal/>
    </border>
    <border>
      <left style="double">
        <color rgb="001A1A1A"/>
      </left>
      <right/>
      <top style="double">
        <color rgb="001A1A1A"/>
      </top>
      <bottom style="double">
        <color rgb="001A1A1A"/>
      </bottom>
    </border>
    <border>
      <left style="double">
        <color rgb="001A1A1A"/>
      </left>
      <right/>
      <top/>
      <bottom/>
      <diagonal/>
    </border>
    <border>
      <left style="double">
        <color rgb="001A1A1A"/>
      </left>
      <right/>
      <top/>
      <bottom style="double">
        <color rgb="001A1A1A"/>
      </bottom>
      <diagonal/>
    </border>
    <border>
      <left style="thin">
        <color rgb="001A1A1A"/>
      </left>
      <right/>
      <top/>
      <bottom/>
      <diagonal/>
    </border>
    <border>
      <left style="thin">
        <color rgb="001A1A1A"/>
      </left>
      <right/>
      <top/>
      <bottom style="thin">
        <color rgb="001A1A1A"/>
      </bottom>
      <diagonal/>
    </border>
    <border>
      <left/>
      <right/>
      <top/>
      <bottom style="dashed">
        <color rgb="001A1A1A"/>
      </bottom>
      <diagonal/>
    </border>
    <border>
      <left/>
      <right/>
      <top style="thin">
        <color rgb="00B9C4CF"/>
      </top>
      <bottom style="thin">
        <color rgb="00B9C4CF"/>
      </bottom>
    </border>
    <border>
      <left/>
      <right style="thin">
        <color rgb="00B9C4CF"/>
      </right>
      <top style="thin">
        <color rgb="00B9C4CF"/>
      </top>
      <bottom style="thin">
        <color rgb="00B9C4CF"/>
      </bottom>
    </border>
    <border>
      <left/>
      <right/>
      <top/>
      <bottom style="medium">
        <color rgb="001B3A5C"/>
      </bottom>
    </border>
    <border>
      <left/>
      <right/>
      <top style="medium">
        <color rgb="001B3A5C"/>
      </top>
      <bottom style="medium">
        <color rgb="001B3A5C"/>
      </bottom>
    </border>
    <border>
      <left/>
      <right style="medium">
        <color rgb="001B3A5C"/>
      </right>
      <top style="medium">
        <color rgb="001B3A5C"/>
      </top>
      <bottom style="medium">
        <color rgb="001B3A5C"/>
      </bottom>
    </border>
    <border>
      <left/>
      <right/>
      <top/>
      <bottom style="medium">
        <color rgb="001A1A1A"/>
      </bottom>
    </border>
    <border>
      <left/>
      <right style="double">
        <color rgb="001A1A1A"/>
      </right>
      <top/>
      <bottom style="medium">
        <color rgb="001A1A1A"/>
      </bottom>
    </border>
    <border>
      <left/>
      <right/>
      <top style="medium">
        <color rgb="001A1A1A"/>
      </top>
      <bottom style="medium">
        <color rgb="001A1A1A"/>
      </bottom>
    </border>
    <border>
      <left/>
      <right style="medium">
        <color rgb="001A1A1A"/>
      </right>
      <top style="medium">
        <color rgb="001A1A1A"/>
      </top>
      <bottom style="medium">
        <color rgb="001A1A1A"/>
      </bottom>
    </border>
    <border>
      <left/>
      <right/>
      <top style="thin">
        <color rgb="001A1A1A"/>
      </top>
      <bottom/>
    </border>
    <border>
      <left/>
      <right style="thin">
        <color rgb="001A1A1A"/>
      </right>
      <top style="thin">
        <color rgb="001A1A1A"/>
      </top>
      <bottom/>
    </border>
    <border>
      <left style="thin">
        <color rgb="001A1A1A"/>
      </left>
      <right/>
      <top/>
      <bottom/>
    </border>
    <border>
      <left/>
      <right style="thin">
        <color rgb="001A1A1A"/>
      </right>
      <top/>
      <bottom/>
    </border>
    <border>
      <left style="thin">
        <color rgb="001A1A1A"/>
      </left>
      <right/>
      <top/>
      <bottom style="thin">
        <color rgb="001A1A1A"/>
      </bottom>
    </border>
    <border>
      <left/>
      <right/>
      <top/>
      <bottom style="thin">
        <color rgb="001A1A1A"/>
      </bottom>
    </border>
    <border>
      <left/>
      <right style="thin">
        <color rgb="001A1A1A"/>
      </right>
      <top/>
      <bottom style="thin">
        <color rgb="001A1A1A"/>
      </bottom>
    </border>
    <border>
      <left/>
      <right/>
      <top/>
      <bottom style="dashed">
        <color rgb="001A1A1A"/>
      </bottom>
    </border>
    <border>
      <right/>
      <bottom style="medium">
        <color rgb="001B3A5C"/>
      </bottom>
    </border>
    <border>
      <right style="thin">
        <color rgb="001A1A1A"/>
      </right>
      <bottom/>
    </border>
    <border>
      <right style="thin">
        <color rgb="001A1A1A"/>
      </right>
      <top style="thin">
        <color rgb="001A1A1A"/>
      </top>
      <bottom/>
    </border>
    <border>
      <left style="thin">
        <color rgb="001A1A1A"/>
      </left>
      <right/>
      <top style="thin">
        <color rgb="001A1A1A"/>
      </top>
      <bottom style="thin">
        <color rgb="001A1A1A"/>
      </bottom>
    </border>
    <border>
      <right/>
      <bottom style="dashed">
        <color rgb="001A1A1A"/>
      </bottom>
    </border>
  </borders>
  <cellStyleXfs count="1">
    <xf numFmtId="0" fontId="0" fillId="0" borderId="0"/>
  </cellStyleXfs>
  <cellXfs count="198">
    <xf numFmtId="0" fontId="0" fillId="0" borderId="0" pivotButton="0" quotePrefix="0" xfId="0"/>
    <xf numFmtId="0" fontId="1" fillId="2" borderId="0" applyAlignment="1" pivotButton="0" quotePrefix="0" xfId="0">
      <alignment horizontal="left" vertical="center" wrapText="1"/>
    </xf>
    <xf numFmtId="0" fontId="0" fillId="2" borderId="0" pivotButton="0" quotePrefix="0" xfId="0"/>
    <xf numFmtId="0" fontId="2" fillId="3" borderId="0" applyAlignment="1" pivotButton="0" quotePrefix="0" xfId="0">
      <alignment horizontal="left" vertical="center" wrapText="1"/>
    </xf>
    <xf numFmtId="0" fontId="3" fillId="0" borderId="0" applyAlignment="1" pivotButton="0" quotePrefix="0" xfId="0">
      <alignment horizontal="left" vertical="center" wrapText="1"/>
    </xf>
    <xf numFmtId="0" fontId="4" fillId="0" borderId="0" applyAlignment="1" pivotButton="0" quotePrefix="0" xfId="0">
      <alignment horizontal="left" vertical="center" wrapText="1"/>
    </xf>
    <xf numFmtId="0" fontId="2" fillId="3" borderId="1" applyAlignment="1" pivotButton="0" quotePrefix="0" xfId="0">
      <alignment horizontal="left" vertical="center" wrapText="1"/>
    </xf>
    <xf numFmtId="0" fontId="3" fillId="4" borderId="1" applyAlignment="1" pivotButton="0" quotePrefix="0" xfId="0">
      <alignment horizontal="left" vertical="center" wrapText="1"/>
    </xf>
    <xf numFmtId="0" fontId="5" fillId="5" borderId="1" applyAlignment="1" pivotButton="0" quotePrefix="0" xfId="0">
      <alignment horizontal="center" vertical="center" wrapText="1"/>
    </xf>
    <xf numFmtId="164" fontId="3" fillId="4" borderId="1" applyAlignment="1" pivotButton="0" quotePrefix="0" xfId="0">
      <alignment horizontal="center" vertical="center" wrapText="1"/>
    </xf>
    <xf numFmtId="1" fontId="3" fillId="4" borderId="1" applyAlignment="1" pivotButton="0" quotePrefix="0" xfId="0">
      <alignment horizontal="center" vertical="center" wrapText="1"/>
    </xf>
    <xf numFmtId="0" fontId="3" fillId="3" borderId="1" applyAlignment="1" pivotButton="0" quotePrefix="0" xfId="0">
      <alignment horizontal="left" vertical="center" wrapText="1"/>
    </xf>
    <xf numFmtId="0" fontId="3" fillId="0" borderId="1" applyAlignment="1" pivotButton="0" quotePrefix="0" xfId="0">
      <alignment horizontal="left" vertical="center" wrapText="1"/>
    </xf>
    <xf numFmtId="0" fontId="5" fillId="2" borderId="1" applyAlignment="1" pivotButton="0" quotePrefix="0" xfId="0">
      <alignment horizontal="center" vertical="center" wrapText="1"/>
    </xf>
    <xf numFmtId="165" fontId="3" fillId="3" borderId="1" applyAlignment="1" pivotButton="0" quotePrefix="0" xfId="0">
      <alignment horizontal="center" vertical="center" wrapText="1"/>
    </xf>
    <xf numFmtId="0" fontId="3" fillId="4" borderId="1" applyAlignment="1" pivotButton="0" quotePrefix="0" xfId="0">
      <alignment horizontal="center" vertical="center" wrapText="1"/>
    </xf>
    <xf numFmtId="166" fontId="3" fillId="4" borderId="1" applyAlignment="1" pivotButton="0" quotePrefix="0" xfId="0">
      <alignment horizontal="right" vertical="center"/>
    </xf>
    <xf numFmtId="1" fontId="3" fillId="3" borderId="1" applyAlignment="1" pivotButton="0" quotePrefix="0" xfId="0">
      <alignment horizontal="right" vertical="center"/>
    </xf>
    <xf numFmtId="166" fontId="3" fillId="3" borderId="1" applyAlignment="1" pivotButton="0" quotePrefix="0" xfId="0">
      <alignment horizontal="right" vertical="center"/>
    </xf>
    <xf numFmtId="0" fontId="4" fillId="3" borderId="1" applyAlignment="1" pivotButton="0" quotePrefix="0" xfId="0">
      <alignment horizontal="left" vertical="center" wrapText="1"/>
    </xf>
    <xf numFmtId="165" fontId="6" fillId="4" borderId="1" applyAlignment="1" pivotButton="0" quotePrefix="0" xfId="0">
      <alignment horizontal="center" vertical="center" wrapText="1"/>
    </xf>
    <xf numFmtId="0" fontId="7" fillId="2" borderId="0" applyAlignment="1" pivotButton="0" quotePrefix="0" xfId="0">
      <alignment horizontal="left" vertical="center" indent="1"/>
    </xf>
    <xf numFmtId="0" fontId="8" fillId="2" borderId="0" applyAlignment="1" pivotButton="0" quotePrefix="0" xfId="0">
      <alignment horizontal="right" vertical="center" indent="1"/>
    </xf>
    <xf numFmtId="0" fontId="3" fillId="0" borderId="0" applyAlignment="1" pivotButton="0" quotePrefix="0" xfId="0">
      <alignment horizontal="right" vertical="center"/>
    </xf>
    <xf numFmtId="0" fontId="9" fillId="0" borderId="2" applyAlignment="1" pivotButton="0" quotePrefix="0" xfId="0">
      <alignment horizontal="left" vertical="center" indent="1"/>
    </xf>
    <xf numFmtId="0" fontId="0" fillId="0" borderId="2" pivotButton="0" quotePrefix="0" xfId="0"/>
    <xf numFmtId="0" fontId="10" fillId="0" borderId="3" applyAlignment="1" pivotButton="0" quotePrefix="0" xfId="0">
      <alignment horizontal="center" vertical="center" wrapText="1"/>
    </xf>
    <xf numFmtId="0" fontId="0" fillId="0" borderId="3" pivotButton="0" quotePrefix="0" xfId="0"/>
    <xf numFmtId="0" fontId="11" fillId="0" borderId="0" applyAlignment="1" pivotButton="0" quotePrefix="0" xfId="0">
      <alignment horizontal="left" vertical="center" wrapText="1" indent="1"/>
    </xf>
    <xf numFmtId="0" fontId="3" fillId="0" borderId="0" applyAlignment="1" pivotButton="0" quotePrefix="0" xfId="0">
      <alignment horizontal="left" vertical="center" indent="1"/>
    </xf>
    <xf numFmtId="0" fontId="12" fillId="3" borderId="0" applyAlignment="1" pivotButton="0" quotePrefix="0" xfId="0">
      <alignment horizontal="left" vertical="center" indent="1"/>
    </xf>
    <xf numFmtId="0" fontId="0" fillId="3" borderId="0" pivotButton="0" quotePrefix="0" xfId="0"/>
    <xf numFmtId="0" fontId="3" fillId="3" borderId="0" applyAlignment="1" pivotButton="0" quotePrefix="0" xfId="0">
      <alignment horizontal="left" vertical="center" indent="2"/>
    </xf>
    <xf numFmtId="0" fontId="4" fillId="0" borderId="0" applyAlignment="1" pivotButton="0" quotePrefix="0" xfId="0">
      <alignment horizontal="center" vertical="center" wrapText="1"/>
    </xf>
    <xf numFmtId="0" fontId="13" fillId="0" borderId="0" applyAlignment="1" pivotButton="0" quotePrefix="0" xfId="0">
      <alignment horizontal="left" vertical="center" indent="1"/>
    </xf>
    <xf numFmtId="0" fontId="14" fillId="0" borderId="0" applyAlignment="1" pivotButton="0" quotePrefix="0" xfId="0">
      <alignment horizontal="left" vertical="center" indent="1"/>
    </xf>
    <xf numFmtId="0" fontId="2" fillId="0" borderId="0" applyAlignment="1" pivotButton="0" quotePrefix="0" xfId="0">
      <alignment horizontal="left" vertical="center" indent="1"/>
    </xf>
    <xf numFmtId="0" fontId="15" fillId="0" borderId="0" applyAlignment="1" pivotButton="0" quotePrefix="0" xfId="0">
      <alignment horizontal="left" vertical="center" indent="1"/>
    </xf>
    <xf numFmtId="0" fontId="15" fillId="0" borderId="0" applyAlignment="1" pivotButton="0" quotePrefix="0" xfId="0">
      <alignment horizontal="center" vertical="center" wrapText="1"/>
    </xf>
    <xf numFmtId="0" fontId="16" fillId="3" borderId="11" applyAlignment="1" pivotButton="0" quotePrefix="0" xfId="0">
      <alignment horizontal="center" vertical="center" textRotation="255" wrapText="1"/>
    </xf>
    <xf numFmtId="0" fontId="17" fillId="0" borderId="12" applyAlignment="1" pivotButton="0" quotePrefix="0" xfId="0">
      <alignment horizontal="left" vertical="center" indent="1"/>
    </xf>
    <xf numFmtId="0" fontId="0" fillId="0" borderId="12" pivotButton="0" quotePrefix="0" xfId="0"/>
    <xf numFmtId="0" fontId="17" fillId="0" borderId="12" applyAlignment="1" pivotButton="0" quotePrefix="0" xfId="0">
      <alignment horizontal="right" vertical="center" shrinkToFit="1"/>
    </xf>
    <xf numFmtId="0" fontId="0" fillId="0" borderId="13" pivotButton="0" quotePrefix="0" xfId="0"/>
    <xf numFmtId="0" fontId="0" fillId="3" borderId="14" pivotButton="0" quotePrefix="0" xfId="0"/>
    <xf numFmtId="0" fontId="18" fillId="0" borderId="4" applyAlignment="1" pivotButton="0" quotePrefix="0" xfId="0">
      <alignment horizontal="left" vertical="center" indent="1"/>
    </xf>
    <xf numFmtId="0" fontId="0" fillId="0" borderId="4" pivotButton="0" quotePrefix="0" xfId="0"/>
    <xf numFmtId="0" fontId="0" fillId="0" borderId="15" pivotButton="0" quotePrefix="0" xfId="0"/>
    <xf numFmtId="0" fontId="17" fillId="0" borderId="5" applyAlignment="1" pivotButton="0" quotePrefix="0" xfId="0">
      <alignment horizontal="center" vertical="center" wrapText="1"/>
    </xf>
    <xf numFmtId="0" fontId="19" fillId="0" borderId="6" applyAlignment="1" pivotButton="0" quotePrefix="0" xfId="0">
      <alignment horizontal="center" vertical="center" wrapText="1"/>
    </xf>
    <xf numFmtId="0" fontId="0" fillId="0" borderId="6" pivotButton="0" quotePrefix="0" xfId="0"/>
    <xf numFmtId="0" fontId="0" fillId="0" borderId="16" pivotButton="0" quotePrefix="0" xfId="0"/>
    <xf numFmtId="0" fontId="20" fillId="0" borderId="17" applyAlignment="1" pivotButton="0" quotePrefix="0" xfId="0">
      <alignment horizontal="left" vertical="center" wrapText="1" indent="1"/>
    </xf>
    <xf numFmtId="0" fontId="0" fillId="0" borderId="17" pivotButton="0" quotePrefix="0" xfId="0"/>
    <xf numFmtId="0" fontId="0" fillId="0" borderId="18" pivotButton="0" quotePrefix="0" xfId="0"/>
    <xf numFmtId="0" fontId="17" fillId="0" borderId="17" applyAlignment="1" pivotButton="0" quotePrefix="0" xfId="0">
      <alignment horizontal="left" vertical="center" indent="1"/>
    </xf>
    <xf numFmtId="0" fontId="17" fillId="0" borderId="7" applyAlignment="1" pivotButton="0" quotePrefix="0" xfId="0">
      <alignment horizontal="center" vertical="center" wrapText="1"/>
    </xf>
    <xf numFmtId="0" fontId="17" fillId="0" borderId="8" applyAlignment="1" pivotButton="0" quotePrefix="0" xfId="0">
      <alignment horizontal="left" vertical="center" indent="1"/>
    </xf>
    <xf numFmtId="0" fontId="0" fillId="0" borderId="8" pivotButton="0" quotePrefix="0" xfId="0"/>
    <xf numFmtId="0" fontId="0" fillId="0" borderId="19" pivotButton="0" quotePrefix="0" xfId="0"/>
    <xf numFmtId="0" fontId="0" fillId="0" borderId="7" pivotButton="0" quotePrefix="0" xfId="0"/>
    <xf numFmtId="0" fontId="17" fillId="0" borderId="9" applyAlignment="1" pivotButton="0" quotePrefix="0" xfId="0">
      <alignment horizontal="left" vertical="center" indent="1"/>
    </xf>
    <xf numFmtId="0" fontId="0" fillId="0" borderId="9" pivotButton="0" quotePrefix="0" xfId="0"/>
    <xf numFmtId="0" fontId="0" fillId="0" borderId="20" pivotButton="0" quotePrefix="0" xfId="0"/>
    <xf numFmtId="0" fontId="17" fillId="0" borderId="10" applyAlignment="1" pivotButton="0" quotePrefix="0" xfId="0">
      <alignment horizontal="left" vertical="center" indent="1"/>
    </xf>
    <xf numFmtId="0" fontId="0" fillId="0" borderId="10" pivotButton="0" quotePrefix="0" xfId="0"/>
    <xf numFmtId="0" fontId="0" fillId="0" borderId="21" pivotButton="0" quotePrefix="0" xfId="0"/>
    <xf numFmtId="0" fontId="21" fillId="0" borderId="17" applyAlignment="1" pivotButton="0" quotePrefix="0" xfId="0">
      <alignment horizontal="center" vertical="center" wrapText="1"/>
    </xf>
    <xf numFmtId="0" fontId="22" fillId="0" borderId="17" applyAlignment="1" pivotButton="0" quotePrefix="0" xfId="0">
      <alignment horizontal="right" vertical="center"/>
    </xf>
    <xf numFmtId="0" fontId="23" fillId="0" borderId="17" applyAlignment="1" pivotButton="0" quotePrefix="0" xfId="0">
      <alignment horizontal="right" vertical="center"/>
    </xf>
    <xf numFmtId="0" fontId="0" fillId="3" borderId="22" pivotButton="0" quotePrefix="0" xfId="0"/>
    <xf numFmtId="0" fontId="0" fillId="0" borderId="23" pivotButton="0" quotePrefix="0" xfId="0"/>
    <xf numFmtId="0" fontId="23" fillId="0" borderId="23" applyAlignment="1" pivotButton="0" quotePrefix="0" xfId="0">
      <alignment horizontal="right" vertical="center"/>
    </xf>
    <xf numFmtId="0" fontId="0" fillId="0" borderId="24" pivotButton="0" quotePrefix="0" xfId="0"/>
    <xf numFmtId="0" fontId="24" fillId="0" borderId="0" applyAlignment="1" pivotButton="0" quotePrefix="0" xfId="0">
      <alignment horizontal="center" vertical="center" wrapText="1"/>
    </xf>
    <xf numFmtId="0" fontId="13" fillId="0" borderId="0" applyAlignment="1" pivotButton="0" quotePrefix="0" xfId="0">
      <alignment horizontal="center" vertical="center" wrapText="1"/>
    </xf>
    <xf numFmtId="0" fontId="25" fillId="0" borderId="0" applyAlignment="1" pivotButton="0" quotePrefix="0" xfId="0">
      <alignment horizontal="center" vertical="center" wrapText="1"/>
    </xf>
    <xf numFmtId="0" fontId="26" fillId="0" borderId="0" applyAlignment="1" pivotButton="0" quotePrefix="0" xfId="0">
      <alignment horizontal="center" vertical="center" wrapText="1"/>
    </xf>
    <xf numFmtId="0" fontId="27" fillId="0" borderId="25" applyAlignment="1" pivotButton="0" quotePrefix="0" xfId="0">
      <alignment horizontal="center" vertical="center" wrapText="1"/>
    </xf>
    <xf numFmtId="0" fontId="0" fillId="0" borderId="25" pivotButton="0" quotePrefix="0" xfId="0"/>
    <xf numFmtId="0" fontId="28" fillId="0" borderId="0" applyAlignment="1" pivotButton="0" quotePrefix="0" xfId="0">
      <alignment horizontal="center" vertical="center" wrapText="1"/>
    </xf>
    <xf numFmtId="0" fontId="14" fillId="0" borderId="0" applyAlignment="1" pivotButton="0" quotePrefix="0" xfId="0">
      <alignment horizontal="center" vertical="center" wrapText="1"/>
    </xf>
    <xf numFmtId="0" fontId="29" fillId="0" borderId="25" applyAlignment="1" pivotButton="0" quotePrefix="0" xfId="0">
      <alignment horizontal="center" vertical="center" wrapText="1"/>
    </xf>
    <xf numFmtId="0" fontId="11" fillId="0" borderId="0" applyAlignment="1" pivotButton="0" quotePrefix="0" xfId="0">
      <alignment horizontal="left" vertical="center" wrapText="1"/>
    </xf>
    <xf numFmtId="0" fontId="30" fillId="0" borderId="0" applyAlignment="1" pivotButton="0" quotePrefix="0" xfId="0">
      <alignment horizontal="right" vertical="center"/>
    </xf>
    <xf numFmtId="0" fontId="25" fillId="0" borderId="0" applyAlignment="1" pivotButton="0" quotePrefix="0" xfId="0">
      <alignment horizontal="left" vertical="center" wrapText="1"/>
    </xf>
    <xf numFmtId="0" fontId="3" fillId="0" borderId="25" applyAlignment="1" pivotButton="0" quotePrefix="0" xfId="0">
      <alignment horizontal="left" vertical="center" wrapText="1"/>
    </xf>
    <xf numFmtId="0" fontId="14" fillId="0" borderId="0" applyAlignment="1" pivotButton="0" quotePrefix="0" xfId="0">
      <alignment horizontal="left" vertical="center" wrapText="1"/>
    </xf>
    <xf numFmtId="0" fontId="3" fillId="0" borderId="1" applyAlignment="1" pivotButton="0" quotePrefix="0" xfId="0">
      <alignment horizontal="left" vertical="top" wrapText="1"/>
    </xf>
    <xf numFmtId="0" fontId="4" fillId="3" borderId="1" applyAlignment="1" pivotButton="0" quotePrefix="0" xfId="0">
      <alignment horizontal="left" vertical="top" wrapText="1"/>
    </xf>
    <xf numFmtId="0" fontId="31" fillId="0" borderId="0" pivotButton="0" quotePrefix="0" xfId="0"/>
    <xf numFmtId="166" fontId="3" fillId="4" borderId="1" applyAlignment="1" pivotButton="0" quotePrefix="0" xfId="0">
      <alignment horizontal="center" vertical="center" wrapText="1"/>
    </xf>
    <xf numFmtId="166" fontId="3" fillId="0" borderId="1" applyAlignment="1" pivotButton="0" quotePrefix="0" xfId="0">
      <alignment horizontal="center" vertical="center" wrapText="1"/>
    </xf>
    <xf numFmtId="0" fontId="2" fillId="3" borderId="1" applyAlignment="1" pivotButton="0" quotePrefix="0" xfId="0">
      <alignment horizontal="center" vertical="center" wrapText="1"/>
    </xf>
    <xf numFmtId="0" fontId="1" fillId="2" borderId="17" applyAlignment="1" pivotButton="0" quotePrefix="0" xfId="0">
      <alignment horizontal="left" vertical="center" wrapText="1"/>
    </xf>
    <xf numFmtId="0" fontId="32" fillId="0" borderId="17" pivotButton="0" quotePrefix="0" xfId="0"/>
    <xf numFmtId="0" fontId="33" fillId="3" borderId="17" applyAlignment="1" pivotButton="0" quotePrefix="0" xfId="0">
      <alignment horizontal="left" vertical="center" wrapText="1"/>
    </xf>
    <xf numFmtId="0" fontId="3" fillId="0" borderId="17" applyAlignment="1" pivotButton="0" quotePrefix="0" xfId="0">
      <alignment horizontal="left" vertical="center" wrapText="1"/>
    </xf>
    <xf numFmtId="0" fontId="4" fillId="0" borderId="17" applyAlignment="1" pivotButton="0" quotePrefix="0" xfId="0">
      <alignment horizontal="left" vertical="center" wrapText="1"/>
    </xf>
    <xf numFmtId="0" fontId="33" fillId="3" borderId="1" applyAlignment="1" pivotButton="0" quotePrefix="0" xfId="0">
      <alignment horizontal="left" vertical="center" wrapText="1"/>
    </xf>
    <xf numFmtId="164" fontId="3" fillId="4" borderId="1" applyAlignment="1" pivotButton="0" quotePrefix="0" xfId="0">
      <alignment horizontal="center" vertical="center" wrapText="1"/>
    </xf>
    <xf numFmtId="0" fontId="32" fillId="0" borderId="57" pivotButton="0" quotePrefix="0" xfId="0"/>
    <xf numFmtId="0" fontId="32" fillId="0" borderId="58" pivotButton="0" quotePrefix="0" xfId="0"/>
    <xf numFmtId="165" fontId="3" fillId="3" borderId="1" applyAlignment="1" pivotButton="0" quotePrefix="0" xfId="0">
      <alignment horizontal="center" vertical="center" wrapText="1"/>
    </xf>
    <xf numFmtId="166" fontId="3" fillId="4" borderId="1" applyAlignment="1" pivotButton="0" quotePrefix="0" xfId="0">
      <alignment horizontal="right" vertical="center"/>
    </xf>
    <xf numFmtId="166" fontId="3" fillId="3" borderId="1" applyAlignment="1" pivotButton="0" quotePrefix="0" xfId="0">
      <alignment horizontal="right" vertical="center"/>
    </xf>
    <xf numFmtId="165" fontId="34" fillId="4" borderId="1" applyAlignment="1" pivotButton="0" quotePrefix="0" xfId="0">
      <alignment horizontal="center" vertical="center" wrapText="1"/>
    </xf>
    <xf numFmtId="0" fontId="7" fillId="2" borderId="17" applyAlignment="1" pivotButton="0" quotePrefix="0" xfId="0">
      <alignment horizontal="left" vertical="center" indent="1"/>
    </xf>
    <xf numFmtId="0" fontId="8" fillId="2" borderId="17" applyAlignment="1" pivotButton="0" quotePrefix="0" xfId="0">
      <alignment horizontal="right" vertical="center" indent="1"/>
    </xf>
    <xf numFmtId="0" fontId="3" fillId="0" borderId="17" applyAlignment="1" pivotButton="0" quotePrefix="0" xfId="0">
      <alignment horizontal="right" vertical="center"/>
    </xf>
    <xf numFmtId="0" fontId="32" fillId="0" borderId="59" pivotButton="0" quotePrefix="0" xfId="0"/>
    <xf numFmtId="0" fontId="32" fillId="0" borderId="2" pivotButton="0" quotePrefix="0" xfId="0"/>
    <xf numFmtId="0" fontId="35" fillId="0" borderId="3" applyAlignment="1" pivotButton="0" quotePrefix="0" xfId="0">
      <alignment horizontal="center" vertical="center" wrapText="1"/>
    </xf>
    <xf numFmtId="0" fontId="32" fillId="0" borderId="60" pivotButton="0" quotePrefix="0" xfId="0"/>
    <xf numFmtId="0" fontId="32" fillId="0" borderId="61" pivotButton="0" quotePrefix="0" xfId="0"/>
    <xf numFmtId="0" fontId="11" fillId="0" borderId="17" applyAlignment="1" pivotButton="0" quotePrefix="0" xfId="0">
      <alignment horizontal="left" vertical="center" wrapText="1" indent="1"/>
    </xf>
    <xf numFmtId="0" fontId="3" fillId="0" borderId="17" applyAlignment="1" pivotButton="0" quotePrefix="0" xfId="0">
      <alignment horizontal="left" vertical="center" indent="1"/>
    </xf>
    <xf numFmtId="0" fontId="36" fillId="3" borderId="17" applyAlignment="1" pivotButton="0" quotePrefix="0" xfId="0">
      <alignment horizontal="left" vertical="center" indent="1"/>
    </xf>
    <xf numFmtId="0" fontId="3" fillId="3" borderId="17" applyAlignment="1" pivotButton="0" quotePrefix="0" xfId="0">
      <alignment horizontal="left" vertical="center" indent="2"/>
    </xf>
    <xf numFmtId="0" fontId="4" fillId="0" borderId="17" applyAlignment="1" pivotButton="0" quotePrefix="0" xfId="0">
      <alignment horizontal="center" vertical="center" wrapText="1"/>
    </xf>
    <xf numFmtId="0" fontId="13" fillId="0" borderId="17" applyAlignment="1" pivotButton="0" quotePrefix="0" xfId="0">
      <alignment horizontal="left" vertical="center" indent="1"/>
    </xf>
    <xf numFmtId="0" fontId="14" fillId="0" borderId="17" applyAlignment="1" pivotButton="0" quotePrefix="0" xfId="0">
      <alignment horizontal="left" vertical="center" indent="1"/>
    </xf>
    <xf numFmtId="0" fontId="33" fillId="0" borderId="17" applyAlignment="1" pivotButton="0" quotePrefix="0" xfId="0">
      <alignment horizontal="left" vertical="center" indent="1"/>
    </xf>
    <xf numFmtId="0" fontId="15" fillId="0" borderId="17" applyAlignment="1" pivotButton="0" quotePrefix="0" xfId="0">
      <alignment horizontal="left" vertical="center" indent="1"/>
    </xf>
    <xf numFmtId="0" fontId="15" fillId="0" borderId="17" applyAlignment="1" pivotButton="0" quotePrefix="0" xfId="0">
      <alignment horizontal="center" vertical="center" wrapText="1"/>
    </xf>
    <xf numFmtId="0" fontId="16" fillId="3" borderId="51" applyAlignment="1" pivotButton="0" quotePrefix="0" xfId="0">
      <alignment horizontal="center" vertical="center" textRotation="255" wrapText="1"/>
    </xf>
    <xf numFmtId="0" fontId="32" fillId="0" borderId="12" pivotButton="0" quotePrefix="0" xfId="0"/>
    <xf numFmtId="0" fontId="17" fillId="0" borderId="13" applyAlignment="1" pivotButton="0" quotePrefix="0" xfId="0">
      <alignment horizontal="right" vertical="center" shrinkToFit="1"/>
    </xf>
    <xf numFmtId="0" fontId="32" fillId="0" borderId="13" pivotButton="0" quotePrefix="0" xfId="0"/>
    <xf numFmtId="0" fontId="32" fillId="0" borderId="14" pivotButton="0" quotePrefix="0" xfId="0"/>
    <xf numFmtId="0" fontId="18" fillId="0" borderId="15" applyAlignment="1" pivotButton="0" quotePrefix="0" xfId="0">
      <alignment horizontal="left" vertical="center" indent="1"/>
    </xf>
    <xf numFmtId="0" fontId="32" fillId="0" borderId="62" pivotButton="0" quotePrefix="0" xfId="0"/>
    <xf numFmtId="0" fontId="32" fillId="0" borderId="63" pivotButton="0" quotePrefix="0" xfId="0"/>
    <xf numFmtId="0" fontId="32" fillId="0" borderId="64" pivotButton="0" quotePrefix="0" xfId="0"/>
    <xf numFmtId="0" fontId="32" fillId="0" borderId="65" pivotButton="0" quotePrefix="0" xfId="0"/>
    <xf numFmtId="0" fontId="20" fillId="0" borderId="18" applyAlignment="1" pivotButton="0" quotePrefix="0" xfId="0">
      <alignment horizontal="left" vertical="center" wrapText="1" indent="1"/>
    </xf>
    <xf numFmtId="0" fontId="32" fillId="0" borderId="18" pivotButton="0" quotePrefix="0" xfId="0"/>
    <xf numFmtId="0" fontId="17" fillId="0" borderId="18" applyAlignment="1" pivotButton="0" quotePrefix="0" xfId="0">
      <alignment horizontal="left" vertical="center" indent="1"/>
    </xf>
    <xf numFmtId="0" fontId="32" fillId="0" borderId="66" pivotButton="0" quotePrefix="0" xfId="0"/>
    <xf numFmtId="0" fontId="32" fillId="0" borderId="67" pivotButton="0" quotePrefix="0" xfId="0"/>
    <xf numFmtId="0" fontId="32" fillId="0" borderId="68" pivotButton="0" quotePrefix="0" xfId="0"/>
    <xf numFmtId="0" fontId="32" fillId="0" borderId="69" pivotButton="0" quotePrefix="0" xfId="0"/>
    <xf numFmtId="0" fontId="32" fillId="0" borderId="70" pivotButton="0" quotePrefix="0" xfId="0"/>
    <xf numFmtId="0" fontId="32" fillId="0" borderId="71" pivotButton="0" quotePrefix="0" xfId="0"/>
    <xf numFmtId="0" fontId="32" fillId="0" borderId="72" pivotButton="0" quotePrefix="0" xfId="0"/>
    <xf numFmtId="0" fontId="21" fillId="0" borderId="23" applyAlignment="1" pivotButton="0" quotePrefix="0" xfId="0">
      <alignment horizontal="center" vertical="center" wrapText="1"/>
    </xf>
    <xf numFmtId="0" fontId="22" fillId="0" borderId="18" applyAlignment="1" pivotButton="0" quotePrefix="0" xfId="0">
      <alignment horizontal="right" vertical="center"/>
    </xf>
    <xf numFmtId="0" fontId="23" fillId="0" borderId="18" applyAlignment="1" pivotButton="0" quotePrefix="0" xfId="0">
      <alignment horizontal="right" vertical="center"/>
    </xf>
    <xf numFmtId="0" fontId="32" fillId="0" borderId="22" pivotButton="0" quotePrefix="0" xfId="0"/>
    <xf numFmtId="0" fontId="32" fillId="0" borderId="23" pivotButton="0" quotePrefix="0" xfId="0"/>
    <xf numFmtId="0" fontId="23" fillId="0" borderId="24" applyAlignment="1" pivotButton="0" quotePrefix="0" xfId="0">
      <alignment horizontal="right" vertical="center"/>
    </xf>
    <xf numFmtId="0" fontId="32" fillId="0" borderId="24" pivotButton="0" quotePrefix="0" xfId="0"/>
    <xf numFmtId="0" fontId="24" fillId="0" borderId="17" applyAlignment="1" pivotButton="0" quotePrefix="0" xfId="0">
      <alignment horizontal="center" vertical="center" wrapText="1"/>
    </xf>
    <xf numFmtId="0" fontId="13" fillId="0" borderId="17" applyAlignment="1" pivotButton="0" quotePrefix="0" xfId="0">
      <alignment horizontal="center" vertical="center" wrapText="1"/>
    </xf>
    <xf numFmtId="0" fontId="25" fillId="0" borderId="17" applyAlignment="1" pivotButton="0" quotePrefix="0" xfId="0">
      <alignment horizontal="center" vertical="center" wrapText="1"/>
    </xf>
    <xf numFmtId="0" fontId="26" fillId="0" borderId="17" applyAlignment="1" pivotButton="0" quotePrefix="0" xfId="0">
      <alignment horizontal="center" vertical="center" wrapText="1"/>
    </xf>
    <xf numFmtId="0" fontId="32" fillId="0" borderId="73" pivotButton="0" quotePrefix="0" xfId="0"/>
    <xf numFmtId="0" fontId="28" fillId="0" borderId="17" applyAlignment="1" pivotButton="0" quotePrefix="0" xfId="0">
      <alignment horizontal="center" vertical="center" wrapText="1"/>
    </xf>
    <xf numFmtId="0" fontId="14" fillId="0" borderId="17" applyAlignment="1" pivotButton="0" quotePrefix="0" xfId="0">
      <alignment horizontal="center" vertical="center" wrapText="1"/>
    </xf>
    <xf numFmtId="0" fontId="11" fillId="0" borderId="17" applyAlignment="1" pivotButton="0" quotePrefix="0" xfId="0">
      <alignment horizontal="left" vertical="center" wrapText="1"/>
    </xf>
    <xf numFmtId="0" fontId="30" fillId="0" borderId="17" applyAlignment="1" pivotButton="0" quotePrefix="0" xfId="0">
      <alignment horizontal="right" vertical="center"/>
    </xf>
    <xf numFmtId="0" fontId="25" fillId="0" borderId="17" applyAlignment="1" pivotButton="0" quotePrefix="0" xfId="0">
      <alignment horizontal="left" vertical="center" wrapText="1"/>
    </xf>
    <xf numFmtId="0" fontId="14" fillId="0" borderId="17" applyAlignment="1" pivotButton="0" quotePrefix="0" xfId="0">
      <alignment horizontal="left" vertical="center" wrapText="1"/>
    </xf>
    <xf numFmtId="0" fontId="37" fillId="0" borderId="17" pivotButton="0" quotePrefix="0" xfId="0"/>
    <xf numFmtId="166" fontId="3" fillId="4" borderId="1" applyAlignment="1" pivotButton="0" quotePrefix="0" xfId="0">
      <alignment horizontal="center" vertical="center" wrapText="1"/>
    </xf>
    <xf numFmtId="166" fontId="3" fillId="0" borderId="1" applyAlignment="1" pivotButton="0" quotePrefix="0" xfId="0">
      <alignment horizontal="center" vertical="center" wrapText="1"/>
    </xf>
    <xf numFmtId="0" fontId="33" fillId="3" borderId="1" applyAlignment="1" pivotButton="0" quotePrefix="0" xfId="0">
      <alignment horizontal="center" vertical="center" wrapText="1"/>
    </xf>
    <xf numFmtId="0" fontId="0" fillId="0" borderId="28" pivotButton="0" quotePrefix="0" xfId="0"/>
    <xf numFmtId="0" fontId="0" fillId="0" borderId="29" pivotButton="0" quotePrefix="0" xfId="0"/>
    <xf numFmtId="0" fontId="9" fillId="0" borderId="74" applyAlignment="1" pivotButton="0" quotePrefix="0" xfId="0">
      <alignment horizontal="left" vertical="center" indent="1"/>
    </xf>
    <xf numFmtId="0" fontId="0" fillId="0" borderId="30" pivotButton="0" quotePrefix="0" xfId="0"/>
    <xf numFmtId="0" fontId="0" fillId="0" borderId="33" pivotButton="0" quotePrefix="0" xfId="0"/>
    <xf numFmtId="0" fontId="0" fillId="0" borderId="34" pivotButton="0" quotePrefix="0" xfId="0"/>
    <xf numFmtId="0" fontId="0" fillId="0" borderId="38" pivotButton="0" quotePrefix="0" xfId="0"/>
    <xf numFmtId="0" fontId="0" fillId="0" borderId="46" pivotButton="0" quotePrefix="0" xfId="0"/>
    <xf numFmtId="0" fontId="0" fillId="0" borderId="52" pivotButton="0" quotePrefix="0" xfId="0"/>
    <xf numFmtId="0" fontId="0" fillId="0" borderId="44" pivotButton="0" quotePrefix="0" xfId="0"/>
    <xf numFmtId="0" fontId="0" fillId="0" borderId="45" pivotButton="0" quotePrefix="0" xfId="0"/>
    <xf numFmtId="0" fontId="0" fillId="0" borderId="49" pivotButton="0" quotePrefix="0" xfId="0"/>
    <xf numFmtId="0" fontId="0" fillId="0" borderId="50" pivotButton="0" quotePrefix="0" xfId="0"/>
    <xf numFmtId="0" fontId="0" fillId="0" borderId="39" pivotButton="0" quotePrefix="0" xfId="0"/>
    <xf numFmtId="0" fontId="17" fillId="0" borderId="77" applyAlignment="1" pivotButton="0" quotePrefix="0" xfId="0">
      <alignment horizontal="center" vertical="center" wrapText="1"/>
    </xf>
    <xf numFmtId="0" fontId="17" fillId="0" borderId="76" applyAlignment="1" pivotButton="0" quotePrefix="0" xfId="0">
      <alignment horizontal="left" vertical="center" indent="1"/>
    </xf>
    <xf numFmtId="0" fontId="0" fillId="0" borderId="36" pivotButton="0" quotePrefix="0" xfId="0"/>
    <xf numFmtId="0" fontId="0" fillId="0" borderId="37" pivotButton="0" quotePrefix="0" xfId="0"/>
    <xf numFmtId="0" fontId="0" fillId="0" borderId="54" pivotButton="0" quotePrefix="0" xfId="0"/>
    <xf numFmtId="0" fontId="17" fillId="0" borderId="75" applyAlignment="1" pivotButton="0" quotePrefix="0" xfId="0">
      <alignment horizontal="left" vertical="center" indent="1"/>
    </xf>
    <xf numFmtId="0" fontId="0" fillId="0" borderId="35" pivotButton="0" quotePrefix="0" xfId="0"/>
    <xf numFmtId="0" fontId="0" fillId="0" borderId="55" pivotButton="0" quotePrefix="0" xfId="0"/>
    <xf numFmtId="0" fontId="0" fillId="0" borderId="42" pivotButton="0" quotePrefix="0" xfId="0"/>
    <xf numFmtId="0" fontId="0" fillId="0" borderId="43" pivotButton="0" quotePrefix="0" xfId="0"/>
    <xf numFmtId="0" fontId="0" fillId="0" borderId="53" pivotButton="0" quotePrefix="0" xfId="0"/>
    <xf numFmtId="0" fontId="0" fillId="0" borderId="40" pivotButton="0" quotePrefix="0" xfId="0"/>
    <xf numFmtId="0" fontId="0" fillId="0" borderId="41" pivotButton="0" quotePrefix="0" xfId="0"/>
    <xf numFmtId="0" fontId="27" fillId="0" borderId="78" applyAlignment="1" pivotButton="0" quotePrefix="0" xfId="0">
      <alignment horizontal="center" vertical="center" wrapText="1"/>
    </xf>
    <xf numFmtId="0" fontId="0" fillId="0" borderId="56" pivotButton="0" quotePrefix="0" xfId="0"/>
    <xf numFmtId="0" fontId="29" fillId="0" borderId="78" applyAlignment="1" pivotButton="0" quotePrefix="0" xfId="0">
      <alignment horizontal="center" vertical="center" wrapText="1"/>
    </xf>
    <xf numFmtId="0" fontId="3" fillId="0" borderId="78" applyAlignment="1" pivotButton="0" quotePrefix="0" xfId="0">
      <alignment horizontal="left" vertical="center" wrapText="1"/>
    </xf>
  </cellXfs>
  <cellStyles count="1">
    <cellStyle name="Normal" xfId="0" builtinId="0" hidden="0"/>
  </cellStyles>
  <dxfs count="3">
    <dxf>
      <font>
        <b val="1"/>
        <color rgb="00B3261E"/>
      </font>
      <fill>
        <patternFill patternType="solid">
          <fgColor rgb="00FDECEA"/>
          <bgColor rgb="00FDECEA"/>
        </patternFill>
      </fill>
    </dxf>
    <dxf>
      <border>
        <left style="dashed">
          <color rgb="0066707A"/>
        </left>
        <right style="dashed">
          <color rgb="0066707A"/>
        </right>
        <top style="dashed">
          <color rgb="0066707A"/>
        </top>
        <bottom style="dashed">
          <color rgb="0066707A"/>
        </bottom>
      </border>
    </dxf>
    <dxf>
      <border>
        <left style="dotted">
          <color rgb="00B3261E"/>
        </left>
        <right style="dotted">
          <color rgb="00B3261E"/>
        </right>
        <top style="dotted">
          <color rgb="00B3261E"/>
        </top>
        <bottom style="dotted">
          <color rgb="00B3261E"/>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66707A"/>
    <outlinePr summaryBelow="1" summaryRight="1"/>
    <pageSetUpPr fitToPage="1"/>
  </sheetPr>
  <dimension ref="A1:B42"/>
  <sheetViews>
    <sheetView showGridLines="0" tabSelected="1" workbookViewId="0">
      <selection activeCell="A1" sqref="A1"/>
    </sheetView>
  </sheetViews>
  <sheetFormatPr baseColWidth="8" defaultRowHeight="15"/>
  <cols>
    <col width="3" customWidth="1" min="1" max="1"/>
    <col width="120" customWidth="1" min="2" max="2"/>
  </cols>
  <sheetData>
    <row r="1" ht="26" customHeight="1">
      <c r="A1" s="94" t="inlineStr">
        <is>
          <t>領収書テンプレート（税率別の自動計算・印紙の要否の判定つき）の使い方</t>
        </is>
      </c>
    </row>
    <row r="2">
      <c r="A2" s="95" t="n"/>
      <c r="B2" s="95" t="n"/>
    </row>
    <row r="3">
      <c r="A3" s="95" t="n"/>
      <c r="B3" s="96" t="inlineStr">
        <is>
          <t>このブックでできること</t>
        </is>
      </c>
    </row>
    <row r="4" ht="17.5" customHeight="1">
      <c r="A4" s="95" t="n"/>
      <c r="B4" s="97" t="inlineStr">
        <is>
          <t>領収書の金額（税率10%・8%ごとの消費税額）と、収入印紙が要るかどうかを、台帳に入れた数字から計算します。</t>
        </is>
      </c>
    </row>
    <row r="5" ht="32" customHeight="1">
      <c r="A5" s="95" t="n"/>
      <c r="B5" s="97" t="inlineStr">
        <is>
          <t>印刷用の3つのデザイン（標準・和風・レシート）に、同じ内容が出ます。控えは台帳が兼ねます（標準と和風はA4に本紙と控えが並びます）。</t>
        </is>
      </c>
    </row>
    <row r="6" ht="32" customHeight="1">
      <c r="A6" s="95" t="n"/>
      <c r="B6" s="97" t="inlineStr">
        <is>
          <t>インボイス（適格請求書）の記載事項のうち、発行者の氏名・登録番号・取引年月日・内容・税率ごとの金額と税額・宛名を入れる欄があります（国税庁 インボイスQ&amp;A 問25）。法令で決まった領収書の様式はありません。</t>
        </is>
      </c>
    </row>
    <row r="7">
      <c r="A7" s="95" t="n"/>
      <c r="B7" s="95" t="n"/>
    </row>
    <row r="8">
      <c r="A8" s="95" t="n"/>
      <c r="B8" s="96" t="inlineStr">
        <is>
          <t>手順（5つ）</t>
        </is>
      </c>
    </row>
    <row r="9" ht="32" customHeight="1">
      <c r="A9" s="95" t="n"/>
      <c r="B9" s="97" t="inlineStr">
        <is>
          <t>1. 「設定」に、発行者名・住所・登録番号（登録していなければ空欄のまま）・課税事業者かどうか・端数処理の方法を入れる。</t>
        </is>
      </c>
    </row>
    <row r="10" ht="32" customHeight="1">
      <c r="A10" s="95" t="n"/>
      <c r="B10" s="97" t="inlineStr">
        <is>
          <t>2. 「台帳」の次の空き行に、1枚ぶんを入れる（黄色いセルが入力）。税率ごとの対象額は、1枚の中の明細を税率ごとに集計して入れる。</t>
        </is>
      </c>
    </row>
    <row r="11" ht="17.5" customHeight="1">
      <c r="A11" s="95" t="n"/>
      <c r="B11" s="97" t="inlineStr">
        <is>
          <t>3. 灰色の列（税額・印紙・理由・注意）を確認する。「注意」に文字が出たら読んで直す。</t>
        </is>
      </c>
    </row>
    <row r="12" ht="17.5" customHeight="1">
      <c r="A12" s="95" t="n"/>
      <c r="B12" s="97" t="inlineStr">
        <is>
          <t>4. 「発行」シートで、台帳のNo.を入れる。</t>
        </is>
      </c>
    </row>
    <row r="13" ht="17.5" customHeight="1">
      <c r="A13" s="95" t="n"/>
      <c r="B13" s="97" t="inlineStr">
        <is>
          <t>5. 「印刷1_標準」「印刷2_和風」「印刷3_レシート」のどれかを印刷する。</t>
        </is>
      </c>
    </row>
    <row r="14">
      <c r="A14" s="95" t="n"/>
      <c r="B14" s="95" t="n"/>
    </row>
    <row r="15">
      <c r="A15" s="95" t="n"/>
      <c r="B15" s="96" t="inlineStr">
        <is>
          <t>税額の出し方（税率ごとに1回だけ端数処理）</t>
        </is>
      </c>
    </row>
    <row r="16" ht="32" customHeight="1">
      <c r="A16" s="95" t="n"/>
      <c r="B16" s="97" t="inlineStr">
        <is>
          <t>税込で入れたとき 税額＝対象額×税率÷(100＋税率)、税抜で入れたとき 税額＝対象額×税率÷100 を、税率ごとに1回だけ切捨て（または切上げ・四捨五入）で丸めます。</t>
        </is>
      </c>
    </row>
    <row r="17" ht="32" customHeight="1">
      <c r="A17" s="95" t="n"/>
      <c r="B17" s="97" t="inlineStr">
        <is>
          <t>国税庁 問57「一の適格請求書につき、税率ごとに１回の端数処理を行う必要があります」「個々の商品ごとに消費税額等を計算し…その合計額を…記載することは認められません」。</t>
        </is>
      </c>
    </row>
    <row r="18" ht="17.5" customHeight="1">
      <c r="A18" s="95" t="n"/>
      <c r="B18" s="97" t="inlineStr">
        <is>
          <t>そのため台帳は1枚＝1行で、明細を足し合わせる経路を作っていません。税率は整数（10・8）で持っています。</t>
        </is>
      </c>
    </row>
    <row r="19">
      <c r="A19" s="95" t="n"/>
      <c r="B19" s="95" t="n"/>
    </row>
    <row r="20">
      <c r="A20" s="95" t="n"/>
      <c r="B20" s="96" t="inlineStr">
        <is>
          <t>収入印紙の判定（印紙判定表・国税庁 No.7105 などの区分）</t>
        </is>
      </c>
    </row>
    <row r="21" ht="32" customHeight="1">
      <c r="A21" s="95" t="n"/>
      <c r="B21" s="97" t="inlineStr">
        <is>
          <t>売上代金の受取書は、5万円未満が非課税、5万円以上100万円以下が200円、以降は印紙判定表のとおりです。売上代金以外の受取書は5万円以上で200円です。</t>
        </is>
      </c>
    </row>
    <row r="22" ht="32" customHeight="1">
      <c r="A22" s="95" t="n"/>
      <c r="B22" s="97" t="inlineStr">
        <is>
          <t>判定額：課税事業者が、領収書に消費税額を印字するときは、消費税額を除いた額（税抜）で判定します（国税庁 No.7124）。免税事業者や、適用税率だけを書く書式のときは、税込の額で判定します（質疑応答19/21）。</t>
        </is>
      </c>
    </row>
    <row r="23" ht="46.5" customHeight="1">
      <c r="A23" s="95" t="n"/>
      <c r="B23" s="97" t="inlineStr">
        <is>
          <t>5万円未満かどうかは、売上代金と売上代金以外の合計で判断します（No.7105 注2(1)）。課税対象外の額の列は、入湯税など特別徴収する税を書く列です。領収書に税の額を書いたときは、その額を判定額に入れません（印紙税法基本通達 第32条「…全体の記載金額から当該税金額を控除したのちの金額を記載金額とする。」）。</t>
        </is>
      </c>
    </row>
    <row r="24" ht="46.5" customHeight="1">
      <c r="A24" s="95" t="n"/>
      <c r="B24" s="97" t="inlineStr">
        <is>
          <t>営業に関しない受取書は非課税です（No.7125）。「クレジットカード利用」と領収書に書けば、第17号の1文書に当たりません（質疑応答19/37）。このブックは、支払方法がクレジットカードのとき、但し書きに「（クレジットカード利用）」を自動で印字します。</t>
        </is>
      </c>
    </row>
    <row r="25" ht="32" customHeight="1">
      <c r="A25" s="95" t="n"/>
      <c r="B25" s="97" t="inlineStr">
        <is>
          <t>電子データ（PDF）だけで渡し、紙を渡さないときは、課税文書に当たりません（質疑応答02/10。電磁的記録は印紙税の文書に含まれないとする事例）。紙に印刷して渡すと課税されます。</t>
        </is>
      </c>
    </row>
    <row r="26" ht="46.5" customHeight="1">
      <c r="A26" s="95" t="n"/>
      <c r="B26" s="97" t="inlineStr">
        <is>
          <t>銀行振込は印紙を0円にしません。印紙税法基本通達 別表第一 第17号文書の4は、口座振込みの入金を知らせる「振込済みのお知らせ」等と称する文書も第17号文書（金銭の受取書）に当たるとしています。電子マネーとコード決済も0円にしません。決済の仕組みで扱いが違います（質疑応答19/50）。</t>
        </is>
      </c>
    </row>
    <row r="27" ht="32" customHeight="1">
      <c r="A27" s="95" t="n"/>
      <c r="B27" s="97" t="inlineStr">
        <is>
          <t>印紙は、相手に渡す本紙に貼ります（印紙税法基本通達44条2項(1)「相手方に交付する目的で作成される課税文書　当該交付の時」）。印刷シートの控えには、印紙欄を出しません。</t>
        </is>
      </c>
    </row>
    <row r="28" ht="32" customHeight="1">
      <c r="A28" s="95" t="n"/>
      <c r="B28" s="97" t="inlineStr">
        <is>
          <t>印紙の額は国税庁の資料の区分を写したものです。台帳と検算の式は、印紙判定表のセル（5万円の行・売上代金以外の行）を参照しています。印紙判定表を直すと、台帳と検算がすべて変わります（1か所だけ）。</t>
        </is>
      </c>
    </row>
    <row r="29">
      <c r="A29" s="95" t="n"/>
      <c r="B29" s="95" t="n"/>
    </row>
    <row r="30">
      <c r="A30" s="95" t="n"/>
      <c r="B30" s="96" t="inlineStr">
        <is>
          <t>日付の入れ方</t>
        </is>
      </c>
    </row>
    <row r="31" ht="46.5" customHeight="1">
      <c r="A31" s="95" t="n"/>
      <c r="B31" s="97" t="inlineStr">
        <is>
          <t>「領収書の日付」は、代金を受け取った日（印刷される日付）です。「取引日」は、サービスや商品を渡した日で、税率はこの日で決まります。月単位でまとめるときは、期間（例 令和8年9月分）を「取引の期間・メモ」に入れ、取引日は月末などにします。</t>
        </is>
      </c>
    </row>
    <row r="32" ht="32" customHeight="1">
      <c r="A32" s="95" t="n"/>
      <c r="B32" s="97" t="inlineStr">
        <is>
          <t>このブックの式には、今日の日付を自動で入れる関数（TODAY・NOW）を使っていません。月が替わっても、過去の領収書の日付と番号は変わりません。</t>
        </is>
      </c>
    </row>
    <row r="33">
      <c r="A33" s="95" t="n"/>
      <c r="B33" s="95" t="n"/>
    </row>
    <row r="34">
      <c r="A34" s="95" t="n"/>
      <c r="B34" s="96" t="inlineStr">
        <is>
          <t>免税事業者・未登録のとき</t>
        </is>
      </c>
    </row>
    <row r="35" ht="32" customHeight="1">
      <c r="A35" s="95" t="n"/>
      <c r="B35" s="97" t="inlineStr">
        <is>
          <t>登録番号は空欄にします。登録番号に似た英数字や、自分のものではない登録番号は書かないでください（国税庁 問26-2 注2。罰則の対象）。</t>
        </is>
      </c>
    </row>
    <row r="36" ht="32" customHeight="1">
      <c r="A36" s="95" t="n"/>
      <c r="B36" s="97" t="inlineStr">
        <is>
          <t>設定の「消費税の課税事業者か」をいいえにし、「消費税額を印字する」もいいえにします。印紙は税込の額で判定されます。</t>
        </is>
      </c>
    </row>
    <row r="37">
      <c r="A37" s="95" t="n"/>
      <c r="B37" s="95" t="n"/>
    </row>
    <row r="38">
      <c r="A38" s="95" t="n"/>
      <c r="B38" s="96" t="inlineStr">
        <is>
          <t>シート一覧</t>
        </is>
      </c>
    </row>
    <row r="39" ht="32" customHeight="1">
      <c r="A39" s="95" t="n"/>
      <c r="B39" s="97" t="inlineStr">
        <is>
          <t>設定／台帳／発行／印刷1_標準／印刷2_和風／印刷3_レシート／印紙判定表／記入例（7場面）／検算（試験例と期待値を並べて OK/NG を出す）</t>
        </is>
      </c>
    </row>
    <row r="40" ht="17.5" customHeight="1">
      <c r="A40" s="95" t="n"/>
      <c r="B40" s="97" t="inlineStr">
        <is>
          <t>「検算」は、台帳と同じ式で計算した結果を、式を使わずに出した期待値と並べています。NG が出たら式が壊れています。</t>
        </is>
      </c>
    </row>
    <row r="41">
      <c r="A41" s="95" t="n"/>
      <c r="B41" s="95" t="n"/>
    </row>
    <row r="42">
      <c r="A42" s="95" t="n"/>
      <c r="B42" s="98" t="inlineStr">
        <is>
          <t>出典：国税庁 インボイスQ&amp;A／タックスアンサー No.6625・7105・7124・7125／質疑応答事例（印紙税）／印紙税法基本通達（44条・別表第一 第17号文書）／消費税法57条の4・同法施行令70条の11（e-Gov）。2026-10-10 確認。個別の判断は税務署または税理士に確認してください。</t>
        </is>
      </c>
    </row>
  </sheetData>
  <mergeCells count="1">
    <mergeCell ref="A1:B1"/>
  </mergeCells>
  <pageMargins left="0.4" right="0.4" top="0.45" bottom="0.45" header="0.2" footer="0.2"/>
  <pageSetup orientation="portrait" paperSize="9" fitToHeight="0" fitToWidth="1"/>
</worksheet>
</file>

<file path=xl/worksheets/sheet2.xml><?xml version="1.0" encoding="utf-8"?>
<worksheet xmlns="http://schemas.openxmlformats.org/spreadsheetml/2006/main">
  <sheetPr>
    <tabColor rgb="001B3A5C"/>
    <outlinePr summaryBelow="1" summaryRight="1"/>
    <pageSetUpPr fitToPage="1"/>
  </sheetPr>
  <dimension ref="A1:D36"/>
  <sheetViews>
    <sheetView showGridLines="0" tabSelected="0" workbookViewId="0">
      <selection activeCell="A1" sqref="A1"/>
    </sheetView>
  </sheetViews>
  <sheetFormatPr baseColWidth="8" defaultRowHeight="15"/>
  <cols>
    <col width="34" customWidth="1" min="1" max="1"/>
    <col width="30" customWidth="1" min="2" max="2"/>
    <col width="12" customWidth="1" min="3" max="3"/>
    <col width="78" customWidth="1" min="4" max="4"/>
  </cols>
  <sheetData>
    <row r="1" ht="26" customHeight="1">
      <c r="A1" s="94" t="inlineStr">
        <is>
          <t>設定（最初に1回入れる）</t>
        </is>
      </c>
    </row>
    <row r="2" ht="20" customHeight="1">
      <c r="A2" s="98" t="inlineStr">
        <is>
          <t>黄色いセルが入力です。見本の値は入れていません。登録番号は、登録していなければ空欄のままにします。</t>
        </is>
      </c>
    </row>
    <row r="3">
      <c r="A3" s="95" t="n"/>
      <c r="B3" s="95" t="n"/>
      <c r="C3" s="95" t="n"/>
      <c r="D3" s="95" t="n"/>
    </row>
    <row r="4" ht="22" customHeight="1">
      <c r="A4" s="99" t="inlineStr">
        <is>
          <t>発行者名（氏名または名称・屋号可）</t>
        </is>
      </c>
      <c r="B4" s="7" t="n"/>
      <c r="C4" s="98" t="inlineStr">
        <is>
          <t>領収書の発行者欄に印字されます。</t>
        </is>
      </c>
    </row>
    <row r="5" ht="22" customHeight="1">
      <c r="A5" s="99" t="inlineStr">
        <is>
          <t>住所</t>
        </is>
      </c>
      <c r="B5" s="7" t="n"/>
      <c r="C5" s="98" t="inlineStr"/>
    </row>
    <row r="6" ht="22" customHeight="1">
      <c r="A6" s="99" t="inlineStr">
        <is>
          <t>電話番号</t>
        </is>
      </c>
      <c r="B6" s="7" t="n"/>
      <c r="C6" s="98" t="inlineStr">
        <is>
          <t>任意</t>
        </is>
      </c>
    </row>
    <row r="7" ht="22" customHeight="1">
      <c r="A7" s="99" t="inlineStr">
        <is>
          <t>担当者名</t>
        </is>
      </c>
      <c r="B7" s="7" t="n"/>
      <c r="C7" s="98" t="inlineStr">
        <is>
          <t>任意（印字しません。台帳の控えとして記録したいときの欄です）</t>
        </is>
      </c>
    </row>
    <row r="8" ht="32" customHeight="1">
      <c r="A8" s="99" t="inlineStr">
        <is>
          <t>登録番号（適格請求書発行事業者）</t>
        </is>
      </c>
      <c r="B8" s="7" t="n"/>
      <c r="C8" s="98" t="inlineStr">
        <is>
          <t>T＋数字13桁。登録していなければ空欄。空欄のとき、領収書に「登録番号なし（適格請求書ではない領収書）」と出ます</t>
        </is>
      </c>
    </row>
    <row r="9" ht="32" customHeight="1">
      <c r="A9" s="99" t="inlineStr">
        <is>
          <t>消費税の課税事業者か</t>
        </is>
      </c>
      <c r="B9" s="7" t="inlineStr">
        <is>
          <t>はい</t>
        </is>
      </c>
      <c r="C9" s="98" t="inlineStr">
        <is>
          <t>免税事業者は「いいえ」。登録番号の有無とは別です（未登録の課税事業者もいます）。印紙の判定額に使います</t>
        </is>
      </c>
    </row>
    <row r="10" ht="32" customHeight="1">
      <c r="A10" s="99" t="inlineStr">
        <is>
          <t>事業の種類</t>
        </is>
      </c>
      <c r="B10" s="7" t="n"/>
      <c r="C10" s="98" t="inlineStr">
        <is>
          <t>「上様」にできるかの注意書きに使います（断定はしません。国税庁は「個々の事業の性質により判断」としています）</t>
        </is>
      </c>
    </row>
    <row r="11" ht="32" customHeight="1">
      <c r="A11" s="99" t="inlineStr">
        <is>
          <t>端数処理の方法</t>
        </is>
      </c>
      <c r="B11" s="7" t="inlineStr">
        <is>
          <t>切捨て</t>
        </is>
      </c>
      <c r="C11" s="98" t="inlineStr">
        <is>
          <t>切捨て・切上げ・四捨五入のどれでも可（国税庁 問57「任意の方法」）。税率ごとに1回だけ使います</t>
        </is>
      </c>
    </row>
    <row r="12" ht="32" customHeight="1">
      <c r="A12" s="99" t="inlineStr">
        <is>
          <t>領収書に消費税額を印字する</t>
        </is>
      </c>
      <c r="B12" s="7" t="inlineStr">
        <is>
          <t>はい</t>
        </is>
      </c>
      <c r="C12" s="98" t="inlineStr">
        <is>
          <t>はい＝税率ごとの金額と消費税額を載せる。いいえ＝税率だけの簡易の書式／免税事業者。いいえのとき印紙は税込で判定</t>
        </is>
      </c>
    </row>
    <row r="13">
      <c r="A13" s="95" t="n"/>
      <c r="B13" s="95" t="n"/>
      <c r="C13" s="95" t="n"/>
      <c r="D13" s="95" t="n"/>
    </row>
    <row r="14" ht="22" customHeight="1">
      <c r="A14" s="94" t="inlineStr">
        <is>
          <t>税率表（税率が変わったら行を足す。適用開始日と税率を入れる）</t>
        </is>
      </c>
    </row>
    <row r="15" ht="30" customHeight="1">
      <c r="A15" s="8" t="inlineStr">
        <is>
          <t>区分</t>
        </is>
      </c>
      <c r="B15" s="8" t="inlineStr">
        <is>
          <t>適用開始日</t>
        </is>
      </c>
      <c r="C15" s="8" t="inlineStr">
        <is>
          <t>税率（%）</t>
        </is>
      </c>
      <c r="D15" s="98" t="inlineStr">
        <is>
          <t>取引日に対して、開始日が取引日以前の行のうち最も新しい行の税率を使います。取引日が空欄のときは税率を決めません。</t>
        </is>
      </c>
    </row>
    <row r="16">
      <c r="A16" s="99" t="inlineStr">
        <is>
          <t>標準税率</t>
        </is>
      </c>
      <c r="B16" s="100" t="n">
        <v>43739</v>
      </c>
      <c r="C16" s="10" t="n">
        <v>10</v>
      </c>
      <c r="D16" s="95" t="n"/>
    </row>
    <row r="17">
      <c r="A17" s="99" t="inlineStr">
        <is>
          <t>標準税率</t>
        </is>
      </c>
      <c r="B17" s="100" t="n"/>
      <c r="C17" s="10" t="n"/>
      <c r="D17" s="95" t="n"/>
    </row>
    <row r="18">
      <c r="A18" s="99" t="inlineStr">
        <is>
          <t>標準税率</t>
        </is>
      </c>
      <c r="B18" s="100" t="n"/>
      <c r="C18" s="10" t="n"/>
      <c r="D18" s="95" t="n"/>
    </row>
    <row r="19">
      <c r="A19" s="99" t="inlineStr">
        <is>
          <t>標準税率</t>
        </is>
      </c>
      <c r="B19" s="100" t="n"/>
      <c r="C19" s="10" t="n"/>
      <c r="D19" s="95" t="n"/>
    </row>
    <row r="20">
      <c r="A20" s="99" t="inlineStr">
        <is>
          <t>軽減税率</t>
        </is>
      </c>
      <c r="B20" s="100" t="n">
        <v>43739</v>
      </c>
      <c r="C20" s="10" t="n">
        <v>8</v>
      </c>
      <c r="D20" s="95" t="n"/>
    </row>
    <row r="21">
      <c r="A21" s="99" t="inlineStr">
        <is>
          <t>軽減税率</t>
        </is>
      </c>
      <c r="B21" s="100" t="n"/>
      <c r="C21" s="10" t="n"/>
      <c r="D21" s="95" t="n"/>
    </row>
    <row r="22">
      <c r="A22" s="99" t="inlineStr">
        <is>
          <t>軽減税率</t>
        </is>
      </c>
      <c r="B22" s="100" t="n"/>
      <c r="C22" s="10" t="n"/>
      <c r="D22" s="95" t="n"/>
    </row>
    <row r="23">
      <c r="A23" s="99" t="inlineStr">
        <is>
          <t>軽減税率</t>
        </is>
      </c>
      <c r="B23" s="100" t="n"/>
      <c r="C23" s="10" t="n"/>
      <c r="D23" s="95" t="n"/>
    </row>
    <row r="24" ht="30" customHeight="1">
      <c r="A24" s="98" t="inlineStr">
        <is>
          <t>税率は整数（%）で入れます。税率が変わったときは、空いている行に「適用開始日」と「税率」を入れます。取引日がその日以降の領収書から新しい税率になります。</t>
        </is>
      </c>
    </row>
    <row r="25">
      <c r="A25" s="95" t="n"/>
      <c r="B25" s="95" t="n"/>
      <c r="C25" s="95" t="n"/>
      <c r="D25" s="95" t="n"/>
    </row>
    <row r="26" ht="22" customHeight="1">
      <c r="A26" s="94" t="inlineStr">
        <is>
          <t>事業の種類と「上様」（簡易請求書）の目安（国税庁 問24・問24-2・問58）</t>
        </is>
      </c>
    </row>
    <row r="27">
      <c r="A27" s="8" t="inlineStr">
        <is>
          <t>事業の種類</t>
        </is>
      </c>
      <c r="B27" s="8" t="inlineStr">
        <is>
          <t>簡易請求書（宛名なし・「上様」可）にできるか</t>
        </is>
      </c>
      <c r="C27" s="95" t="n"/>
      <c r="D27" s="95" t="n"/>
    </row>
    <row r="28">
      <c r="A28" s="11" t="inlineStr">
        <is>
          <t>小売業</t>
        </is>
      </c>
      <c r="B28" s="12" t="inlineStr">
        <is>
          <t>簡易請求書にできる事業（問24）</t>
        </is>
      </c>
      <c r="C28" s="167" t="n"/>
      <c r="D28" s="168" t="n"/>
    </row>
    <row r="29">
      <c r="A29" s="11" t="inlineStr">
        <is>
          <t>飲食店業</t>
        </is>
      </c>
      <c r="B29" s="12" t="inlineStr">
        <is>
          <t>簡易請求書にできる事業（問24）</t>
        </is>
      </c>
      <c r="C29" s="167" t="n"/>
      <c r="D29" s="168" t="n"/>
    </row>
    <row r="30">
      <c r="A30" s="11" t="inlineStr">
        <is>
          <t>写真業</t>
        </is>
      </c>
      <c r="B30" s="12" t="inlineStr">
        <is>
          <t>簡易請求書にできる事業（問24）</t>
        </is>
      </c>
      <c r="C30" s="167" t="n"/>
      <c r="D30" s="168" t="n"/>
    </row>
    <row r="31">
      <c r="A31" s="11" t="inlineStr">
        <is>
          <t>旅行業</t>
        </is>
      </c>
      <c r="B31" s="12" t="inlineStr">
        <is>
          <t>簡易請求書にできる事業（問24）</t>
        </is>
      </c>
      <c r="C31" s="167" t="n"/>
      <c r="D31" s="168" t="n"/>
    </row>
    <row r="32">
      <c r="A32" s="11" t="inlineStr">
        <is>
          <t>タクシー業</t>
        </is>
      </c>
      <c r="B32" s="12" t="inlineStr">
        <is>
          <t>簡易請求書にできる事業（問24）。ただし、運送の引受けが営業所のみで行われるものとして認可を受けた運賃等が適用されるものは除かれます（消費税法施行令70条の11第2号）</t>
        </is>
      </c>
      <c r="C32" s="167" t="n"/>
      <c r="D32" s="168" t="n"/>
    </row>
    <row r="33">
      <c r="A33" s="11" t="inlineStr">
        <is>
          <t>駐車場業（不特定多数向け）</t>
        </is>
      </c>
      <c r="B33" s="12" t="inlineStr">
        <is>
          <t>簡易請求書にできる事業（問24）</t>
        </is>
      </c>
      <c r="C33" s="167" t="n"/>
      <c r="D33" s="168" t="n"/>
    </row>
    <row r="34">
      <c r="A34" s="11" t="inlineStr">
        <is>
          <t>宿泊・レンタカー等（不特定多数向け）</t>
        </is>
      </c>
      <c r="B34" s="12" t="inlineStr">
        <is>
          <t>簡易請求書にできる事業（問24-2）。相手の氏名を確認していても、広く一般に行う事業なら対象</t>
        </is>
      </c>
      <c r="C34" s="167" t="n"/>
      <c r="D34" s="168" t="n"/>
    </row>
    <row r="35">
      <c r="A35" s="11" t="inlineStr">
        <is>
          <t>会員向けのサービス（宛名を事前印刷）</t>
        </is>
      </c>
      <c r="B35" s="12" t="inlineStr">
        <is>
          <t>「●●会会員様」と事前に印刷した領収書も簡易請求書にできる（問24-2）</t>
        </is>
      </c>
      <c r="C35" s="167" t="n"/>
      <c r="D35" s="168" t="n"/>
    </row>
    <row r="36">
      <c r="A36" s="11" t="inlineStr">
        <is>
          <t>その他（事業者間の取引が中心）</t>
        </is>
      </c>
      <c r="B36" s="12" t="inlineStr">
        <is>
          <t>相手が個別に特定される取引は対象外（問24-2）。宛名を入れた事業者宛の領収書にする</t>
        </is>
      </c>
      <c r="C36" s="167" t="n"/>
      <c r="D36" s="168" t="n"/>
    </row>
  </sheetData>
  <mergeCells count="23">
    <mergeCell ref="C6:D6"/>
    <mergeCell ref="C5:D5"/>
    <mergeCell ref="B29:D29"/>
    <mergeCell ref="B34:D34"/>
    <mergeCell ref="C4:D4"/>
    <mergeCell ref="B28:D28"/>
    <mergeCell ref="C10:D10"/>
    <mergeCell ref="A24:D24"/>
    <mergeCell ref="B30:D30"/>
    <mergeCell ref="C9:D9"/>
    <mergeCell ref="B33:D33"/>
    <mergeCell ref="A1:D1"/>
    <mergeCell ref="C12:D12"/>
    <mergeCell ref="B36:D36"/>
    <mergeCell ref="C11:D11"/>
    <mergeCell ref="B32:D32"/>
    <mergeCell ref="B35:D35"/>
    <mergeCell ref="C8:D8"/>
    <mergeCell ref="C7:D7"/>
    <mergeCell ref="B31:D31"/>
    <mergeCell ref="A26:D26"/>
    <mergeCell ref="A2:D2"/>
    <mergeCell ref="A14:D14"/>
  </mergeCells>
  <dataValidations count="7">
    <dataValidation sqref="B9" showDropDown="0" showInputMessage="0" showErrorMessage="1" allowBlank="1" errorTitle="はい／いいえ" error="はい か いいえ を選んでください" type="list">
      <formula1>"はい,いいえ"</formula1>
    </dataValidation>
    <dataValidation sqref="B12" showDropDown="0" showInputMessage="0" showErrorMessage="1" allowBlank="1" errorTitle="はい／いいえ" error="はい か いいえ を選んでください" type="list">
      <formula1>"はい,いいえ"</formula1>
    </dataValidation>
    <dataValidation sqref="B11" showDropDown="0" showInputMessage="0" showErrorMessage="1" allowBlank="1" errorTitle="端数処理" error="切捨て・切上げ・四捨五入から選んでください" type="list">
      <formula1>"切捨て,切上げ,四捨五入"</formula1>
    </dataValidation>
    <dataValidation sqref="B10" showDropDown="0" showInputMessage="0" showErrorMessage="1" allowBlank="1" errorTitle="事業の種類" error="一覧から選んでください" type="list">
      <formula1>=$A$28:$A$36</formula1>
    </dataValidation>
    <dataValidation sqref="B8" showDropDown="0" showInputMessage="0" showErrorMessage="1" allowBlank="1" errorTitle="登録番号の形" error="空欄、または T＋数字13桁（例 T＋13桁）で入れてください。" type="custom">
      <formula1>OR(B8="",AND(LEN(B8)=14,LEFT(B8,1)="T",ISNUMBER(--MID(B8,2,13))))</formula1>
    </dataValidation>
    <dataValidation sqref="B16:B23" showDropDown="0" showInputMessage="0" showErrorMessage="1" allowBlank="1" errorTitle="日付で入力してください" error="2026/10/6 のように、日付として入力してください。" type="date" operator="greaterThanOrEqual">
      <formula1>36526</formula1>
    </dataValidation>
    <dataValidation sqref="C16:C23" showDropDown="0" showInputMessage="0" showErrorMessage="1" allowBlank="1" errorTitle="税率（%）" error="整数（例 10）で入れてください。整数で持つのは、小数にして割ると1円ずれることがあるためです。" type="whole" operator="between">
      <formula1>1</formula1>
      <formula2>99</formula2>
    </dataValidation>
  </dataValidations>
  <pageMargins left="0.4" right="0.4" top="0.45" bottom="0.45" header="0.2" footer="0.2"/>
  <pageSetup orientation="portrait" paperSize="9" fitToHeight="1" fitToWidth="1"/>
</worksheet>
</file>

<file path=xl/worksheets/sheet3.xml><?xml version="1.0" encoding="utf-8"?>
<worksheet xmlns="http://schemas.openxmlformats.org/spreadsheetml/2006/main">
  <sheetPr>
    <tabColor rgb="001B3A5C"/>
    <outlinePr summaryBelow="1" summaryRight="1"/>
    <pageSetUpPr fitToPage="1"/>
  </sheetPr>
  <dimension ref="A1:AN204"/>
  <sheetViews>
    <sheetView showGridLines="0" tabSelected="0"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7" customWidth="1" min="1" max="1"/>
    <col width="13" customWidth="1" min="2" max="2"/>
    <col width="17.5" customWidth="1" min="3" max="3"/>
    <col width="16" customWidth="1" min="4" max="4"/>
    <col width="22" customWidth="1" min="5" max="5"/>
    <col width="7" customWidth="1" min="6" max="6"/>
    <col width="8" customWidth="1" min="7" max="7"/>
    <col width="24" customWidth="1" min="8" max="8"/>
    <col width="16" customWidth="1" min="9" max="9"/>
    <col width="8" customWidth="1" min="10" max="10"/>
    <col width="12" customWidth="1" min="11" max="11"/>
    <col width="12" customWidth="1" min="12" max="12"/>
    <col width="13" customWidth="1" min="13" max="13"/>
    <col width="14" customWidth="1" min="14" max="14"/>
    <col width="14" customWidth="1" min="15" max="15"/>
    <col width="14" customWidth="1" min="16" max="16"/>
    <col width="10.5" customWidth="1" min="17" max="17"/>
    <col width="7" customWidth="1" min="18" max="18"/>
    <col width="7" customWidth="1" min="19" max="19"/>
    <col width="11" customWidth="1" min="20" max="20"/>
    <col width="11" customWidth="1" min="21" max="21"/>
    <col width="11" customWidth="1" min="22" max="22"/>
    <col width="11" customWidth="1" min="23" max="23"/>
    <col width="12" customWidth="1" min="24" max="24"/>
    <col width="13" customWidth="1" min="25" max="25"/>
    <col width="12" customWidth="1" min="26" max="26"/>
    <col width="9" customWidth="1" min="27" max="27"/>
    <col width="46" customWidth="1" min="28" max="28"/>
    <col width="22" customWidth="1" min="29" max="29"/>
    <col width="46" customWidth="1" min="30" max="30"/>
    <col width="14" customWidth="1" min="31" max="31"/>
    <col width="26" customWidth="1" min="32" max="32"/>
    <col width="24" customWidth="1" min="33" max="33"/>
    <col width="18" customWidth="1" min="34" max="34"/>
    <col width="36" customWidth="1" min="35" max="35"/>
    <col width="40" customWidth="1" min="36" max="36"/>
    <col width="40" customWidth="1" min="37" max="37"/>
    <col width="30" customWidth="1" min="38" max="38"/>
    <col width="30" customWidth="1" min="39" max="39"/>
    <col width="18" customWidth="1" min="40" max="40"/>
  </cols>
  <sheetData>
    <row r="1" ht="26" customHeight="1">
      <c r="A1" s="94" t="inlineStr">
        <is>
          <t>台帳（1行＝1枚の領収書。控えを兼ねます）</t>
        </is>
      </c>
    </row>
    <row r="2" ht="32" customHeight="1">
      <c r="A2" s="98" t="inlineStr">
        <is>
          <t>黄色が入力、灰色は自動です。税率ごとの対象額は、1枚の中の明細を税率ごとに集計して入れてください（明細ごとに税額を出して足すと、国税庁 問57 で認められない額になります）。「印字：」の列は印刷シートが使います。</t>
        </is>
      </c>
      <c r="W2" s="95" t="n"/>
      <c r="X2" s="95" t="n"/>
      <c r="Y2" s="95" t="n"/>
      <c r="Z2" s="95" t="n"/>
      <c r="AA2" s="95" t="n"/>
      <c r="AB2" s="95" t="n"/>
      <c r="AC2" s="95" t="n"/>
      <c r="AD2" s="95" t="n"/>
      <c r="AE2" s="95" t="n"/>
      <c r="AF2" s="95" t="n"/>
      <c r="AG2" s="95" t="n"/>
      <c r="AH2" s="95" t="n"/>
      <c r="AI2" s="95" t="n"/>
      <c r="AJ2" s="95" t="n"/>
      <c r="AK2" s="95" t="n"/>
      <c r="AL2" s="95" t="n"/>
      <c r="AM2" s="95" t="n"/>
      <c r="AN2" s="95" t="n"/>
    </row>
    <row r="3" ht="18" customHeight="1">
      <c r="A3" s="98" t="inlineStr">
        <is>
          <t>「但し書き」は「お品代」でも法的に無効とは言えませんが、内容が分かる書き方が望ましいです（慣行）。「金額の入力方式」を空欄にすると税込として扱います。</t>
        </is>
      </c>
      <c r="W3" s="95" t="n"/>
      <c r="X3" s="95" t="n"/>
      <c r="Y3" s="95" t="n"/>
      <c r="Z3" s="95" t="n"/>
      <c r="AA3" s="95" t="n"/>
      <c r="AB3" s="95" t="n"/>
      <c r="AC3" s="95" t="n"/>
      <c r="AD3" s="95" t="n"/>
      <c r="AE3" s="95" t="n"/>
      <c r="AF3" s="95" t="n"/>
      <c r="AG3" s="95" t="n"/>
      <c r="AH3" s="95" t="n"/>
      <c r="AI3" s="95" t="n"/>
      <c r="AJ3" s="95" t="n"/>
      <c r="AK3" s="95" t="n"/>
      <c r="AL3" s="95" t="n"/>
      <c r="AM3" s="95" t="n"/>
      <c r="AN3" s="95" t="n"/>
    </row>
    <row r="4" ht="44" customHeight="1">
      <c r="A4" s="13" t="inlineStr">
        <is>
          <t>No.</t>
        </is>
      </c>
      <c r="B4" s="13" t="inlineStr">
        <is>
          <t>領収書の日付
（代金を受け取った日）</t>
        </is>
      </c>
      <c r="C4" s="13" t="inlineStr">
        <is>
          <t>取引日
（税率を決める日）</t>
        </is>
      </c>
      <c r="D4" s="13" t="inlineStr">
        <is>
          <t>取引の期間・メモ
（例 令和8年9月分）</t>
        </is>
      </c>
      <c r="E4" s="13" t="inlineStr">
        <is>
          <t>宛名</t>
        </is>
      </c>
      <c r="F4" s="13" t="inlineStr">
        <is>
          <t>敬称</t>
        </is>
      </c>
      <c r="G4" s="13" t="inlineStr">
        <is>
          <t>「上様」
にする</t>
        </is>
      </c>
      <c r="H4" s="13" t="inlineStr">
        <is>
          <t>但し書き
（「として」は自動）</t>
        </is>
      </c>
      <c r="I4" s="13" t="inlineStr">
        <is>
          <t>支払方法</t>
        </is>
      </c>
      <c r="J4" s="13" t="inlineStr">
        <is>
          <t>金額の
入力方式</t>
        </is>
      </c>
      <c r="K4" s="13" t="inlineStr">
        <is>
          <t>標準税率の
対象額</t>
        </is>
      </c>
      <c r="L4" s="13" t="inlineStr">
        <is>
          <t>軽減税率の
対象額</t>
        </is>
      </c>
      <c r="M4" s="13" t="inlineStr">
        <is>
          <t>課税対象外の額
（入湯税など）</t>
        </is>
      </c>
      <c r="N4" s="13" t="inlineStr">
        <is>
          <t>売上代金以外の額
（預り金など）</t>
        </is>
      </c>
      <c r="O4" s="13" t="inlineStr">
        <is>
          <t>営業に関しない
受取書</t>
        </is>
      </c>
      <c r="P4" s="13" t="inlineStr">
        <is>
          <t>再発行のとき：
元の領収書の日付</t>
        </is>
      </c>
      <c r="Q4" s="8" t="inlineStr">
        <is>
          <t>計算できる
(1=できる)</t>
        </is>
      </c>
      <c r="R4" s="8" t="inlineStr">
        <is>
          <t>標準
税率%</t>
        </is>
      </c>
      <c r="S4" s="8" t="inlineStr">
        <is>
          <t>軽減
税率%</t>
        </is>
      </c>
      <c r="T4" s="8" t="inlineStr">
        <is>
          <t>標準
税抜</t>
        </is>
      </c>
      <c r="U4" s="8" t="inlineStr">
        <is>
          <t>標準
消費税額</t>
        </is>
      </c>
      <c r="V4" s="8" t="inlineStr">
        <is>
          <t>軽減
税抜</t>
        </is>
      </c>
      <c r="W4" s="8" t="inlineStr">
        <is>
          <t>軽減
消費税額</t>
        </is>
      </c>
      <c r="X4" s="8" t="inlineStr">
        <is>
          <t>領収金額</t>
        </is>
      </c>
      <c r="Y4" s="8" t="inlineStr">
        <is>
          <t>印紙の判定額 A
（売上代金）</t>
        </is>
      </c>
      <c r="Z4" s="8" t="inlineStr">
        <is>
          <t>A＋売上代金
以外</t>
        </is>
      </c>
      <c r="AA4" s="8" t="inlineStr">
        <is>
          <t>収入印紙
（円）</t>
        </is>
      </c>
      <c r="AB4" s="8" t="inlineStr">
        <is>
          <t>印紙の判定の理由</t>
        </is>
      </c>
      <c r="AC4" s="8" t="inlineStr">
        <is>
          <t>書式</t>
        </is>
      </c>
      <c r="AD4" s="8" t="inlineStr">
        <is>
          <t>注意</t>
        </is>
      </c>
      <c r="AE4" s="8" t="inlineStr">
        <is>
          <t>印字：見出し</t>
        </is>
      </c>
      <c r="AF4" s="8" t="inlineStr">
        <is>
          <t>印字：日付</t>
        </is>
      </c>
      <c r="AG4" s="8" t="inlineStr">
        <is>
          <t>印字：宛名</t>
        </is>
      </c>
      <c r="AH4" s="8" t="inlineStr">
        <is>
          <t>印字：金額</t>
        </is>
      </c>
      <c r="AI4" s="8" t="inlineStr">
        <is>
          <t>印字：但し書き</t>
        </is>
      </c>
      <c r="AJ4" s="8" t="inlineStr">
        <is>
          <t>印字：内訳1</t>
        </is>
      </c>
      <c r="AK4" s="8" t="inlineStr">
        <is>
          <t>印字：内訳2</t>
        </is>
      </c>
      <c r="AL4" s="8" t="inlineStr">
        <is>
          <t>印字：内訳3</t>
        </is>
      </c>
      <c r="AM4" s="8" t="inlineStr">
        <is>
          <t>印字：内訳4</t>
        </is>
      </c>
      <c r="AN4" s="8" t="inlineStr">
        <is>
          <t>印字：印紙欄</t>
        </is>
      </c>
    </row>
    <row r="5">
      <c r="A5" s="103" t="n">
        <v>1</v>
      </c>
      <c r="B5" s="100" t="n"/>
      <c r="C5" s="100" t="n"/>
      <c r="D5" s="7" t="n"/>
      <c r="E5" s="7" t="n"/>
      <c r="F5" s="15" t="n"/>
      <c r="G5" s="15" t="n"/>
      <c r="H5" s="7" t="n"/>
      <c r="I5" s="15" t="n"/>
      <c r="J5" s="15" t="n"/>
      <c r="K5" s="104" t="n"/>
      <c r="L5" s="104" t="n"/>
      <c r="M5" s="104" t="n"/>
      <c r="N5" s="104" t="n"/>
      <c r="O5" s="15" t="n"/>
      <c r="P5" s="100" t="n"/>
      <c r="Q5" s="17">
        <f>IF(COUNT(K5,L5,M5,N5)=0,0,IF(AND(OR(N(K5)=0,R5&lt;&gt;""),OR(N(L5)=0,S5&lt;&gt;"")),1,0))</f>
        <v>0</v>
      </c>
      <c r="R5" s="17" t="str">
        <f>IF(C5="","",IFERROR(LOOKUP(2,1/(('設定'!$B$16:$B$19&lt;&gt;"")*('設定'!$B$16:$B$19&lt;=C5)*('設定'!$C$16:$C$19&lt;&gt;"")),'設定'!$C$16:$C$19),""))</f>
        <v/>
      </c>
      <c r="S5" s="17" t="str">
        <f>IF(C5="","",IFERROR(LOOKUP(2,1/(('設定'!$B$20:$B$23&lt;&gt;"")*('設定'!$B$20:$B$23&lt;=C5)*('設定'!$C$20:$C$23&lt;&gt;"")),'設定'!$C$20:$C$23),""))</f>
        <v/>
      </c>
      <c r="T5" s="105" t="str">
        <f>IF(Q5=0,"",IF(N(K5)=0,0,IF(J5="税抜",K5,K5-U5)))</f>
        <v/>
      </c>
      <c r="U5" s="105" t="str">
        <f>IF(Q5=0,"",IF(N(K5)=0,0,IF('設定'!$B$11="切上げ",ROUNDUP(IF(J5="税抜",K5*R5/100,K5*R5/(100+R5)),0),IF('設定'!$B$11="四捨五入",ROUND(IF(J5="税抜",K5*R5/100,K5*R5/(100+R5)),0),ROUNDDOWN(IF(J5="税抜",K5*R5/100,K5*R5/(100+R5)),0)))))</f>
        <v/>
      </c>
      <c r="V5" s="105" t="str">
        <f>IF(Q5=0,"",IF(N(L5)=0,0,IF(J5="税抜",L5,L5-W5)))</f>
        <v/>
      </c>
      <c r="W5" s="105" t="str">
        <f>IF(Q5=0,"",IF(N(L5)=0,0,IF('設定'!$B$11="切上げ",ROUNDUP(IF(J5="税抜",L5*S5/100,L5*S5/(100+S5)),0),IF('設定'!$B$11="四捨五入",ROUND(IF(J5="税抜",L5*S5/100,L5*S5/(100+S5)),0),ROUNDDOWN(IF(J5="税抜",L5*S5/100,L5*S5/(100+S5)),0)))))</f>
        <v/>
      </c>
      <c r="X5" s="105" t="str">
        <f>IF(Q5=0,"",T5+U5+V5+W5+N(M5)+N(N5))</f>
        <v/>
      </c>
      <c r="Y5" s="105" t="str">
        <f>IF(Q5=0,"",IF(AND('設定'!$B$9="はい",'設定'!$B$12="はい"),T5+V5,T5+U5+V5+W5))</f>
        <v/>
      </c>
      <c r="Z5" s="105" t="str">
        <f>IF(Q5=0,"",Y5+N(N5))</f>
        <v/>
      </c>
      <c r="AA5" s="105" t="str">
        <f>IF(Q5=0,"",IF(O5="はい",0,IF(I5="クレジットカード",0,IF(I5="電子（PDFのみ）",0,IF(Y5=0,IF(Z5&lt;'印紙判定表'!$A$24,0,'印紙判定表'!$C$24),IF(Z5&lt;'印紙判定表'!$A$6,0,INDEX('印紙判定表'!$C$5:$C$19,MATCH(MAX(Y5,'印紙判定表'!$A$6),'印紙判定表'!$A$5:$A$19,1))))))))</f>
        <v/>
      </c>
      <c r="AB5" s="11" t="str">
        <f>IF(Q5=0,"",IF(O5="はい","非課税（営業に関しない受取書・国税庁 No.7125）",IF(I5="クレジットカード","課税文書に当たらない（領収書に「クレジットカード利用」と印字・国税庁 質疑応答19/37）",IF(I5="電子（PDFのみ）","課税文書に当たらない（電子データのみで紙を渡さない・国税庁 質疑応答02/10。紙に印刷して渡すと課税）",IF(AA5=0,"非課税（受取金額が"&amp;TEXT(IF(Y5=0,'印紙判定表'!$A$24,'印紙判定表'!$A$6),"#,##0")&amp;"円"&amp;"未満・国税庁 No.7105）"&amp;IF(N(N5)&gt;0,"。売上代金と売上代金以外の合計で判定","")&amp;IF(N(M5)&gt;0,"。入湯税など特別徴収の税は判定額に入れない（印紙税法基本通達第32条）",""),"課税（判定額"&amp;TEXT(Y5,"#,##0")&amp;"円→"&amp;TEXT(AA5,"#,##0")&amp;"円）"&amp;IF(AND('設定'!$B$9="はい",'設定'!$B$12="はい"),"。消費税額を除いた額で判定（国税庁 No.7124）","。税込の額で判定（"&amp;IF('設定'!$B$9="はい","消費税額を印字しない書式・国税庁 No.7124","免税事業者・国税庁 質疑応答19/21")&amp;"）")&amp;IF(N(M5)&gt;0,"。入湯税など特別徴収の税は判定額に入れない（印紙税法基本通達第32条）","")&amp;IF(I5="銀行振込","。振込でも受取書（印紙税法基本通達 別表第一 第17号文書の4）","")&amp;IF(OR(I5="電子マネー",I5="コード決済"),"。決済の仕組みで扱いが違う（国税庁 質疑応答19/50）。この表では印紙が要るものとして判定","")&amp;IF(Y5=0,"。売上代金以外の受取書として判定（第17号の2）",IF(Y5&lt;'印紙判定表'!$A$6,"。売上代金は"&amp;TEXT('印紙判定表'!$A$6,"#,##0")&amp;"円"&amp;"未満だが、売上代金以外との合計が"&amp;TEXT('印紙判定表'!$A$6,"#,##0")&amp;"円"&amp;"以上のため"&amp;TEXT(AA5,"#,##0")&amp;"円","")))))))</f>
        <v/>
      </c>
      <c r="AC5" s="11" t="str">
        <f>IF(Q5=0,"",IF(G5="はい","簡易請求書の形（宛名なし・「上様」）","事業者宛（適格請求書の形）"))</f>
        <v/>
      </c>
      <c r="AD5" s="11" t="str">
        <f>IF(COUNT(K5,L5,M5,N5)=0,"",IF(Q5=0,"取引日を入れてください（税率を取引日で決めます）。",IF(AND(G5&lt;&gt;"はい",E5=""),"宛名を入れてください（事業者宛は宛名が必要）。","")&amp;IF(AND(G5="はい",'設定'!$B$10="その他（事業者間の取引が中心）"),"「上様」にできる事業か確認してください（相手が個別に特定される取引は簡易請求書の対象外・国税庁 問24-2）。","")&amp;IF(AND(G5&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5="","領収書の日付（受領日）を入れてください。","")&amp;IF(OR(I5="電子マネー",I5="コード決済"),"決済の仕組みで印紙の扱いが違います（国税庁 質疑応答19/50）。","")))</f>
        <v/>
      </c>
      <c r="AE5" s="19" t="str">
        <f>IF(Q5=0,"",IF(P5&lt;&gt;"","領 収 書（再発行）","領 収 書"))</f>
        <v/>
      </c>
      <c r="AF5" s="19" t="str">
        <f>IF(B5="","",IF(B5&gt;=DATE(2019,5,1),"令和"&amp;IF(YEAR(B5)=2019,"元",YEAR(B5)-2018)&amp;"年"&amp;MONTH(B5)&amp;"月"&amp;DAY(B5)&amp;"日",YEAR(B5)&amp;"年"&amp;MONTH(B5)&amp;"月"&amp;DAY(B5)&amp;"日")&amp;IF(P5&lt;&gt;"","　（再発行）元の領収書 "&amp;IF(P5&gt;=DATE(2019,5,1),"令和"&amp;IF(YEAR(P5)=2019,"元",YEAR(P5)-2018)&amp;"年"&amp;MONTH(P5)&amp;"月"&amp;DAY(P5)&amp;"日",YEAR(P5)&amp;"年"&amp;MONTH(P5)&amp;"月"&amp;DAY(P5)&amp;"日")&amp;"付",""))</f>
        <v/>
      </c>
      <c r="AG5" s="19" t="str">
        <f>IF(G5="はい","上様",IF(E5="","",E5&amp;" "&amp;IF(F5="","様",F5)))</f>
        <v/>
      </c>
      <c r="AH5" s="19" t="str">
        <f>IF(Q5=0,"","金額　￥"&amp;TEXT(X5,"#,##0")&amp;" －")</f>
        <v/>
      </c>
      <c r="AI5" s="19" t="str">
        <f>IF(H5="","","但し　"&amp;IF(RIGHT(H5&amp;IF(D5&lt;&gt;"","（"&amp;D5&amp;"）",""),3)="として",H5&amp;IF(D5&lt;&gt;"","（"&amp;D5&amp;"）",""),H5&amp;IF(D5&lt;&gt;"","（"&amp;D5&amp;"）","")&amp;"として")&amp;IF(I5="クレジットカード","（クレジットカード利用）","")&amp;IF(N(L5)&gt;0,"（※は軽減税率の対象品目）",""))</f>
        <v/>
      </c>
      <c r="AJ5" s="19" t="str">
        <f>IF(OR(Q5=0,N(K5)=0),"",IF(AND('設定'!$B$12&lt;&gt;"はい",'設定'!$B$8=""),"",IF(G5="はい",R5&amp;"%対象"&amp;"　"&amp;TEXT(T5+U5,"#,##0")&amp;"円"&amp;IF('設定'!$B$12="はい","（うち消費税額 "&amp;TEXT(U5,"#,##0")&amp;"円）",""),IF('設定'!$B$12="はい",R5&amp;"%対象"&amp;"　税抜 "&amp;TEXT(T5,"#,##0")&amp;"円　消費税額 "&amp;TEXT(U5,"#,##0")&amp;"円（税込 "&amp;TEXT(T5+U5,"#,##0")&amp;"円）",R5&amp;"%対象"&amp;"　税込 "&amp;TEXT(T5+U5,"#,##0")&amp;"円"))))</f>
        <v/>
      </c>
      <c r="AK5" s="19" t="str">
        <f>IF(OR(Q5=0,N(L5)=0),"",IF(AND('設定'!$B$12&lt;&gt;"はい",'設定'!$B$8=""),"",IF(G5="はい",S5&amp;"%対象※"&amp;"　"&amp;TEXT(V5+W5,"#,##0")&amp;"円"&amp;IF('設定'!$B$12="はい","（うち消費税額 "&amp;TEXT(W5,"#,##0")&amp;"円）",""),IF('設定'!$B$12="はい",S5&amp;"%対象※"&amp;"　税抜 "&amp;TEXT(V5,"#,##0")&amp;"円　消費税額 "&amp;TEXT(W5,"#,##0")&amp;"円（税込 "&amp;TEXT(V5+W5,"#,##0")&amp;"円）",S5&amp;"%対象※"&amp;"　税込 "&amp;TEXT(V5+W5,"#,##0")&amp;"円"))))</f>
        <v/>
      </c>
      <c r="AL5" s="19" t="str">
        <f>IF(OR(Q5=0,N(M5)=0),"","課税対象外（入湯税など）　"&amp;TEXT(M5,"#,##0")&amp;"円")</f>
        <v/>
      </c>
      <c r="AM5" s="19" t="str">
        <f>IF(OR(Q5=0,N(N5)=0),"","売上代金以外の額　"&amp;TEXT(N5,"#,##0")&amp;"円")</f>
        <v/>
      </c>
      <c r="AN5" s="19" t="str">
        <f>IF(Q5=0,"",IF(AA5&gt;0,"収入印紙 "&amp;TEXT(AA5,"#,##0")&amp;"円 貼付欄",""))</f>
        <v/>
      </c>
    </row>
    <row r="6">
      <c r="A6" s="103" t="n">
        <v>2</v>
      </c>
      <c r="B6" s="100" t="n"/>
      <c r="C6" s="100" t="n"/>
      <c r="D6" s="7" t="n"/>
      <c r="E6" s="7" t="n"/>
      <c r="F6" s="15" t="n"/>
      <c r="G6" s="15" t="n"/>
      <c r="H6" s="7" t="n"/>
      <c r="I6" s="15" t="n"/>
      <c r="J6" s="15" t="n"/>
      <c r="K6" s="104" t="n"/>
      <c r="L6" s="104" t="n"/>
      <c r="M6" s="104" t="n"/>
      <c r="N6" s="104" t="n"/>
      <c r="O6" s="15" t="n"/>
      <c r="P6" s="100" t="n"/>
      <c r="Q6" s="17">
        <f>IF(COUNT(K6,L6,M6,N6)=0,0,IF(AND(OR(N(K6)=0,R6&lt;&gt;""),OR(N(L6)=0,S6&lt;&gt;"")),1,0))</f>
        <v>0</v>
      </c>
      <c r="R6" s="17" t="str">
        <f>IF(C6="","",IFERROR(LOOKUP(2,1/(('設定'!$B$16:$B$19&lt;&gt;"")*('設定'!$B$16:$B$19&lt;=C6)*('設定'!$C$16:$C$19&lt;&gt;"")),'設定'!$C$16:$C$19),""))</f>
        <v/>
      </c>
      <c r="S6" s="17" t="str">
        <f>IF(C6="","",IFERROR(LOOKUP(2,1/(('設定'!$B$20:$B$23&lt;&gt;"")*('設定'!$B$20:$B$23&lt;=C6)*('設定'!$C$20:$C$23&lt;&gt;"")),'設定'!$C$20:$C$23),""))</f>
        <v/>
      </c>
      <c r="T6" s="105" t="str">
        <f>IF(Q6=0,"",IF(N(K6)=0,0,IF(J6="税抜",K6,K6-U6)))</f>
        <v/>
      </c>
      <c r="U6" s="105" t="str">
        <f>IF(Q6=0,"",IF(N(K6)=0,0,IF('設定'!$B$11="切上げ",ROUNDUP(IF(J6="税抜",K6*R6/100,K6*R6/(100+R6)),0),IF('設定'!$B$11="四捨五入",ROUND(IF(J6="税抜",K6*R6/100,K6*R6/(100+R6)),0),ROUNDDOWN(IF(J6="税抜",K6*R6/100,K6*R6/(100+R6)),0)))))</f>
        <v/>
      </c>
      <c r="V6" s="105" t="str">
        <f>IF(Q6=0,"",IF(N(L6)=0,0,IF(J6="税抜",L6,L6-W6)))</f>
        <v/>
      </c>
      <c r="W6" s="105" t="str">
        <f>IF(Q6=0,"",IF(N(L6)=0,0,IF('設定'!$B$11="切上げ",ROUNDUP(IF(J6="税抜",L6*S6/100,L6*S6/(100+S6)),0),IF('設定'!$B$11="四捨五入",ROUND(IF(J6="税抜",L6*S6/100,L6*S6/(100+S6)),0),ROUNDDOWN(IF(J6="税抜",L6*S6/100,L6*S6/(100+S6)),0)))))</f>
        <v/>
      </c>
      <c r="X6" s="105" t="str">
        <f>IF(Q6=0,"",T6+U6+V6+W6+N(M6)+N(N6))</f>
        <v/>
      </c>
      <c r="Y6" s="105" t="str">
        <f>IF(Q6=0,"",IF(AND('設定'!$B$9="はい",'設定'!$B$12="はい"),T6+V6,T6+U6+V6+W6))</f>
        <v/>
      </c>
      <c r="Z6" s="105" t="str">
        <f>IF(Q6=0,"",Y6+N(N6))</f>
        <v/>
      </c>
      <c r="AA6" s="105" t="str">
        <f>IF(Q6=0,"",IF(O6="はい",0,IF(I6="クレジットカード",0,IF(I6="電子（PDFのみ）",0,IF(Y6=0,IF(Z6&lt;'印紙判定表'!$A$24,0,'印紙判定表'!$C$24),IF(Z6&lt;'印紙判定表'!$A$6,0,INDEX('印紙判定表'!$C$5:$C$19,MATCH(MAX(Y6,'印紙判定表'!$A$6),'印紙判定表'!$A$5:$A$19,1))))))))</f>
        <v/>
      </c>
      <c r="AB6" s="11" t="str">
        <f>IF(Q6=0,"",IF(O6="はい","非課税（営業に関しない受取書・国税庁 No.7125）",IF(I6="クレジットカード","課税文書に当たらない（領収書に「クレジットカード利用」と印字・国税庁 質疑応答19/37）",IF(I6="電子（PDFのみ）","課税文書に当たらない（電子データのみで紙を渡さない・国税庁 質疑応答02/10。紙に印刷して渡すと課税）",IF(AA6=0,"非課税（受取金額が"&amp;TEXT(IF(Y6=0,'印紙判定表'!$A$24,'印紙判定表'!$A$6),"#,##0")&amp;"円"&amp;"未満・国税庁 No.7105）"&amp;IF(N(N6)&gt;0,"。売上代金と売上代金以外の合計で判定","")&amp;IF(N(M6)&gt;0,"。入湯税など特別徴収の税は判定額に入れない（印紙税法基本通達第32条）",""),"課税（判定額"&amp;TEXT(Y6,"#,##0")&amp;"円→"&amp;TEXT(AA6,"#,##0")&amp;"円）"&amp;IF(AND('設定'!$B$9="はい",'設定'!$B$12="はい"),"。消費税額を除いた額で判定（国税庁 No.7124）","。税込の額で判定（"&amp;IF('設定'!$B$9="はい","消費税額を印字しない書式・国税庁 No.7124","免税事業者・国税庁 質疑応答19/21")&amp;"）")&amp;IF(N(M6)&gt;0,"。入湯税など特別徴収の税は判定額に入れない（印紙税法基本通達第32条）","")&amp;IF(I6="銀行振込","。振込でも受取書（印紙税法基本通達 別表第一 第17号文書の4）","")&amp;IF(OR(I6="電子マネー",I6="コード決済"),"。決済の仕組みで扱いが違う（国税庁 質疑応答19/50）。この表では印紙が要るものとして判定","")&amp;IF(Y6=0,"。売上代金以外の受取書として判定（第17号の2）",IF(Y6&lt;'印紙判定表'!$A$6,"。売上代金は"&amp;TEXT('印紙判定表'!$A$6,"#,##0")&amp;"円"&amp;"未満だが、売上代金以外との合計が"&amp;TEXT('印紙判定表'!$A$6,"#,##0")&amp;"円"&amp;"以上のため"&amp;TEXT(AA6,"#,##0")&amp;"円","")))))))</f>
        <v/>
      </c>
      <c r="AC6" s="11" t="str">
        <f>IF(Q6=0,"",IF(G6="はい","簡易請求書の形（宛名なし・「上様」）","事業者宛（適格請求書の形）"))</f>
        <v/>
      </c>
      <c r="AD6" s="11" t="str">
        <f>IF(COUNT(K6,L6,M6,N6)=0,"",IF(Q6=0,"取引日を入れてください（税率を取引日で決めます）。",IF(AND(G6&lt;&gt;"はい",E6=""),"宛名を入れてください（事業者宛は宛名が必要）。","")&amp;IF(AND(G6="はい",'設定'!$B$10="その他（事業者間の取引が中心）"),"「上様」にできる事業か確認してください（相手が個別に特定される取引は簡易請求書の対象外・国税庁 問24-2）。","")&amp;IF(AND(G6&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6="","領収書の日付（受領日）を入れてください。","")&amp;IF(OR(I6="電子マネー",I6="コード決済"),"決済の仕組みで印紙の扱いが違います（国税庁 質疑応答19/50）。","")))</f>
        <v/>
      </c>
      <c r="AE6" s="19" t="str">
        <f>IF(Q6=0,"",IF(P6&lt;&gt;"","領 収 書（再発行）","領 収 書"))</f>
        <v/>
      </c>
      <c r="AF6" s="19" t="str">
        <f>IF(B6="","",IF(B6&gt;=DATE(2019,5,1),"令和"&amp;IF(YEAR(B6)=2019,"元",YEAR(B6)-2018)&amp;"年"&amp;MONTH(B6)&amp;"月"&amp;DAY(B6)&amp;"日",YEAR(B6)&amp;"年"&amp;MONTH(B6)&amp;"月"&amp;DAY(B6)&amp;"日")&amp;IF(P6&lt;&gt;"","　（再発行）元の領収書 "&amp;IF(P6&gt;=DATE(2019,5,1),"令和"&amp;IF(YEAR(P6)=2019,"元",YEAR(P6)-2018)&amp;"年"&amp;MONTH(P6)&amp;"月"&amp;DAY(P6)&amp;"日",YEAR(P6)&amp;"年"&amp;MONTH(P6)&amp;"月"&amp;DAY(P6)&amp;"日")&amp;"付",""))</f>
        <v/>
      </c>
      <c r="AG6" s="19" t="str">
        <f>IF(G6="はい","上様",IF(E6="","",E6&amp;" "&amp;IF(F6="","様",F6)))</f>
        <v/>
      </c>
      <c r="AH6" s="19" t="str">
        <f>IF(Q6=0,"","金額　￥"&amp;TEXT(X6,"#,##0")&amp;" －")</f>
        <v/>
      </c>
      <c r="AI6" s="19" t="str">
        <f>IF(H6="","","但し　"&amp;IF(RIGHT(H6&amp;IF(D6&lt;&gt;"","（"&amp;D6&amp;"）",""),3)="として",H6&amp;IF(D6&lt;&gt;"","（"&amp;D6&amp;"）",""),H6&amp;IF(D6&lt;&gt;"","（"&amp;D6&amp;"）","")&amp;"として")&amp;IF(I6="クレジットカード","（クレジットカード利用）","")&amp;IF(N(L6)&gt;0,"（※は軽減税率の対象品目）",""))</f>
        <v/>
      </c>
      <c r="AJ6" s="19" t="str">
        <f>IF(OR(Q6=0,N(K6)=0),"",IF(AND('設定'!$B$12&lt;&gt;"はい",'設定'!$B$8=""),"",IF(G6="はい",R6&amp;"%対象"&amp;"　"&amp;TEXT(T6+U6,"#,##0")&amp;"円"&amp;IF('設定'!$B$12="はい","（うち消費税額 "&amp;TEXT(U6,"#,##0")&amp;"円）",""),IF('設定'!$B$12="はい",R6&amp;"%対象"&amp;"　税抜 "&amp;TEXT(T6,"#,##0")&amp;"円　消費税額 "&amp;TEXT(U6,"#,##0")&amp;"円（税込 "&amp;TEXT(T6+U6,"#,##0")&amp;"円）",R6&amp;"%対象"&amp;"　税込 "&amp;TEXT(T6+U6,"#,##0")&amp;"円"))))</f>
        <v/>
      </c>
      <c r="AK6" s="19" t="str">
        <f>IF(OR(Q6=0,N(L6)=0),"",IF(AND('設定'!$B$12&lt;&gt;"はい",'設定'!$B$8=""),"",IF(G6="はい",S6&amp;"%対象※"&amp;"　"&amp;TEXT(V6+W6,"#,##0")&amp;"円"&amp;IF('設定'!$B$12="はい","（うち消費税額 "&amp;TEXT(W6,"#,##0")&amp;"円）",""),IF('設定'!$B$12="はい",S6&amp;"%対象※"&amp;"　税抜 "&amp;TEXT(V6,"#,##0")&amp;"円　消費税額 "&amp;TEXT(W6,"#,##0")&amp;"円（税込 "&amp;TEXT(V6+W6,"#,##0")&amp;"円）",S6&amp;"%対象※"&amp;"　税込 "&amp;TEXT(V6+W6,"#,##0")&amp;"円"))))</f>
        <v/>
      </c>
      <c r="AL6" s="19" t="str">
        <f>IF(OR(Q6=0,N(M6)=0),"","課税対象外（入湯税など）　"&amp;TEXT(M6,"#,##0")&amp;"円")</f>
        <v/>
      </c>
      <c r="AM6" s="19" t="str">
        <f>IF(OR(Q6=0,N(N6)=0),"","売上代金以外の額　"&amp;TEXT(N6,"#,##0")&amp;"円")</f>
        <v/>
      </c>
      <c r="AN6" s="19" t="str">
        <f>IF(Q6=0,"",IF(AA6&gt;0,"収入印紙 "&amp;TEXT(AA6,"#,##0")&amp;"円 貼付欄",""))</f>
        <v/>
      </c>
    </row>
    <row r="7">
      <c r="A7" s="103" t="n">
        <v>3</v>
      </c>
      <c r="B7" s="100" t="n"/>
      <c r="C7" s="100" t="n"/>
      <c r="D7" s="7" t="n"/>
      <c r="E7" s="7" t="n"/>
      <c r="F7" s="15" t="n"/>
      <c r="G7" s="15" t="n"/>
      <c r="H7" s="7" t="n"/>
      <c r="I7" s="15" t="n"/>
      <c r="J7" s="15" t="n"/>
      <c r="K7" s="104" t="n"/>
      <c r="L7" s="104" t="n"/>
      <c r="M7" s="104" t="n"/>
      <c r="N7" s="104" t="n"/>
      <c r="O7" s="15" t="n"/>
      <c r="P7" s="100" t="n"/>
      <c r="Q7" s="17">
        <f>IF(COUNT(K7,L7,M7,N7)=0,0,IF(AND(OR(N(K7)=0,R7&lt;&gt;""),OR(N(L7)=0,S7&lt;&gt;"")),1,0))</f>
        <v>0</v>
      </c>
      <c r="R7" s="17" t="str">
        <f>IF(C7="","",IFERROR(LOOKUP(2,1/(('設定'!$B$16:$B$19&lt;&gt;"")*('設定'!$B$16:$B$19&lt;=C7)*('設定'!$C$16:$C$19&lt;&gt;"")),'設定'!$C$16:$C$19),""))</f>
        <v/>
      </c>
      <c r="S7" s="17" t="str">
        <f>IF(C7="","",IFERROR(LOOKUP(2,1/(('設定'!$B$20:$B$23&lt;&gt;"")*('設定'!$B$20:$B$23&lt;=C7)*('設定'!$C$20:$C$23&lt;&gt;"")),'設定'!$C$20:$C$23),""))</f>
        <v/>
      </c>
      <c r="T7" s="105" t="str">
        <f>IF(Q7=0,"",IF(N(K7)=0,0,IF(J7="税抜",K7,K7-U7)))</f>
        <v/>
      </c>
      <c r="U7" s="105" t="str">
        <f>IF(Q7=0,"",IF(N(K7)=0,0,IF('設定'!$B$11="切上げ",ROUNDUP(IF(J7="税抜",K7*R7/100,K7*R7/(100+R7)),0),IF('設定'!$B$11="四捨五入",ROUND(IF(J7="税抜",K7*R7/100,K7*R7/(100+R7)),0),ROUNDDOWN(IF(J7="税抜",K7*R7/100,K7*R7/(100+R7)),0)))))</f>
        <v/>
      </c>
      <c r="V7" s="105" t="str">
        <f>IF(Q7=0,"",IF(N(L7)=0,0,IF(J7="税抜",L7,L7-W7)))</f>
        <v/>
      </c>
      <c r="W7" s="105" t="str">
        <f>IF(Q7=0,"",IF(N(L7)=0,0,IF('設定'!$B$11="切上げ",ROUNDUP(IF(J7="税抜",L7*S7/100,L7*S7/(100+S7)),0),IF('設定'!$B$11="四捨五入",ROUND(IF(J7="税抜",L7*S7/100,L7*S7/(100+S7)),0),ROUNDDOWN(IF(J7="税抜",L7*S7/100,L7*S7/(100+S7)),0)))))</f>
        <v/>
      </c>
      <c r="X7" s="105" t="str">
        <f>IF(Q7=0,"",T7+U7+V7+W7+N(M7)+N(N7))</f>
        <v/>
      </c>
      <c r="Y7" s="105" t="str">
        <f>IF(Q7=0,"",IF(AND('設定'!$B$9="はい",'設定'!$B$12="はい"),T7+V7,T7+U7+V7+W7))</f>
        <v/>
      </c>
      <c r="Z7" s="105" t="str">
        <f>IF(Q7=0,"",Y7+N(N7))</f>
        <v/>
      </c>
      <c r="AA7" s="105" t="str">
        <f>IF(Q7=0,"",IF(O7="はい",0,IF(I7="クレジットカード",0,IF(I7="電子（PDFのみ）",0,IF(Y7=0,IF(Z7&lt;'印紙判定表'!$A$24,0,'印紙判定表'!$C$24),IF(Z7&lt;'印紙判定表'!$A$6,0,INDEX('印紙判定表'!$C$5:$C$19,MATCH(MAX(Y7,'印紙判定表'!$A$6),'印紙判定表'!$A$5:$A$19,1))))))))</f>
        <v/>
      </c>
      <c r="AB7" s="11" t="str">
        <f>IF(Q7=0,"",IF(O7="はい","非課税（営業に関しない受取書・国税庁 No.7125）",IF(I7="クレジットカード","課税文書に当たらない（領収書に「クレジットカード利用」と印字・国税庁 質疑応答19/37）",IF(I7="電子（PDFのみ）","課税文書に当たらない（電子データのみで紙を渡さない・国税庁 質疑応答02/10。紙に印刷して渡すと課税）",IF(AA7=0,"非課税（受取金額が"&amp;TEXT(IF(Y7=0,'印紙判定表'!$A$24,'印紙判定表'!$A$6),"#,##0")&amp;"円"&amp;"未満・国税庁 No.7105）"&amp;IF(N(N7)&gt;0,"。売上代金と売上代金以外の合計で判定","")&amp;IF(N(M7)&gt;0,"。入湯税など特別徴収の税は判定額に入れない（印紙税法基本通達第32条）",""),"課税（判定額"&amp;TEXT(Y7,"#,##0")&amp;"円→"&amp;TEXT(AA7,"#,##0")&amp;"円）"&amp;IF(AND('設定'!$B$9="はい",'設定'!$B$12="はい"),"。消費税額を除いた額で判定（国税庁 No.7124）","。税込の額で判定（"&amp;IF('設定'!$B$9="はい","消費税額を印字しない書式・国税庁 No.7124","免税事業者・国税庁 質疑応答19/21")&amp;"）")&amp;IF(N(M7)&gt;0,"。入湯税など特別徴収の税は判定額に入れない（印紙税法基本通達第32条）","")&amp;IF(I7="銀行振込","。振込でも受取書（印紙税法基本通達 別表第一 第17号文書の4）","")&amp;IF(OR(I7="電子マネー",I7="コード決済"),"。決済の仕組みで扱いが違う（国税庁 質疑応答19/50）。この表では印紙が要るものとして判定","")&amp;IF(Y7=0,"。売上代金以外の受取書として判定（第17号の2）",IF(Y7&lt;'印紙判定表'!$A$6,"。売上代金は"&amp;TEXT('印紙判定表'!$A$6,"#,##0")&amp;"円"&amp;"未満だが、売上代金以外との合計が"&amp;TEXT('印紙判定表'!$A$6,"#,##0")&amp;"円"&amp;"以上のため"&amp;TEXT(AA7,"#,##0")&amp;"円","")))))))</f>
        <v/>
      </c>
      <c r="AC7" s="11" t="str">
        <f>IF(Q7=0,"",IF(G7="はい","簡易請求書の形（宛名なし・「上様」）","事業者宛（適格請求書の形）"))</f>
        <v/>
      </c>
      <c r="AD7" s="11" t="str">
        <f>IF(COUNT(K7,L7,M7,N7)=0,"",IF(Q7=0,"取引日を入れてください（税率を取引日で決めます）。",IF(AND(G7&lt;&gt;"はい",E7=""),"宛名を入れてください（事業者宛は宛名が必要）。","")&amp;IF(AND(G7="はい",'設定'!$B$10="その他（事業者間の取引が中心）"),"「上様」にできる事業か確認してください（相手が個別に特定される取引は簡易請求書の対象外・国税庁 問24-2）。","")&amp;IF(AND(G7&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7="","領収書の日付（受領日）を入れてください。","")&amp;IF(OR(I7="電子マネー",I7="コード決済"),"決済の仕組みで印紙の扱いが違います（国税庁 質疑応答19/50）。","")))</f>
        <v/>
      </c>
      <c r="AE7" s="19" t="str">
        <f>IF(Q7=0,"",IF(P7&lt;&gt;"","領 収 書（再発行）","領 収 書"))</f>
        <v/>
      </c>
      <c r="AF7" s="19" t="str">
        <f>IF(B7="","",IF(B7&gt;=DATE(2019,5,1),"令和"&amp;IF(YEAR(B7)=2019,"元",YEAR(B7)-2018)&amp;"年"&amp;MONTH(B7)&amp;"月"&amp;DAY(B7)&amp;"日",YEAR(B7)&amp;"年"&amp;MONTH(B7)&amp;"月"&amp;DAY(B7)&amp;"日")&amp;IF(P7&lt;&gt;"","　（再発行）元の領収書 "&amp;IF(P7&gt;=DATE(2019,5,1),"令和"&amp;IF(YEAR(P7)=2019,"元",YEAR(P7)-2018)&amp;"年"&amp;MONTH(P7)&amp;"月"&amp;DAY(P7)&amp;"日",YEAR(P7)&amp;"年"&amp;MONTH(P7)&amp;"月"&amp;DAY(P7)&amp;"日")&amp;"付",""))</f>
        <v/>
      </c>
      <c r="AG7" s="19" t="str">
        <f>IF(G7="はい","上様",IF(E7="","",E7&amp;" "&amp;IF(F7="","様",F7)))</f>
        <v/>
      </c>
      <c r="AH7" s="19" t="str">
        <f>IF(Q7=0,"","金額　￥"&amp;TEXT(X7,"#,##0")&amp;" －")</f>
        <v/>
      </c>
      <c r="AI7" s="19" t="str">
        <f>IF(H7="","","但し　"&amp;IF(RIGHT(H7&amp;IF(D7&lt;&gt;"","（"&amp;D7&amp;"）",""),3)="として",H7&amp;IF(D7&lt;&gt;"","（"&amp;D7&amp;"）",""),H7&amp;IF(D7&lt;&gt;"","（"&amp;D7&amp;"）","")&amp;"として")&amp;IF(I7="クレジットカード","（クレジットカード利用）","")&amp;IF(N(L7)&gt;0,"（※は軽減税率の対象品目）",""))</f>
        <v/>
      </c>
      <c r="AJ7" s="19" t="str">
        <f>IF(OR(Q7=0,N(K7)=0),"",IF(AND('設定'!$B$12&lt;&gt;"はい",'設定'!$B$8=""),"",IF(G7="はい",R7&amp;"%対象"&amp;"　"&amp;TEXT(T7+U7,"#,##0")&amp;"円"&amp;IF('設定'!$B$12="はい","（うち消費税額 "&amp;TEXT(U7,"#,##0")&amp;"円）",""),IF('設定'!$B$12="はい",R7&amp;"%対象"&amp;"　税抜 "&amp;TEXT(T7,"#,##0")&amp;"円　消費税額 "&amp;TEXT(U7,"#,##0")&amp;"円（税込 "&amp;TEXT(T7+U7,"#,##0")&amp;"円）",R7&amp;"%対象"&amp;"　税込 "&amp;TEXT(T7+U7,"#,##0")&amp;"円"))))</f>
        <v/>
      </c>
      <c r="AK7" s="19" t="str">
        <f>IF(OR(Q7=0,N(L7)=0),"",IF(AND('設定'!$B$12&lt;&gt;"はい",'設定'!$B$8=""),"",IF(G7="はい",S7&amp;"%対象※"&amp;"　"&amp;TEXT(V7+W7,"#,##0")&amp;"円"&amp;IF('設定'!$B$12="はい","（うち消費税額 "&amp;TEXT(W7,"#,##0")&amp;"円）",""),IF('設定'!$B$12="はい",S7&amp;"%対象※"&amp;"　税抜 "&amp;TEXT(V7,"#,##0")&amp;"円　消費税額 "&amp;TEXT(W7,"#,##0")&amp;"円（税込 "&amp;TEXT(V7+W7,"#,##0")&amp;"円）",S7&amp;"%対象※"&amp;"　税込 "&amp;TEXT(V7+W7,"#,##0")&amp;"円"))))</f>
        <v/>
      </c>
      <c r="AL7" s="19" t="str">
        <f>IF(OR(Q7=0,N(M7)=0),"","課税対象外（入湯税など）　"&amp;TEXT(M7,"#,##0")&amp;"円")</f>
        <v/>
      </c>
      <c r="AM7" s="19" t="str">
        <f>IF(OR(Q7=0,N(N7)=0),"","売上代金以外の額　"&amp;TEXT(N7,"#,##0")&amp;"円")</f>
        <v/>
      </c>
      <c r="AN7" s="19" t="str">
        <f>IF(Q7=0,"",IF(AA7&gt;0,"収入印紙 "&amp;TEXT(AA7,"#,##0")&amp;"円 貼付欄",""))</f>
        <v/>
      </c>
    </row>
    <row r="8">
      <c r="A8" s="103" t="n">
        <v>4</v>
      </c>
      <c r="B8" s="100" t="n"/>
      <c r="C8" s="100" t="n"/>
      <c r="D8" s="7" t="n"/>
      <c r="E8" s="7" t="n"/>
      <c r="F8" s="15" t="n"/>
      <c r="G8" s="15" t="n"/>
      <c r="H8" s="7" t="n"/>
      <c r="I8" s="15" t="n"/>
      <c r="J8" s="15" t="n"/>
      <c r="K8" s="104" t="n"/>
      <c r="L8" s="104" t="n"/>
      <c r="M8" s="104" t="n"/>
      <c r="N8" s="104" t="n"/>
      <c r="O8" s="15" t="n"/>
      <c r="P8" s="100" t="n"/>
      <c r="Q8" s="17">
        <f>IF(COUNT(K8,L8,M8,N8)=0,0,IF(AND(OR(N(K8)=0,R8&lt;&gt;""),OR(N(L8)=0,S8&lt;&gt;"")),1,0))</f>
        <v>0</v>
      </c>
      <c r="R8" s="17" t="str">
        <f>IF(C8="","",IFERROR(LOOKUP(2,1/(('設定'!$B$16:$B$19&lt;&gt;"")*('設定'!$B$16:$B$19&lt;=C8)*('設定'!$C$16:$C$19&lt;&gt;"")),'設定'!$C$16:$C$19),""))</f>
        <v/>
      </c>
      <c r="S8" s="17" t="str">
        <f>IF(C8="","",IFERROR(LOOKUP(2,1/(('設定'!$B$20:$B$23&lt;&gt;"")*('設定'!$B$20:$B$23&lt;=C8)*('設定'!$C$20:$C$23&lt;&gt;"")),'設定'!$C$20:$C$23),""))</f>
        <v/>
      </c>
      <c r="T8" s="105" t="str">
        <f>IF(Q8=0,"",IF(N(K8)=0,0,IF(J8="税抜",K8,K8-U8)))</f>
        <v/>
      </c>
      <c r="U8" s="105" t="str">
        <f>IF(Q8=0,"",IF(N(K8)=0,0,IF('設定'!$B$11="切上げ",ROUNDUP(IF(J8="税抜",K8*R8/100,K8*R8/(100+R8)),0),IF('設定'!$B$11="四捨五入",ROUND(IF(J8="税抜",K8*R8/100,K8*R8/(100+R8)),0),ROUNDDOWN(IF(J8="税抜",K8*R8/100,K8*R8/(100+R8)),0)))))</f>
        <v/>
      </c>
      <c r="V8" s="105" t="str">
        <f>IF(Q8=0,"",IF(N(L8)=0,0,IF(J8="税抜",L8,L8-W8)))</f>
        <v/>
      </c>
      <c r="W8" s="105" t="str">
        <f>IF(Q8=0,"",IF(N(L8)=0,0,IF('設定'!$B$11="切上げ",ROUNDUP(IF(J8="税抜",L8*S8/100,L8*S8/(100+S8)),0),IF('設定'!$B$11="四捨五入",ROUND(IF(J8="税抜",L8*S8/100,L8*S8/(100+S8)),0),ROUNDDOWN(IF(J8="税抜",L8*S8/100,L8*S8/(100+S8)),0)))))</f>
        <v/>
      </c>
      <c r="X8" s="105" t="str">
        <f>IF(Q8=0,"",T8+U8+V8+W8+N(M8)+N(N8))</f>
        <v/>
      </c>
      <c r="Y8" s="105" t="str">
        <f>IF(Q8=0,"",IF(AND('設定'!$B$9="はい",'設定'!$B$12="はい"),T8+V8,T8+U8+V8+W8))</f>
        <v/>
      </c>
      <c r="Z8" s="105" t="str">
        <f>IF(Q8=0,"",Y8+N(N8))</f>
        <v/>
      </c>
      <c r="AA8" s="105" t="str">
        <f>IF(Q8=0,"",IF(O8="はい",0,IF(I8="クレジットカード",0,IF(I8="電子（PDFのみ）",0,IF(Y8=0,IF(Z8&lt;'印紙判定表'!$A$24,0,'印紙判定表'!$C$24),IF(Z8&lt;'印紙判定表'!$A$6,0,INDEX('印紙判定表'!$C$5:$C$19,MATCH(MAX(Y8,'印紙判定表'!$A$6),'印紙判定表'!$A$5:$A$19,1))))))))</f>
        <v/>
      </c>
      <c r="AB8" s="11" t="str">
        <f>IF(Q8=0,"",IF(O8="はい","非課税（営業に関しない受取書・国税庁 No.7125）",IF(I8="クレジットカード","課税文書に当たらない（領収書に「クレジットカード利用」と印字・国税庁 質疑応答19/37）",IF(I8="電子（PDFのみ）","課税文書に当たらない（電子データのみで紙を渡さない・国税庁 質疑応答02/10。紙に印刷して渡すと課税）",IF(AA8=0,"非課税（受取金額が"&amp;TEXT(IF(Y8=0,'印紙判定表'!$A$24,'印紙判定表'!$A$6),"#,##0")&amp;"円"&amp;"未満・国税庁 No.7105）"&amp;IF(N(N8)&gt;0,"。売上代金と売上代金以外の合計で判定","")&amp;IF(N(M8)&gt;0,"。入湯税など特別徴収の税は判定額に入れない（印紙税法基本通達第32条）",""),"課税（判定額"&amp;TEXT(Y8,"#,##0")&amp;"円→"&amp;TEXT(AA8,"#,##0")&amp;"円）"&amp;IF(AND('設定'!$B$9="はい",'設定'!$B$12="はい"),"。消費税額を除いた額で判定（国税庁 No.7124）","。税込の額で判定（"&amp;IF('設定'!$B$9="はい","消費税額を印字しない書式・国税庁 No.7124","免税事業者・国税庁 質疑応答19/21")&amp;"）")&amp;IF(N(M8)&gt;0,"。入湯税など特別徴収の税は判定額に入れない（印紙税法基本通達第32条）","")&amp;IF(I8="銀行振込","。振込でも受取書（印紙税法基本通達 別表第一 第17号文書の4）","")&amp;IF(OR(I8="電子マネー",I8="コード決済"),"。決済の仕組みで扱いが違う（国税庁 質疑応答19/50）。この表では印紙が要るものとして判定","")&amp;IF(Y8=0,"。売上代金以外の受取書として判定（第17号の2）",IF(Y8&lt;'印紙判定表'!$A$6,"。売上代金は"&amp;TEXT('印紙判定表'!$A$6,"#,##0")&amp;"円"&amp;"未満だが、売上代金以外との合計が"&amp;TEXT('印紙判定表'!$A$6,"#,##0")&amp;"円"&amp;"以上のため"&amp;TEXT(AA8,"#,##0")&amp;"円","")))))))</f>
        <v/>
      </c>
      <c r="AC8" s="11" t="str">
        <f>IF(Q8=0,"",IF(G8="はい","簡易請求書の形（宛名なし・「上様」）","事業者宛（適格請求書の形）"))</f>
        <v/>
      </c>
      <c r="AD8" s="11" t="str">
        <f>IF(COUNT(K8,L8,M8,N8)=0,"",IF(Q8=0,"取引日を入れてください（税率を取引日で決めます）。",IF(AND(G8&lt;&gt;"はい",E8=""),"宛名を入れてください（事業者宛は宛名が必要）。","")&amp;IF(AND(G8="はい",'設定'!$B$10="その他（事業者間の取引が中心）"),"「上様」にできる事業か確認してください（相手が個別に特定される取引は簡易請求書の対象外・国税庁 問24-2）。","")&amp;IF(AND(G8&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8="","領収書の日付（受領日）を入れてください。","")&amp;IF(OR(I8="電子マネー",I8="コード決済"),"決済の仕組みで印紙の扱いが違います（国税庁 質疑応答19/50）。","")))</f>
        <v/>
      </c>
      <c r="AE8" s="19" t="str">
        <f>IF(Q8=0,"",IF(P8&lt;&gt;"","領 収 書（再発行）","領 収 書"))</f>
        <v/>
      </c>
      <c r="AF8" s="19" t="str">
        <f>IF(B8="","",IF(B8&gt;=DATE(2019,5,1),"令和"&amp;IF(YEAR(B8)=2019,"元",YEAR(B8)-2018)&amp;"年"&amp;MONTH(B8)&amp;"月"&amp;DAY(B8)&amp;"日",YEAR(B8)&amp;"年"&amp;MONTH(B8)&amp;"月"&amp;DAY(B8)&amp;"日")&amp;IF(P8&lt;&gt;"","　（再発行）元の領収書 "&amp;IF(P8&gt;=DATE(2019,5,1),"令和"&amp;IF(YEAR(P8)=2019,"元",YEAR(P8)-2018)&amp;"年"&amp;MONTH(P8)&amp;"月"&amp;DAY(P8)&amp;"日",YEAR(P8)&amp;"年"&amp;MONTH(P8)&amp;"月"&amp;DAY(P8)&amp;"日")&amp;"付",""))</f>
        <v/>
      </c>
      <c r="AG8" s="19" t="str">
        <f>IF(G8="はい","上様",IF(E8="","",E8&amp;" "&amp;IF(F8="","様",F8)))</f>
        <v/>
      </c>
      <c r="AH8" s="19" t="str">
        <f>IF(Q8=0,"","金額　￥"&amp;TEXT(X8,"#,##0")&amp;" －")</f>
        <v/>
      </c>
      <c r="AI8" s="19" t="str">
        <f>IF(H8="","","但し　"&amp;IF(RIGHT(H8&amp;IF(D8&lt;&gt;"","（"&amp;D8&amp;"）",""),3)="として",H8&amp;IF(D8&lt;&gt;"","（"&amp;D8&amp;"）",""),H8&amp;IF(D8&lt;&gt;"","（"&amp;D8&amp;"）","")&amp;"として")&amp;IF(I8="クレジットカード","（クレジットカード利用）","")&amp;IF(N(L8)&gt;0,"（※は軽減税率の対象品目）",""))</f>
        <v/>
      </c>
      <c r="AJ8" s="19" t="str">
        <f>IF(OR(Q8=0,N(K8)=0),"",IF(AND('設定'!$B$12&lt;&gt;"はい",'設定'!$B$8=""),"",IF(G8="はい",R8&amp;"%対象"&amp;"　"&amp;TEXT(T8+U8,"#,##0")&amp;"円"&amp;IF('設定'!$B$12="はい","（うち消費税額 "&amp;TEXT(U8,"#,##0")&amp;"円）",""),IF('設定'!$B$12="はい",R8&amp;"%対象"&amp;"　税抜 "&amp;TEXT(T8,"#,##0")&amp;"円　消費税額 "&amp;TEXT(U8,"#,##0")&amp;"円（税込 "&amp;TEXT(T8+U8,"#,##0")&amp;"円）",R8&amp;"%対象"&amp;"　税込 "&amp;TEXT(T8+U8,"#,##0")&amp;"円"))))</f>
        <v/>
      </c>
      <c r="AK8" s="19" t="str">
        <f>IF(OR(Q8=0,N(L8)=0),"",IF(AND('設定'!$B$12&lt;&gt;"はい",'設定'!$B$8=""),"",IF(G8="はい",S8&amp;"%対象※"&amp;"　"&amp;TEXT(V8+W8,"#,##0")&amp;"円"&amp;IF('設定'!$B$12="はい","（うち消費税額 "&amp;TEXT(W8,"#,##0")&amp;"円）",""),IF('設定'!$B$12="はい",S8&amp;"%対象※"&amp;"　税抜 "&amp;TEXT(V8,"#,##0")&amp;"円　消費税額 "&amp;TEXT(W8,"#,##0")&amp;"円（税込 "&amp;TEXT(V8+W8,"#,##0")&amp;"円）",S8&amp;"%対象※"&amp;"　税込 "&amp;TEXT(V8+W8,"#,##0")&amp;"円"))))</f>
        <v/>
      </c>
      <c r="AL8" s="19" t="str">
        <f>IF(OR(Q8=0,N(M8)=0),"","課税対象外（入湯税など）　"&amp;TEXT(M8,"#,##0")&amp;"円")</f>
        <v/>
      </c>
      <c r="AM8" s="19" t="str">
        <f>IF(OR(Q8=0,N(N8)=0),"","売上代金以外の額　"&amp;TEXT(N8,"#,##0")&amp;"円")</f>
        <v/>
      </c>
      <c r="AN8" s="19" t="str">
        <f>IF(Q8=0,"",IF(AA8&gt;0,"収入印紙 "&amp;TEXT(AA8,"#,##0")&amp;"円 貼付欄",""))</f>
        <v/>
      </c>
    </row>
    <row r="9">
      <c r="A9" s="103" t="n">
        <v>5</v>
      </c>
      <c r="B9" s="100" t="n"/>
      <c r="C9" s="100" t="n"/>
      <c r="D9" s="7" t="n"/>
      <c r="E9" s="7" t="n"/>
      <c r="F9" s="15" t="n"/>
      <c r="G9" s="15" t="n"/>
      <c r="H9" s="7" t="n"/>
      <c r="I9" s="15" t="n"/>
      <c r="J9" s="15" t="n"/>
      <c r="K9" s="104" t="n"/>
      <c r="L9" s="104" t="n"/>
      <c r="M9" s="104" t="n"/>
      <c r="N9" s="104" t="n"/>
      <c r="O9" s="15" t="n"/>
      <c r="P9" s="100" t="n"/>
      <c r="Q9" s="17">
        <f>IF(COUNT(K9,L9,M9,N9)=0,0,IF(AND(OR(N(K9)=0,R9&lt;&gt;""),OR(N(L9)=0,S9&lt;&gt;"")),1,0))</f>
        <v>0</v>
      </c>
      <c r="R9" s="17" t="str">
        <f>IF(C9="","",IFERROR(LOOKUP(2,1/(('設定'!$B$16:$B$19&lt;&gt;"")*('設定'!$B$16:$B$19&lt;=C9)*('設定'!$C$16:$C$19&lt;&gt;"")),'設定'!$C$16:$C$19),""))</f>
        <v/>
      </c>
      <c r="S9" s="17" t="str">
        <f>IF(C9="","",IFERROR(LOOKUP(2,1/(('設定'!$B$20:$B$23&lt;&gt;"")*('設定'!$B$20:$B$23&lt;=C9)*('設定'!$C$20:$C$23&lt;&gt;"")),'設定'!$C$20:$C$23),""))</f>
        <v/>
      </c>
      <c r="T9" s="105" t="str">
        <f>IF(Q9=0,"",IF(N(K9)=0,0,IF(J9="税抜",K9,K9-U9)))</f>
        <v/>
      </c>
      <c r="U9" s="105" t="str">
        <f>IF(Q9=0,"",IF(N(K9)=0,0,IF('設定'!$B$11="切上げ",ROUNDUP(IF(J9="税抜",K9*R9/100,K9*R9/(100+R9)),0),IF('設定'!$B$11="四捨五入",ROUND(IF(J9="税抜",K9*R9/100,K9*R9/(100+R9)),0),ROUNDDOWN(IF(J9="税抜",K9*R9/100,K9*R9/(100+R9)),0)))))</f>
        <v/>
      </c>
      <c r="V9" s="105" t="str">
        <f>IF(Q9=0,"",IF(N(L9)=0,0,IF(J9="税抜",L9,L9-W9)))</f>
        <v/>
      </c>
      <c r="W9" s="105" t="str">
        <f>IF(Q9=0,"",IF(N(L9)=0,0,IF('設定'!$B$11="切上げ",ROUNDUP(IF(J9="税抜",L9*S9/100,L9*S9/(100+S9)),0),IF('設定'!$B$11="四捨五入",ROUND(IF(J9="税抜",L9*S9/100,L9*S9/(100+S9)),0),ROUNDDOWN(IF(J9="税抜",L9*S9/100,L9*S9/(100+S9)),0)))))</f>
        <v/>
      </c>
      <c r="X9" s="105" t="str">
        <f>IF(Q9=0,"",T9+U9+V9+W9+N(M9)+N(N9))</f>
        <v/>
      </c>
      <c r="Y9" s="105" t="str">
        <f>IF(Q9=0,"",IF(AND('設定'!$B$9="はい",'設定'!$B$12="はい"),T9+V9,T9+U9+V9+W9))</f>
        <v/>
      </c>
      <c r="Z9" s="105" t="str">
        <f>IF(Q9=0,"",Y9+N(N9))</f>
        <v/>
      </c>
      <c r="AA9" s="105" t="str">
        <f>IF(Q9=0,"",IF(O9="はい",0,IF(I9="クレジットカード",0,IF(I9="電子（PDFのみ）",0,IF(Y9=0,IF(Z9&lt;'印紙判定表'!$A$24,0,'印紙判定表'!$C$24),IF(Z9&lt;'印紙判定表'!$A$6,0,INDEX('印紙判定表'!$C$5:$C$19,MATCH(MAX(Y9,'印紙判定表'!$A$6),'印紙判定表'!$A$5:$A$19,1))))))))</f>
        <v/>
      </c>
      <c r="AB9" s="11" t="str">
        <f>IF(Q9=0,"",IF(O9="はい","非課税（営業に関しない受取書・国税庁 No.7125）",IF(I9="クレジットカード","課税文書に当たらない（領収書に「クレジットカード利用」と印字・国税庁 質疑応答19/37）",IF(I9="電子（PDFのみ）","課税文書に当たらない（電子データのみで紙を渡さない・国税庁 質疑応答02/10。紙に印刷して渡すと課税）",IF(AA9=0,"非課税（受取金額が"&amp;TEXT(IF(Y9=0,'印紙判定表'!$A$24,'印紙判定表'!$A$6),"#,##0")&amp;"円"&amp;"未満・国税庁 No.7105）"&amp;IF(N(N9)&gt;0,"。売上代金と売上代金以外の合計で判定","")&amp;IF(N(M9)&gt;0,"。入湯税など特別徴収の税は判定額に入れない（印紙税法基本通達第32条）",""),"課税（判定額"&amp;TEXT(Y9,"#,##0")&amp;"円→"&amp;TEXT(AA9,"#,##0")&amp;"円）"&amp;IF(AND('設定'!$B$9="はい",'設定'!$B$12="はい"),"。消費税額を除いた額で判定（国税庁 No.7124）","。税込の額で判定（"&amp;IF('設定'!$B$9="はい","消費税額を印字しない書式・国税庁 No.7124","免税事業者・国税庁 質疑応答19/21")&amp;"）")&amp;IF(N(M9)&gt;0,"。入湯税など特別徴収の税は判定額に入れない（印紙税法基本通達第32条）","")&amp;IF(I9="銀行振込","。振込でも受取書（印紙税法基本通達 別表第一 第17号文書の4）","")&amp;IF(OR(I9="電子マネー",I9="コード決済"),"。決済の仕組みで扱いが違う（国税庁 質疑応答19/50）。この表では印紙が要るものとして判定","")&amp;IF(Y9=0,"。売上代金以外の受取書として判定（第17号の2）",IF(Y9&lt;'印紙判定表'!$A$6,"。売上代金は"&amp;TEXT('印紙判定表'!$A$6,"#,##0")&amp;"円"&amp;"未満だが、売上代金以外との合計が"&amp;TEXT('印紙判定表'!$A$6,"#,##0")&amp;"円"&amp;"以上のため"&amp;TEXT(AA9,"#,##0")&amp;"円","")))))))</f>
        <v/>
      </c>
      <c r="AC9" s="11" t="str">
        <f>IF(Q9=0,"",IF(G9="はい","簡易請求書の形（宛名なし・「上様」）","事業者宛（適格請求書の形）"))</f>
        <v/>
      </c>
      <c r="AD9" s="11" t="str">
        <f>IF(COUNT(K9,L9,M9,N9)=0,"",IF(Q9=0,"取引日を入れてください（税率を取引日で決めます）。",IF(AND(G9&lt;&gt;"はい",E9=""),"宛名を入れてください（事業者宛は宛名が必要）。","")&amp;IF(AND(G9="はい",'設定'!$B$10="その他（事業者間の取引が中心）"),"「上様」にできる事業か確認してください（相手が個別に特定される取引は簡易請求書の対象外・国税庁 問24-2）。","")&amp;IF(AND(G9&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9="","領収書の日付（受領日）を入れてください。","")&amp;IF(OR(I9="電子マネー",I9="コード決済"),"決済の仕組みで印紙の扱いが違います（国税庁 質疑応答19/50）。","")))</f>
        <v/>
      </c>
      <c r="AE9" s="19" t="str">
        <f>IF(Q9=0,"",IF(P9&lt;&gt;"","領 収 書（再発行）","領 収 書"))</f>
        <v/>
      </c>
      <c r="AF9" s="19" t="str">
        <f>IF(B9="","",IF(B9&gt;=DATE(2019,5,1),"令和"&amp;IF(YEAR(B9)=2019,"元",YEAR(B9)-2018)&amp;"年"&amp;MONTH(B9)&amp;"月"&amp;DAY(B9)&amp;"日",YEAR(B9)&amp;"年"&amp;MONTH(B9)&amp;"月"&amp;DAY(B9)&amp;"日")&amp;IF(P9&lt;&gt;"","　（再発行）元の領収書 "&amp;IF(P9&gt;=DATE(2019,5,1),"令和"&amp;IF(YEAR(P9)=2019,"元",YEAR(P9)-2018)&amp;"年"&amp;MONTH(P9)&amp;"月"&amp;DAY(P9)&amp;"日",YEAR(P9)&amp;"年"&amp;MONTH(P9)&amp;"月"&amp;DAY(P9)&amp;"日")&amp;"付",""))</f>
        <v/>
      </c>
      <c r="AG9" s="19" t="str">
        <f>IF(G9="はい","上様",IF(E9="","",E9&amp;" "&amp;IF(F9="","様",F9)))</f>
        <v/>
      </c>
      <c r="AH9" s="19" t="str">
        <f>IF(Q9=0,"","金額　￥"&amp;TEXT(X9,"#,##0")&amp;" －")</f>
        <v/>
      </c>
      <c r="AI9" s="19" t="str">
        <f>IF(H9="","","但し　"&amp;IF(RIGHT(H9&amp;IF(D9&lt;&gt;"","（"&amp;D9&amp;"）",""),3)="として",H9&amp;IF(D9&lt;&gt;"","（"&amp;D9&amp;"）",""),H9&amp;IF(D9&lt;&gt;"","（"&amp;D9&amp;"）","")&amp;"として")&amp;IF(I9="クレジットカード","（クレジットカード利用）","")&amp;IF(N(L9)&gt;0,"（※は軽減税率の対象品目）",""))</f>
        <v/>
      </c>
      <c r="AJ9" s="19" t="str">
        <f>IF(OR(Q9=0,N(K9)=0),"",IF(AND('設定'!$B$12&lt;&gt;"はい",'設定'!$B$8=""),"",IF(G9="はい",R9&amp;"%対象"&amp;"　"&amp;TEXT(T9+U9,"#,##0")&amp;"円"&amp;IF('設定'!$B$12="はい","（うち消費税額 "&amp;TEXT(U9,"#,##0")&amp;"円）",""),IF('設定'!$B$12="はい",R9&amp;"%対象"&amp;"　税抜 "&amp;TEXT(T9,"#,##0")&amp;"円　消費税額 "&amp;TEXT(U9,"#,##0")&amp;"円（税込 "&amp;TEXT(T9+U9,"#,##0")&amp;"円）",R9&amp;"%対象"&amp;"　税込 "&amp;TEXT(T9+U9,"#,##0")&amp;"円"))))</f>
        <v/>
      </c>
      <c r="AK9" s="19" t="str">
        <f>IF(OR(Q9=0,N(L9)=0),"",IF(AND('設定'!$B$12&lt;&gt;"はい",'設定'!$B$8=""),"",IF(G9="はい",S9&amp;"%対象※"&amp;"　"&amp;TEXT(V9+W9,"#,##0")&amp;"円"&amp;IF('設定'!$B$12="はい","（うち消費税額 "&amp;TEXT(W9,"#,##0")&amp;"円）",""),IF('設定'!$B$12="はい",S9&amp;"%対象※"&amp;"　税抜 "&amp;TEXT(V9,"#,##0")&amp;"円　消費税額 "&amp;TEXT(W9,"#,##0")&amp;"円（税込 "&amp;TEXT(V9+W9,"#,##0")&amp;"円）",S9&amp;"%対象※"&amp;"　税込 "&amp;TEXT(V9+W9,"#,##0")&amp;"円"))))</f>
        <v/>
      </c>
      <c r="AL9" s="19" t="str">
        <f>IF(OR(Q9=0,N(M9)=0),"","課税対象外（入湯税など）　"&amp;TEXT(M9,"#,##0")&amp;"円")</f>
        <v/>
      </c>
      <c r="AM9" s="19" t="str">
        <f>IF(OR(Q9=0,N(N9)=0),"","売上代金以外の額　"&amp;TEXT(N9,"#,##0")&amp;"円")</f>
        <v/>
      </c>
      <c r="AN9" s="19" t="str">
        <f>IF(Q9=0,"",IF(AA9&gt;0,"収入印紙 "&amp;TEXT(AA9,"#,##0")&amp;"円 貼付欄",""))</f>
        <v/>
      </c>
    </row>
    <row r="10">
      <c r="A10" s="103" t="n">
        <v>6</v>
      </c>
      <c r="B10" s="100" t="n"/>
      <c r="C10" s="100" t="n"/>
      <c r="D10" s="7" t="n"/>
      <c r="E10" s="7" t="n"/>
      <c r="F10" s="15" t="n"/>
      <c r="G10" s="15" t="n"/>
      <c r="H10" s="7" t="n"/>
      <c r="I10" s="15" t="n"/>
      <c r="J10" s="15" t="n"/>
      <c r="K10" s="104" t="n"/>
      <c r="L10" s="104" t="n"/>
      <c r="M10" s="104" t="n"/>
      <c r="N10" s="104" t="n"/>
      <c r="O10" s="15" t="n"/>
      <c r="P10" s="100" t="n"/>
      <c r="Q10" s="17">
        <f>IF(COUNT(K10,L10,M10,N10)=0,0,IF(AND(OR(N(K10)=0,R10&lt;&gt;""),OR(N(L10)=0,S10&lt;&gt;"")),1,0))</f>
        <v>0</v>
      </c>
      <c r="R10" s="17" t="str">
        <f>IF(C10="","",IFERROR(LOOKUP(2,1/(('設定'!$B$16:$B$19&lt;&gt;"")*('設定'!$B$16:$B$19&lt;=C10)*('設定'!$C$16:$C$19&lt;&gt;"")),'設定'!$C$16:$C$19),""))</f>
        <v/>
      </c>
      <c r="S10" s="17" t="str">
        <f>IF(C10="","",IFERROR(LOOKUP(2,1/(('設定'!$B$20:$B$23&lt;&gt;"")*('設定'!$B$20:$B$23&lt;=C10)*('設定'!$C$20:$C$23&lt;&gt;"")),'設定'!$C$20:$C$23),""))</f>
        <v/>
      </c>
      <c r="T10" s="105" t="str">
        <f>IF(Q10=0,"",IF(N(K10)=0,0,IF(J10="税抜",K10,K10-U10)))</f>
        <v/>
      </c>
      <c r="U10" s="105" t="str">
        <f>IF(Q10=0,"",IF(N(K10)=0,0,IF('設定'!$B$11="切上げ",ROUNDUP(IF(J10="税抜",K10*R10/100,K10*R10/(100+R10)),0),IF('設定'!$B$11="四捨五入",ROUND(IF(J10="税抜",K10*R10/100,K10*R10/(100+R10)),0),ROUNDDOWN(IF(J10="税抜",K10*R10/100,K10*R10/(100+R10)),0)))))</f>
        <v/>
      </c>
      <c r="V10" s="105" t="str">
        <f>IF(Q10=0,"",IF(N(L10)=0,0,IF(J10="税抜",L10,L10-W10)))</f>
        <v/>
      </c>
      <c r="W10" s="105" t="str">
        <f>IF(Q10=0,"",IF(N(L10)=0,0,IF('設定'!$B$11="切上げ",ROUNDUP(IF(J10="税抜",L10*S10/100,L10*S10/(100+S10)),0),IF('設定'!$B$11="四捨五入",ROUND(IF(J10="税抜",L10*S10/100,L10*S10/(100+S10)),0),ROUNDDOWN(IF(J10="税抜",L10*S10/100,L10*S10/(100+S10)),0)))))</f>
        <v/>
      </c>
      <c r="X10" s="105" t="str">
        <f>IF(Q10=0,"",T10+U10+V10+W10+N(M10)+N(N10))</f>
        <v/>
      </c>
      <c r="Y10" s="105" t="str">
        <f>IF(Q10=0,"",IF(AND('設定'!$B$9="はい",'設定'!$B$12="はい"),T10+V10,T10+U10+V10+W10))</f>
        <v/>
      </c>
      <c r="Z10" s="105" t="str">
        <f>IF(Q10=0,"",Y10+N(N10))</f>
        <v/>
      </c>
      <c r="AA10" s="105" t="str">
        <f>IF(Q10=0,"",IF(O10="はい",0,IF(I10="クレジットカード",0,IF(I10="電子（PDFのみ）",0,IF(Y10=0,IF(Z10&lt;'印紙判定表'!$A$24,0,'印紙判定表'!$C$24),IF(Z10&lt;'印紙判定表'!$A$6,0,INDEX('印紙判定表'!$C$5:$C$19,MATCH(MAX(Y10,'印紙判定表'!$A$6),'印紙判定表'!$A$5:$A$19,1))))))))</f>
        <v/>
      </c>
      <c r="AB10" s="11" t="str">
        <f>IF(Q10=0,"",IF(O10="はい","非課税（営業に関しない受取書・国税庁 No.7125）",IF(I10="クレジットカード","課税文書に当たらない（領収書に「クレジットカード利用」と印字・国税庁 質疑応答19/37）",IF(I10="電子（PDFのみ）","課税文書に当たらない（電子データのみで紙を渡さない・国税庁 質疑応答02/10。紙に印刷して渡すと課税）",IF(AA10=0,"非課税（受取金額が"&amp;TEXT(IF(Y10=0,'印紙判定表'!$A$24,'印紙判定表'!$A$6),"#,##0")&amp;"円"&amp;"未満・国税庁 No.7105）"&amp;IF(N(N10)&gt;0,"。売上代金と売上代金以外の合計で判定","")&amp;IF(N(M10)&gt;0,"。入湯税など特別徴収の税は判定額に入れない（印紙税法基本通達第32条）",""),"課税（判定額"&amp;TEXT(Y10,"#,##0")&amp;"円→"&amp;TEXT(AA10,"#,##0")&amp;"円）"&amp;IF(AND('設定'!$B$9="はい",'設定'!$B$12="はい"),"。消費税額を除いた額で判定（国税庁 No.7124）","。税込の額で判定（"&amp;IF('設定'!$B$9="はい","消費税額を印字しない書式・国税庁 No.7124","免税事業者・国税庁 質疑応答19/21")&amp;"）")&amp;IF(N(M10)&gt;0,"。入湯税など特別徴収の税は判定額に入れない（印紙税法基本通達第32条）","")&amp;IF(I10="銀行振込","。振込でも受取書（印紙税法基本通達 別表第一 第17号文書の4）","")&amp;IF(OR(I10="電子マネー",I10="コード決済"),"。決済の仕組みで扱いが違う（国税庁 質疑応答19/50）。この表では印紙が要るものとして判定","")&amp;IF(Y10=0,"。売上代金以外の受取書として判定（第17号の2）",IF(Y10&lt;'印紙判定表'!$A$6,"。売上代金は"&amp;TEXT('印紙判定表'!$A$6,"#,##0")&amp;"円"&amp;"未満だが、売上代金以外との合計が"&amp;TEXT('印紙判定表'!$A$6,"#,##0")&amp;"円"&amp;"以上のため"&amp;TEXT(AA10,"#,##0")&amp;"円","")))))))</f>
        <v/>
      </c>
      <c r="AC10" s="11" t="str">
        <f>IF(Q10=0,"",IF(G10="はい","簡易請求書の形（宛名なし・「上様」）","事業者宛（適格請求書の形）"))</f>
        <v/>
      </c>
      <c r="AD10" s="11" t="str">
        <f>IF(COUNT(K10,L10,M10,N10)=0,"",IF(Q10=0,"取引日を入れてください（税率を取引日で決めます）。",IF(AND(G10&lt;&gt;"はい",E10=""),"宛名を入れてください（事業者宛は宛名が必要）。","")&amp;IF(AND(G10="はい",'設定'!$B$10="その他（事業者間の取引が中心）"),"「上様」にできる事業か確認してください（相手が個別に特定される取引は簡易請求書の対象外・国税庁 問24-2）。","")&amp;IF(AND(G10&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10="","領収書の日付（受領日）を入れてください。","")&amp;IF(OR(I10="電子マネー",I10="コード決済"),"決済の仕組みで印紙の扱いが違います（国税庁 質疑応答19/50）。","")))</f>
        <v/>
      </c>
      <c r="AE10" s="19" t="str">
        <f>IF(Q10=0,"",IF(P10&lt;&gt;"","領 収 書（再発行）","領 収 書"))</f>
        <v/>
      </c>
      <c r="AF10" s="19" t="str">
        <f>IF(B10="","",IF(B10&gt;=DATE(2019,5,1),"令和"&amp;IF(YEAR(B10)=2019,"元",YEAR(B10)-2018)&amp;"年"&amp;MONTH(B10)&amp;"月"&amp;DAY(B10)&amp;"日",YEAR(B10)&amp;"年"&amp;MONTH(B10)&amp;"月"&amp;DAY(B10)&amp;"日")&amp;IF(P10&lt;&gt;"","　（再発行）元の領収書 "&amp;IF(P10&gt;=DATE(2019,5,1),"令和"&amp;IF(YEAR(P10)=2019,"元",YEAR(P10)-2018)&amp;"年"&amp;MONTH(P10)&amp;"月"&amp;DAY(P10)&amp;"日",YEAR(P10)&amp;"年"&amp;MONTH(P10)&amp;"月"&amp;DAY(P10)&amp;"日")&amp;"付",""))</f>
        <v/>
      </c>
      <c r="AG10" s="19" t="str">
        <f>IF(G10="はい","上様",IF(E10="","",E10&amp;" "&amp;IF(F10="","様",F10)))</f>
        <v/>
      </c>
      <c r="AH10" s="19" t="str">
        <f>IF(Q10=0,"","金額　￥"&amp;TEXT(X10,"#,##0")&amp;" －")</f>
        <v/>
      </c>
      <c r="AI10" s="19" t="str">
        <f>IF(H10="","","但し　"&amp;IF(RIGHT(H10&amp;IF(D10&lt;&gt;"","（"&amp;D10&amp;"）",""),3)="として",H10&amp;IF(D10&lt;&gt;"","（"&amp;D10&amp;"）",""),H10&amp;IF(D10&lt;&gt;"","（"&amp;D10&amp;"）","")&amp;"として")&amp;IF(I10="クレジットカード","（クレジットカード利用）","")&amp;IF(N(L10)&gt;0,"（※は軽減税率の対象品目）",""))</f>
        <v/>
      </c>
      <c r="AJ10" s="19" t="str">
        <f>IF(OR(Q10=0,N(K10)=0),"",IF(AND('設定'!$B$12&lt;&gt;"はい",'設定'!$B$8=""),"",IF(G10="はい",R10&amp;"%対象"&amp;"　"&amp;TEXT(T10+U10,"#,##0")&amp;"円"&amp;IF('設定'!$B$12="はい","（うち消費税額 "&amp;TEXT(U10,"#,##0")&amp;"円）",""),IF('設定'!$B$12="はい",R10&amp;"%対象"&amp;"　税抜 "&amp;TEXT(T10,"#,##0")&amp;"円　消費税額 "&amp;TEXT(U10,"#,##0")&amp;"円（税込 "&amp;TEXT(T10+U10,"#,##0")&amp;"円）",R10&amp;"%対象"&amp;"　税込 "&amp;TEXT(T10+U10,"#,##0")&amp;"円"))))</f>
        <v/>
      </c>
      <c r="AK10" s="19" t="str">
        <f>IF(OR(Q10=0,N(L10)=0),"",IF(AND('設定'!$B$12&lt;&gt;"はい",'設定'!$B$8=""),"",IF(G10="はい",S10&amp;"%対象※"&amp;"　"&amp;TEXT(V10+W10,"#,##0")&amp;"円"&amp;IF('設定'!$B$12="はい","（うち消費税額 "&amp;TEXT(W10,"#,##0")&amp;"円）",""),IF('設定'!$B$12="はい",S10&amp;"%対象※"&amp;"　税抜 "&amp;TEXT(V10,"#,##0")&amp;"円　消費税額 "&amp;TEXT(W10,"#,##0")&amp;"円（税込 "&amp;TEXT(V10+W10,"#,##0")&amp;"円）",S10&amp;"%対象※"&amp;"　税込 "&amp;TEXT(V10+W10,"#,##0")&amp;"円"))))</f>
        <v/>
      </c>
      <c r="AL10" s="19" t="str">
        <f>IF(OR(Q10=0,N(M10)=0),"","課税対象外（入湯税など）　"&amp;TEXT(M10,"#,##0")&amp;"円")</f>
        <v/>
      </c>
      <c r="AM10" s="19" t="str">
        <f>IF(OR(Q10=0,N(N10)=0),"","売上代金以外の額　"&amp;TEXT(N10,"#,##0")&amp;"円")</f>
        <v/>
      </c>
      <c r="AN10" s="19" t="str">
        <f>IF(Q10=0,"",IF(AA10&gt;0,"収入印紙 "&amp;TEXT(AA10,"#,##0")&amp;"円 貼付欄",""))</f>
        <v/>
      </c>
    </row>
    <row r="11">
      <c r="A11" s="103" t="n">
        <v>7</v>
      </c>
      <c r="B11" s="100" t="n"/>
      <c r="C11" s="100" t="n"/>
      <c r="D11" s="7" t="n"/>
      <c r="E11" s="7" t="n"/>
      <c r="F11" s="15" t="n"/>
      <c r="G11" s="15" t="n"/>
      <c r="H11" s="7" t="n"/>
      <c r="I11" s="15" t="n"/>
      <c r="J11" s="15" t="n"/>
      <c r="K11" s="104" t="n"/>
      <c r="L11" s="104" t="n"/>
      <c r="M11" s="104" t="n"/>
      <c r="N11" s="104" t="n"/>
      <c r="O11" s="15" t="n"/>
      <c r="P11" s="100" t="n"/>
      <c r="Q11" s="17">
        <f>IF(COUNT(K11,L11,M11,N11)=0,0,IF(AND(OR(N(K11)=0,R11&lt;&gt;""),OR(N(L11)=0,S11&lt;&gt;"")),1,0))</f>
        <v>0</v>
      </c>
      <c r="R11" s="17" t="str">
        <f>IF(C11="","",IFERROR(LOOKUP(2,1/(('設定'!$B$16:$B$19&lt;&gt;"")*('設定'!$B$16:$B$19&lt;=C11)*('設定'!$C$16:$C$19&lt;&gt;"")),'設定'!$C$16:$C$19),""))</f>
        <v/>
      </c>
      <c r="S11" s="17" t="str">
        <f>IF(C11="","",IFERROR(LOOKUP(2,1/(('設定'!$B$20:$B$23&lt;&gt;"")*('設定'!$B$20:$B$23&lt;=C11)*('設定'!$C$20:$C$23&lt;&gt;"")),'設定'!$C$20:$C$23),""))</f>
        <v/>
      </c>
      <c r="T11" s="105" t="str">
        <f>IF(Q11=0,"",IF(N(K11)=0,0,IF(J11="税抜",K11,K11-U11)))</f>
        <v/>
      </c>
      <c r="U11" s="105" t="str">
        <f>IF(Q11=0,"",IF(N(K11)=0,0,IF('設定'!$B$11="切上げ",ROUNDUP(IF(J11="税抜",K11*R11/100,K11*R11/(100+R11)),0),IF('設定'!$B$11="四捨五入",ROUND(IF(J11="税抜",K11*R11/100,K11*R11/(100+R11)),0),ROUNDDOWN(IF(J11="税抜",K11*R11/100,K11*R11/(100+R11)),0)))))</f>
        <v/>
      </c>
      <c r="V11" s="105" t="str">
        <f>IF(Q11=0,"",IF(N(L11)=0,0,IF(J11="税抜",L11,L11-W11)))</f>
        <v/>
      </c>
      <c r="W11" s="105" t="str">
        <f>IF(Q11=0,"",IF(N(L11)=0,0,IF('設定'!$B$11="切上げ",ROUNDUP(IF(J11="税抜",L11*S11/100,L11*S11/(100+S11)),0),IF('設定'!$B$11="四捨五入",ROUND(IF(J11="税抜",L11*S11/100,L11*S11/(100+S11)),0),ROUNDDOWN(IF(J11="税抜",L11*S11/100,L11*S11/(100+S11)),0)))))</f>
        <v/>
      </c>
      <c r="X11" s="105" t="str">
        <f>IF(Q11=0,"",T11+U11+V11+W11+N(M11)+N(N11))</f>
        <v/>
      </c>
      <c r="Y11" s="105" t="str">
        <f>IF(Q11=0,"",IF(AND('設定'!$B$9="はい",'設定'!$B$12="はい"),T11+V11,T11+U11+V11+W11))</f>
        <v/>
      </c>
      <c r="Z11" s="105" t="str">
        <f>IF(Q11=0,"",Y11+N(N11))</f>
        <v/>
      </c>
      <c r="AA11" s="105" t="str">
        <f>IF(Q11=0,"",IF(O11="はい",0,IF(I11="クレジットカード",0,IF(I11="電子（PDFのみ）",0,IF(Y11=0,IF(Z11&lt;'印紙判定表'!$A$24,0,'印紙判定表'!$C$24),IF(Z11&lt;'印紙判定表'!$A$6,0,INDEX('印紙判定表'!$C$5:$C$19,MATCH(MAX(Y11,'印紙判定表'!$A$6),'印紙判定表'!$A$5:$A$19,1))))))))</f>
        <v/>
      </c>
      <c r="AB11" s="11" t="str">
        <f>IF(Q11=0,"",IF(O11="はい","非課税（営業に関しない受取書・国税庁 No.7125）",IF(I11="クレジットカード","課税文書に当たらない（領収書に「クレジットカード利用」と印字・国税庁 質疑応答19/37）",IF(I11="電子（PDFのみ）","課税文書に当たらない（電子データのみで紙を渡さない・国税庁 質疑応答02/10。紙に印刷して渡すと課税）",IF(AA11=0,"非課税（受取金額が"&amp;TEXT(IF(Y11=0,'印紙判定表'!$A$24,'印紙判定表'!$A$6),"#,##0")&amp;"円"&amp;"未満・国税庁 No.7105）"&amp;IF(N(N11)&gt;0,"。売上代金と売上代金以外の合計で判定","")&amp;IF(N(M11)&gt;0,"。入湯税など特別徴収の税は判定額に入れない（印紙税法基本通達第32条）",""),"課税（判定額"&amp;TEXT(Y11,"#,##0")&amp;"円→"&amp;TEXT(AA11,"#,##0")&amp;"円）"&amp;IF(AND('設定'!$B$9="はい",'設定'!$B$12="はい"),"。消費税額を除いた額で判定（国税庁 No.7124）","。税込の額で判定（"&amp;IF('設定'!$B$9="はい","消費税額を印字しない書式・国税庁 No.7124","免税事業者・国税庁 質疑応答19/21")&amp;"）")&amp;IF(N(M11)&gt;0,"。入湯税など特別徴収の税は判定額に入れない（印紙税法基本通達第32条）","")&amp;IF(I11="銀行振込","。振込でも受取書（印紙税法基本通達 別表第一 第17号文書の4）","")&amp;IF(OR(I11="電子マネー",I11="コード決済"),"。決済の仕組みで扱いが違う（国税庁 質疑応答19/50）。この表では印紙が要るものとして判定","")&amp;IF(Y11=0,"。売上代金以外の受取書として判定（第17号の2）",IF(Y11&lt;'印紙判定表'!$A$6,"。売上代金は"&amp;TEXT('印紙判定表'!$A$6,"#,##0")&amp;"円"&amp;"未満だが、売上代金以外との合計が"&amp;TEXT('印紙判定表'!$A$6,"#,##0")&amp;"円"&amp;"以上のため"&amp;TEXT(AA11,"#,##0")&amp;"円","")))))))</f>
        <v/>
      </c>
      <c r="AC11" s="11" t="str">
        <f>IF(Q11=0,"",IF(G11="はい","簡易請求書の形（宛名なし・「上様」）","事業者宛（適格請求書の形）"))</f>
        <v/>
      </c>
      <c r="AD11" s="11" t="str">
        <f>IF(COUNT(K11,L11,M11,N11)=0,"",IF(Q11=0,"取引日を入れてください（税率を取引日で決めます）。",IF(AND(G11&lt;&gt;"はい",E11=""),"宛名を入れてください（事業者宛は宛名が必要）。","")&amp;IF(AND(G11="はい",'設定'!$B$10="その他（事業者間の取引が中心）"),"「上様」にできる事業か確認してください（相手が個別に特定される取引は簡易請求書の対象外・国税庁 問24-2）。","")&amp;IF(AND(G11&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11="","領収書の日付（受領日）を入れてください。","")&amp;IF(OR(I11="電子マネー",I11="コード決済"),"決済の仕組みで印紙の扱いが違います（国税庁 質疑応答19/50）。","")))</f>
        <v/>
      </c>
      <c r="AE11" s="19" t="str">
        <f>IF(Q11=0,"",IF(P11&lt;&gt;"","領 収 書（再発行）","領 収 書"))</f>
        <v/>
      </c>
      <c r="AF11" s="19" t="str">
        <f>IF(B11="","",IF(B11&gt;=DATE(2019,5,1),"令和"&amp;IF(YEAR(B11)=2019,"元",YEAR(B11)-2018)&amp;"年"&amp;MONTH(B11)&amp;"月"&amp;DAY(B11)&amp;"日",YEAR(B11)&amp;"年"&amp;MONTH(B11)&amp;"月"&amp;DAY(B11)&amp;"日")&amp;IF(P11&lt;&gt;"","　（再発行）元の領収書 "&amp;IF(P11&gt;=DATE(2019,5,1),"令和"&amp;IF(YEAR(P11)=2019,"元",YEAR(P11)-2018)&amp;"年"&amp;MONTH(P11)&amp;"月"&amp;DAY(P11)&amp;"日",YEAR(P11)&amp;"年"&amp;MONTH(P11)&amp;"月"&amp;DAY(P11)&amp;"日")&amp;"付",""))</f>
        <v/>
      </c>
      <c r="AG11" s="19" t="str">
        <f>IF(G11="はい","上様",IF(E11="","",E11&amp;" "&amp;IF(F11="","様",F11)))</f>
        <v/>
      </c>
      <c r="AH11" s="19" t="str">
        <f>IF(Q11=0,"","金額　￥"&amp;TEXT(X11,"#,##0")&amp;" －")</f>
        <v/>
      </c>
      <c r="AI11" s="19" t="str">
        <f>IF(H11="","","但し　"&amp;IF(RIGHT(H11&amp;IF(D11&lt;&gt;"","（"&amp;D11&amp;"）",""),3)="として",H11&amp;IF(D11&lt;&gt;"","（"&amp;D11&amp;"）",""),H11&amp;IF(D11&lt;&gt;"","（"&amp;D11&amp;"）","")&amp;"として")&amp;IF(I11="クレジットカード","（クレジットカード利用）","")&amp;IF(N(L11)&gt;0,"（※は軽減税率の対象品目）",""))</f>
        <v/>
      </c>
      <c r="AJ11" s="19" t="str">
        <f>IF(OR(Q11=0,N(K11)=0),"",IF(AND('設定'!$B$12&lt;&gt;"はい",'設定'!$B$8=""),"",IF(G11="はい",R11&amp;"%対象"&amp;"　"&amp;TEXT(T11+U11,"#,##0")&amp;"円"&amp;IF('設定'!$B$12="はい","（うち消費税額 "&amp;TEXT(U11,"#,##0")&amp;"円）",""),IF('設定'!$B$12="はい",R11&amp;"%対象"&amp;"　税抜 "&amp;TEXT(T11,"#,##0")&amp;"円　消費税額 "&amp;TEXT(U11,"#,##0")&amp;"円（税込 "&amp;TEXT(T11+U11,"#,##0")&amp;"円）",R11&amp;"%対象"&amp;"　税込 "&amp;TEXT(T11+U11,"#,##0")&amp;"円"))))</f>
        <v/>
      </c>
      <c r="AK11" s="19" t="str">
        <f>IF(OR(Q11=0,N(L11)=0),"",IF(AND('設定'!$B$12&lt;&gt;"はい",'設定'!$B$8=""),"",IF(G11="はい",S11&amp;"%対象※"&amp;"　"&amp;TEXT(V11+W11,"#,##0")&amp;"円"&amp;IF('設定'!$B$12="はい","（うち消費税額 "&amp;TEXT(W11,"#,##0")&amp;"円）",""),IF('設定'!$B$12="はい",S11&amp;"%対象※"&amp;"　税抜 "&amp;TEXT(V11,"#,##0")&amp;"円　消費税額 "&amp;TEXT(W11,"#,##0")&amp;"円（税込 "&amp;TEXT(V11+W11,"#,##0")&amp;"円）",S11&amp;"%対象※"&amp;"　税込 "&amp;TEXT(V11+W11,"#,##0")&amp;"円"))))</f>
        <v/>
      </c>
      <c r="AL11" s="19" t="str">
        <f>IF(OR(Q11=0,N(M11)=0),"","課税対象外（入湯税など）　"&amp;TEXT(M11,"#,##0")&amp;"円")</f>
        <v/>
      </c>
      <c r="AM11" s="19" t="str">
        <f>IF(OR(Q11=0,N(N11)=0),"","売上代金以外の額　"&amp;TEXT(N11,"#,##0")&amp;"円")</f>
        <v/>
      </c>
      <c r="AN11" s="19" t="str">
        <f>IF(Q11=0,"",IF(AA11&gt;0,"収入印紙 "&amp;TEXT(AA11,"#,##0")&amp;"円 貼付欄",""))</f>
        <v/>
      </c>
    </row>
    <row r="12">
      <c r="A12" s="103" t="n">
        <v>8</v>
      </c>
      <c r="B12" s="100" t="n"/>
      <c r="C12" s="100" t="n"/>
      <c r="D12" s="7" t="n"/>
      <c r="E12" s="7" t="n"/>
      <c r="F12" s="15" t="n"/>
      <c r="G12" s="15" t="n"/>
      <c r="H12" s="7" t="n"/>
      <c r="I12" s="15" t="n"/>
      <c r="J12" s="15" t="n"/>
      <c r="K12" s="104" t="n"/>
      <c r="L12" s="104" t="n"/>
      <c r="M12" s="104" t="n"/>
      <c r="N12" s="104" t="n"/>
      <c r="O12" s="15" t="n"/>
      <c r="P12" s="100" t="n"/>
      <c r="Q12" s="17">
        <f>IF(COUNT(K12,L12,M12,N12)=0,0,IF(AND(OR(N(K12)=0,R12&lt;&gt;""),OR(N(L12)=0,S12&lt;&gt;"")),1,0))</f>
        <v>0</v>
      </c>
      <c r="R12" s="17" t="str">
        <f>IF(C12="","",IFERROR(LOOKUP(2,1/(('設定'!$B$16:$B$19&lt;&gt;"")*('設定'!$B$16:$B$19&lt;=C12)*('設定'!$C$16:$C$19&lt;&gt;"")),'設定'!$C$16:$C$19),""))</f>
        <v/>
      </c>
      <c r="S12" s="17" t="str">
        <f>IF(C12="","",IFERROR(LOOKUP(2,1/(('設定'!$B$20:$B$23&lt;&gt;"")*('設定'!$B$20:$B$23&lt;=C12)*('設定'!$C$20:$C$23&lt;&gt;"")),'設定'!$C$20:$C$23),""))</f>
        <v/>
      </c>
      <c r="T12" s="105" t="str">
        <f>IF(Q12=0,"",IF(N(K12)=0,0,IF(J12="税抜",K12,K12-U12)))</f>
        <v/>
      </c>
      <c r="U12" s="105" t="str">
        <f>IF(Q12=0,"",IF(N(K12)=0,0,IF('設定'!$B$11="切上げ",ROUNDUP(IF(J12="税抜",K12*R12/100,K12*R12/(100+R12)),0),IF('設定'!$B$11="四捨五入",ROUND(IF(J12="税抜",K12*R12/100,K12*R12/(100+R12)),0),ROUNDDOWN(IF(J12="税抜",K12*R12/100,K12*R12/(100+R12)),0)))))</f>
        <v/>
      </c>
      <c r="V12" s="105" t="str">
        <f>IF(Q12=0,"",IF(N(L12)=0,0,IF(J12="税抜",L12,L12-W12)))</f>
        <v/>
      </c>
      <c r="W12" s="105" t="str">
        <f>IF(Q12=0,"",IF(N(L12)=0,0,IF('設定'!$B$11="切上げ",ROUNDUP(IF(J12="税抜",L12*S12/100,L12*S12/(100+S12)),0),IF('設定'!$B$11="四捨五入",ROUND(IF(J12="税抜",L12*S12/100,L12*S12/(100+S12)),0),ROUNDDOWN(IF(J12="税抜",L12*S12/100,L12*S12/(100+S12)),0)))))</f>
        <v/>
      </c>
      <c r="X12" s="105" t="str">
        <f>IF(Q12=0,"",T12+U12+V12+W12+N(M12)+N(N12))</f>
        <v/>
      </c>
      <c r="Y12" s="105" t="str">
        <f>IF(Q12=0,"",IF(AND('設定'!$B$9="はい",'設定'!$B$12="はい"),T12+V12,T12+U12+V12+W12))</f>
        <v/>
      </c>
      <c r="Z12" s="105" t="str">
        <f>IF(Q12=0,"",Y12+N(N12))</f>
        <v/>
      </c>
      <c r="AA12" s="105" t="str">
        <f>IF(Q12=0,"",IF(O12="はい",0,IF(I12="クレジットカード",0,IF(I12="電子（PDFのみ）",0,IF(Y12=0,IF(Z12&lt;'印紙判定表'!$A$24,0,'印紙判定表'!$C$24),IF(Z12&lt;'印紙判定表'!$A$6,0,INDEX('印紙判定表'!$C$5:$C$19,MATCH(MAX(Y12,'印紙判定表'!$A$6),'印紙判定表'!$A$5:$A$19,1))))))))</f>
        <v/>
      </c>
      <c r="AB12" s="11" t="str">
        <f>IF(Q12=0,"",IF(O12="はい","非課税（営業に関しない受取書・国税庁 No.7125）",IF(I12="クレジットカード","課税文書に当たらない（領収書に「クレジットカード利用」と印字・国税庁 質疑応答19/37）",IF(I12="電子（PDFのみ）","課税文書に当たらない（電子データのみで紙を渡さない・国税庁 質疑応答02/10。紙に印刷して渡すと課税）",IF(AA12=0,"非課税（受取金額が"&amp;TEXT(IF(Y12=0,'印紙判定表'!$A$24,'印紙判定表'!$A$6),"#,##0")&amp;"円"&amp;"未満・国税庁 No.7105）"&amp;IF(N(N12)&gt;0,"。売上代金と売上代金以外の合計で判定","")&amp;IF(N(M12)&gt;0,"。入湯税など特別徴収の税は判定額に入れない（印紙税法基本通達第32条）",""),"課税（判定額"&amp;TEXT(Y12,"#,##0")&amp;"円→"&amp;TEXT(AA12,"#,##0")&amp;"円）"&amp;IF(AND('設定'!$B$9="はい",'設定'!$B$12="はい"),"。消費税額を除いた額で判定（国税庁 No.7124）","。税込の額で判定（"&amp;IF('設定'!$B$9="はい","消費税額を印字しない書式・国税庁 No.7124","免税事業者・国税庁 質疑応答19/21")&amp;"）")&amp;IF(N(M12)&gt;0,"。入湯税など特別徴収の税は判定額に入れない（印紙税法基本通達第32条）","")&amp;IF(I12="銀行振込","。振込でも受取書（印紙税法基本通達 別表第一 第17号文書の4）","")&amp;IF(OR(I12="電子マネー",I12="コード決済"),"。決済の仕組みで扱いが違う（国税庁 質疑応答19/50）。この表では印紙が要るものとして判定","")&amp;IF(Y12=0,"。売上代金以外の受取書として判定（第17号の2）",IF(Y12&lt;'印紙判定表'!$A$6,"。売上代金は"&amp;TEXT('印紙判定表'!$A$6,"#,##0")&amp;"円"&amp;"未満だが、売上代金以外との合計が"&amp;TEXT('印紙判定表'!$A$6,"#,##0")&amp;"円"&amp;"以上のため"&amp;TEXT(AA12,"#,##0")&amp;"円","")))))))</f>
        <v/>
      </c>
      <c r="AC12" s="11" t="str">
        <f>IF(Q12=0,"",IF(G12="はい","簡易請求書の形（宛名なし・「上様」）","事業者宛（適格請求書の形）"))</f>
        <v/>
      </c>
      <c r="AD12" s="11" t="str">
        <f>IF(COUNT(K12,L12,M12,N12)=0,"",IF(Q12=0,"取引日を入れてください（税率を取引日で決めます）。",IF(AND(G12&lt;&gt;"はい",E12=""),"宛名を入れてください（事業者宛は宛名が必要）。","")&amp;IF(AND(G12="はい",'設定'!$B$10="その他（事業者間の取引が中心）"),"「上様」にできる事業か確認してください（相手が個別に特定される取引は簡易請求書の対象外・国税庁 問24-2）。","")&amp;IF(AND(G12&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12="","領収書の日付（受領日）を入れてください。","")&amp;IF(OR(I12="電子マネー",I12="コード決済"),"決済の仕組みで印紙の扱いが違います（国税庁 質疑応答19/50）。","")))</f>
        <v/>
      </c>
      <c r="AE12" s="19" t="str">
        <f>IF(Q12=0,"",IF(P12&lt;&gt;"","領 収 書（再発行）","領 収 書"))</f>
        <v/>
      </c>
      <c r="AF12" s="19" t="str">
        <f>IF(B12="","",IF(B12&gt;=DATE(2019,5,1),"令和"&amp;IF(YEAR(B12)=2019,"元",YEAR(B12)-2018)&amp;"年"&amp;MONTH(B12)&amp;"月"&amp;DAY(B12)&amp;"日",YEAR(B12)&amp;"年"&amp;MONTH(B12)&amp;"月"&amp;DAY(B12)&amp;"日")&amp;IF(P12&lt;&gt;"","　（再発行）元の領収書 "&amp;IF(P12&gt;=DATE(2019,5,1),"令和"&amp;IF(YEAR(P12)=2019,"元",YEAR(P12)-2018)&amp;"年"&amp;MONTH(P12)&amp;"月"&amp;DAY(P12)&amp;"日",YEAR(P12)&amp;"年"&amp;MONTH(P12)&amp;"月"&amp;DAY(P12)&amp;"日")&amp;"付",""))</f>
        <v/>
      </c>
      <c r="AG12" s="19" t="str">
        <f>IF(G12="はい","上様",IF(E12="","",E12&amp;" "&amp;IF(F12="","様",F12)))</f>
        <v/>
      </c>
      <c r="AH12" s="19" t="str">
        <f>IF(Q12=0,"","金額　￥"&amp;TEXT(X12,"#,##0")&amp;" －")</f>
        <v/>
      </c>
      <c r="AI12" s="19" t="str">
        <f>IF(H12="","","但し　"&amp;IF(RIGHT(H12&amp;IF(D12&lt;&gt;"","（"&amp;D12&amp;"）",""),3)="として",H12&amp;IF(D12&lt;&gt;"","（"&amp;D12&amp;"）",""),H12&amp;IF(D12&lt;&gt;"","（"&amp;D12&amp;"）","")&amp;"として")&amp;IF(I12="クレジットカード","（クレジットカード利用）","")&amp;IF(N(L12)&gt;0,"（※は軽減税率の対象品目）",""))</f>
        <v/>
      </c>
      <c r="AJ12" s="19" t="str">
        <f>IF(OR(Q12=0,N(K12)=0),"",IF(AND('設定'!$B$12&lt;&gt;"はい",'設定'!$B$8=""),"",IF(G12="はい",R12&amp;"%対象"&amp;"　"&amp;TEXT(T12+U12,"#,##0")&amp;"円"&amp;IF('設定'!$B$12="はい","（うち消費税額 "&amp;TEXT(U12,"#,##0")&amp;"円）",""),IF('設定'!$B$12="はい",R12&amp;"%対象"&amp;"　税抜 "&amp;TEXT(T12,"#,##0")&amp;"円　消費税額 "&amp;TEXT(U12,"#,##0")&amp;"円（税込 "&amp;TEXT(T12+U12,"#,##0")&amp;"円）",R12&amp;"%対象"&amp;"　税込 "&amp;TEXT(T12+U12,"#,##0")&amp;"円"))))</f>
        <v/>
      </c>
      <c r="AK12" s="19" t="str">
        <f>IF(OR(Q12=0,N(L12)=0),"",IF(AND('設定'!$B$12&lt;&gt;"はい",'設定'!$B$8=""),"",IF(G12="はい",S12&amp;"%対象※"&amp;"　"&amp;TEXT(V12+W12,"#,##0")&amp;"円"&amp;IF('設定'!$B$12="はい","（うち消費税額 "&amp;TEXT(W12,"#,##0")&amp;"円）",""),IF('設定'!$B$12="はい",S12&amp;"%対象※"&amp;"　税抜 "&amp;TEXT(V12,"#,##0")&amp;"円　消費税額 "&amp;TEXT(W12,"#,##0")&amp;"円（税込 "&amp;TEXT(V12+W12,"#,##0")&amp;"円）",S12&amp;"%対象※"&amp;"　税込 "&amp;TEXT(V12+W12,"#,##0")&amp;"円"))))</f>
        <v/>
      </c>
      <c r="AL12" s="19" t="str">
        <f>IF(OR(Q12=0,N(M12)=0),"","課税対象外（入湯税など）　"&amp;TEXT(M12,"#,##0")&amp;"円")</f>
        <v/>
      </c>
      <c r="AM12" s="19" t="str">
        <f>IF(OR(Q12=0,N(N12)=0),"","売上代金以外の額　"&amp;TEXT(N12,"#,##0")&amp;"円")</f>
        <v/>
      </c>
      <c r="AN12" s="19" t="str">
        <f>IF(Q12=0,"",IF(AA12&gt;0,"収入印紙 "&amp;TEXT(AA12,"#,##0")&amp;"円 貼付欄",""))</f>
        <v/>
      </c>
    </row>
    <row r="13">
      <c r="A13" s="103" t="n">
        <v>9</v>
      </c>
      <c r="B13" s="100" t="n"/>
      <c r="C13" s="100" t="n"/>
      <c r="D13" s="7" t="n"/>
      <c r="E13" s="7" t="n"/>
      <c r="F13" s="15" t="n"/>
      <c r="G13" s="15" t="n"/>
      <c r="H13" s="7" t="n"/>
      <c r="I13" s="15" t="n"/>
      <c r="J13" s="15" t="n"/>
      <c r="K13" s="104" t="n"/>
      <c r="L13" s="104" t="n"/>
      <c r="M13" s="104" t="n"/>
      <c r="N13" s="104" t="n"/>
      <c r="O13" s="15" t="n"/>
      <c r="P13" s="100" t="n"/>
      <c r="Q13" s="17">
        <f>IF(COUNT(K13,L13,M13,N13)=0,0,IF(AND(OR(N(K13)=0,R13&lt;&gt;""),OR(N(L13)=0,S13&lt;&gt;"")),1,0))</f>
        <v>0</v>
      </c>
      <c r="R13" s="17" t="str">
        <f>IF(C13="","",IFERROR(LOOKUP(2,1/(('設定'!$B$16:$B$19&lt;&gt;"")*('設定'!$B$16:$B$19&lt;=C13)*('設定'!$C$16:$C$19&lt;&gt;"")),'設定'!$C$16:$C$19),""))</f>
        <v/>
      </c>
      <c r="S13" s="17" t="str">
        <f>IF(C13="","",IFERROR(LOOKUP(2,1/(('設定'!$B$20:$B$23&lt;&gt;"")*('設定'!$B$20:$B$23&lt;=C13)*('設定'!$C$20:$C$23&lt;&gt;"")),'設定'!$C$20:$C$23),""))</f>
        <v/>
      </c>
      <c r="T13" s="105" t="str">
        <f>IF(Q13=0,"",IF(N(K13)=0,0,IF(J13="税抜",K13,K13-U13)))</f>
        <v/>
      </c>
      <c r="U13" s="105" t="str">
        <f>IF(Q13=0,"",IF(N(K13)=0,0,IF('設定'!$B$11="切上げ",ROUNDUP(IF(J13="税抜",K13*R13/100,K13*R13/(100+R13)),0),IF('設定'!$B$11="四捨五入",ROUND(IF(J13="税抜",K13*R13/100,K13*R13/(100+R13)),0),ROUNDDOWN(IF(J13="税抜",K13*R13/100,K13*R13/(100+R13)),0)))))</f>
        <v/>
      </c>
      <c r="V13" s="105" t="str">
        <f>IF(Q13=0,"",IF(N(L13)=0,0,IF(J13="税抜",L13,L13-W13)))</f>
        <v/>
      </c>
      <c r="W13" s="105" t="str">
        <f>IF(Q13=0,"",IF(N(L13)=0,0,IF('設定'!$B$11="切上げ",ROUNDUP(IF(J13="税抜",L13*S13/100,L13*S13/(100+S13)),0),IF('設定'!$B$11="四捨五入",ROUND(IF(J13="税抜",L13*S13/100,L13*S13/(100+S13)),0),ROUNDDOWN(IF(J13="税抜",L13*S13/100,L13*S13/(100+S13)),0)))))</f>
        <v/>
      </c>
      <c r="X13" s="105" t="str">
        <f>IF(Q13=0,"",T13+U13+V13+W13+N(M13)+N(N13))</f>
        <v/>
      </c>
      <c r="Y13" s="105" t="str">
        <f>IF(Q13=0,"",IF(AND('設定'!$B$9="はい",'設定'!$B$12="はい"),T13+V13,T13+U13+V13+W13))</f>
        <v/>
      </c>
      <c r="Z13" s="105" t="str">
        <f>IF(Q13=0,"",Y13+N(N13))</f>
        <v/>
      </c>
      <c r="AA13" s="105" t="str">
        <f>IF(Q13=0,"",IF(O13="はい",0,IF(I13="クレジットカード",0,IF(I13="電子（PDFのみ）",0,IF(Y13=0,IF(Z13&lt;'印紙判定表'!$A$24,0,'印紙判定表'!$C$24),IF(Z13&lt;'印紙判定表'!$A$6,0,INDEX('印紙判定表'!$C$5:$C$19,MATCH(MAX(Y13,'印紙判定表'!$A$6),'印紙判定表'!$A$5:$A$19,1))))))))</f>
        <v/>
      </c>
      <c r="AB13" s="11" t="str">
        <f>IF(Q13=0,"",IF(O13="はい","非課税（営業に関しない受取書・国税庁 No.7125）",IF(I13="クレジットカード","課税文書に当たらない（領収書に「クレジットカード利用」と印字・国税庁 質疑応答19/37）",IF(I13="電子（PDFのみ）","課税文書に当たらない（電子データのみで紙を渡さない・国税庁 質疑応答02/10。紙に印刷して渡すと課税）",IF(AA13=0,"非課税（受取金額が"&amp;TEXT(IF(Y13=0,'印紙判定表'!$A$24,'印紙判定表'!$A$6),"#,##0")&amp;"円"&amp;"未満・国税庁 No.7105）"&amp;IF(N(N13)&gt;0,"。売上代金と売上代金以外の合計で判定","")&amp;IF(N(M13)&gt;0,"。入湯税など特別徴収の税は判定額に入れない（印紙税法基本通達第32条）",""),"課税（判定額"&amp;TEXT(Y13,"#,##0")&amp;"円→"&amp;TEXT(AA13,"#,##0")&amp;"円）"&amp;IF(AND('設定'!$B$9="はい",'設定'!$B$12="はい"),"。消費税額を除いた額で判定（国税庁 No.7124）","。税込の額で判定（"&amp;IF('設定'!$B$9="はい","消費税額を印字しない書式・国税庁 No.7124","免税事業者・国税庁 質疑応答19/21")&amp;"）")&amp;IF(N(M13)&gt;0,"。入湯税など特別徴収の税は判定額に入れない（印紙税法基本通達第32条）","")&amp;IF(I13="銀行振込","。振込でも受取書（印紙税法基本通達 別表第一 第17号文書の4）","")&amp;IF(OR(I13="電子マネー",I13="コード決済"),"。決済の仕組みで扱いが違う（国税庁 質疑応答19/50）。この表では印紙が要るものとして判定","")&amp;IF(Y13=0,"。売上代金以外の受取書として判定（第17号の2）",IF(Y13&lt;'印紙判定表'!$A$6,"。売上代金は"&amp;TEXT('印紙判定表'!$A$6,"#,##0")&amp;"円"&amp;"未満だが、売上代金以外との合計が"&amp;TEXT('印紙判定表'!$A$6,"#,##0")&amp;"円"&amp;"以上のため"&amp;TEXT(AA13,"#,##0")&amp;"円","")))))))</f>
        <v/>
      </c>
      <c r="AC13" s="11" t="str">
        <f>IF(Q13=0,"",IF(G13="はい","簡易請求書の形（宛名なし・「上様」）","事業者宛（適格請求書の形）"))</f>
        <v/>
      </c>
      <c r="AD13" s="11" t="str">
        <f>IF(COUNT(K13,L13,M13,N13)=0,"",IF(Q13=0,"取引日を入れてください（税率を取引日で決めます）。",IF(AND(G13&lt;&gt;"はい",E13=""),"宛名を入れてください（事業者宛は宛名が必要）。","")&amp;IF(AND(G13="はい",'設定'!$B$10="その他（事業者間の取引が中心）"),"「上様」にできる事業か確認してください（相手が個別に特定される取引は簡易請求書の対象外・国税庁 問24-2）。","")&amp;IF(AND(G13&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13="","領収書の日付（受領日）を入れてください。","")&amp;IF(OR(I13="電子マネー",I13="コード決済"),"決済の仕組みで印紙の扱いが違います（国税庁 質疑応答19/50）。","")))</f>
        <v/>
      </c>
      <c r="AE13" s="19" t="str">
        <f>IF(Q13=0,"",IF(P13&lt;&gt;"","領 収 書（再発行）","領 収 書"))</f>
        <v/>
      </c>
      <c r="AF13" s="19" t="str">
        <f>IF(B13="","",IF(B13&gt;=DATE(2019,5,1),"令和"&amp;IF(YEAR(B13)=2019,"元",YEAR(B13)-2018)&amp;"年"&amp;MONTH(B13)&amp;"月"&amp;DAY(B13)&amp;"日",YEAR(B13)&amp;"年"&amp;MONTH(B13)&amp;"月"&amp;DAY(B13)&amp;"日")&amp;IF(P13&lt;&gt;"","　（再発行）元の領収書 "&amp;IF(P13&gt;=DATE(2019,5,1),"令和"&amp;IF(YEAR(P13)=2019,"元",YEAR(P13)-2018)&amp;"年"&amp;MONTH(P13)&amp;"月"&amp;DAY(P13)&amp;"日",YEAR(P13)&amp;"年"&amp;MONTH(P13)&amp;"月"&amp;DAY(P13)&amp;"日")&amp;"付",""))</f>
        <v/>
      </c>
      <c r="AG13" s="19" t="str">
        <f>IF(G13="はい","上様",IF(E13="","",E13&amp;" "&amp;IF(F13="","様",F13)))</f>
        <v/>
      </c>
      <c r="AH13" s="19" t="str">
        <f>IF(Q13=0,"","金額　￥"&amp;TEXT(X13,"#,##0")&amp;" －")</f>
        <v/>
      </c>
      <c r="AI13" s="19" t="str">
        <f>IF(H13="","","但し　"&amp;IF(RIGHT(H13&amp;IF(D13&lt;&gt;"","（"&amp;D13&amp;"）",""),3)="として",H13&amp;IF(D13&lt;&gt;"","（"&amp;D13&amp;"）",""),H13&amp;IF(D13&lt;&gt;"","（"&amp;D13&amp;"）","")&amp;"として")&amp;IF(I13="クレジットカード","（クレジットカード利用）","")&amp;IF(N(L13)&gt;0,"（※は軽減税率の対象品目）",""))</f>
        <v/>
      </c>
      <c r="AJ13" s="19" t="str">
        <f>IF(OR(Q13=0,N(K13)=0),"",IF(AND('設定'!$B$12&lt;&gt;"はい",'設定'!$B$8=""),"",IF(G13="はい",R13&amp;"%対象"&amp;"　"&amp;TEXT(T13+U13,"#,##0")&amp;"円"&amp;IF('設定'!$B$12="はい","（うち消費税額 "&amp;TEXT(U13,"#,##0")&amp;"円）",""),IF('設定'!$B$12="はい",R13&amp;"%対象"&amp;"　税抜 "&amp;TEXT(T13,"#,##0")&amp;"円　消費税額 "&amp;TEXT(U13,"#,##0")&amp;"円（税込 "&amp;TEXT(T13+U13,"#,##0")&amp;"円）",R13&amp;"%対象"&amp;"　税込 "&amp;TEXT(T13+U13,"#,##0")&amp;"円"))))</f>
        <v/>
      </c>
      <c r="AK13" s="19" t="str">
        <f>IF(OR(Q13=0,N(L13)=0),"",IF(AND('設定'!$B$12&lt;&gt;"はい",'設定'!$B$8=""),"",IF(G13="はい",S13&amp;"%対象※"&amp;"　"&amp;TEXT(V13+W13,"#,##0")&amp;"円"&amp;IF('設定'!$B$12="はい","（うち消費税額 "&amp;TEXT(W13,"#,##0")&amp;"円）",""),IF('設定'!$B$12="はい",S13&amp;"%対象※"&amp;"　税抜 "&amp;TEXT(V13,"#,##0")&amp;"円　消費税額 "&amp;TEXT(W13,"#,##0")&amp;"円（税込 "&amp;TEXT(V13+W13,"#,##0")&amp;"円）",S13&amp;"%対象※"&amp;"　税込 "&amp;TEXT(V13+W13,"#,##0")&amp;"円"))))</f>
        <v/>
      </c>
      <c r="AL13" s="19" t="str">
        <f>IF(OR(Q13=0,N(M13)=0),"","課税対象外（入湯税など）　"&amp;TEXT(M13,"#,##0")&amp;"円")</f>
        <v/>
      </c>
      <c r="AM13" s="19" t="str">
        <f>IF(OR(Q13=0,N(N13)=0),"","売上代金以外の額　"&amp;TEXT(N13,"#,##0")&amp;"円")</f>
        <v/>
      </c>
      <c r="AN13" s="19" t="str">
        <f>IF(Q13=0,"",IF(AA13&gt;0,"収入印紙 "&amp;TEXT(AA13,"#,##0")&amp;"円 貼付欄",""))</f>
        <v/>
      </c>
    </row>
    <row r="14">
      <c r="A14" s="103" t="n">
        <v>10</v>
      </c>
      <c r="B14" s="100" t="n"/>
      <c r="C14" s="100" t="n"/>
      <c r="D14" s="7" t="n"/>
      <c r="E14" s="7" t="n"/>
      <c r="F14" s="15" t="n"/>
      <c r="G14" s="15" t="n"/>
      <c r="H14" s="7" t="n"/>
      <c r="I14" s="15" t="n"/>
      <c r="J14" s="15" t="n"/>
      <c r="K14" s="104" t="n"/>
      <c r="L14" s="104" t="n"/>
      <c r="M14" s="104" t="n"/>
      <c r="N14" s="104" t="n"/>
      <c r="O14" s="15" t="n"/>
      <c r="P14" s="100" t="n"/>
      <c r="Q14" s="17">
        <f>IF(COUNT(K14,L14,M14,N14)=0,0,IF(AND(OR(N(K14)=0,R14&lt;&gt;""),OR(N(L14)=0,S14&lt;&gt;"")),1,0))</f>
        <v>0</v>
      </c>
      <c r="R14" s="17" t="str">
        <f>IF(C14="","",IFERROR(LOOKUP(2,1/(('設定'!$B$16:$B$19&lt;&gt;"")*('設定'!$B$16:$B$19&lt;=C14)*('設定'!$C$16:$C$19&lt;&gt;"")),'設定'!$C$16:$C$19),""))</f>
        <v/>
      </c>
      <c r="S14" s="17" t="str">
        <f>IF(C14="","",IFERROR(LOOKUP(2,1/(('設定'!$B$20:$B$23&lt;&gt;"")*('設定'!$B$20:$B$23&lt;=C14)*('設定'!$C$20:$C$23&lt;&gt;"")),'設定'!$C$20:$C$23),""))</f>
        <v/>
      </c>
      <c r="T14" s="105" t="str">
        <f>IF(Q14=0,"",IF(N(K14)=0,0,IF(J14="税抜",K14,K14-U14)))</f>
        <v/>
      </c>
      <c r="U14" s="105" t="str">
        <f>IF(Q14=0,"",IF(N(K14)=0,0,IF('設定'!$B$11="切上げ",ROUNDUP(IF(J14="税抜",K14*R14/100,K14*R14/(100+R14)),0),IF('設定'!$B$11="四捨五入",ROUND(IF(J14="税抜",K14*R14/100,K14*R14/(100+R14)),0),ROUNDDOWN(IF(J14="税抜",K14*R14/100,K14*R14/(100+R14)),0)))))</f>
        <v/>
      </c>
      <c r="V14" s="105" t="str">
        <f>IF(Q14=0,"",IF(N(L14)=0,0,IF(J14="税抜",L14,L14-W14)))</f>
        <v/>
      </c>
      <c r="W14" s="105" t="str">
        <f>IF(Q14=0,"",IF(N(L14)=0,0,IF('設定'!$B$11="切上げ",ROUNDUP(IF(J14="税抜",L14*S14/100,L14*S14/(100+S14)),0),IF('設定'!$B$11="四捨五入",ROUND(IF(J14="税抜",L14*S14/100,L14*S14/(100+S14)),0),ROUNDDOWN(IF(J14="税抜",L14*S14/100,L14*S14/(100+S14)),0)))))</f>
        <v/>
      </c>
      <c r="X14" s="105" t="str">
        <f>IF(Q14=0,"",T14+U14+V14+W14+N(M14)+N(N14))</f>
        <v/>
      </c>
      <c r="Y14" s="105" t="str">
        <f>IF(Q14=0,"",IF(AND('設定'!$B$9="はい",'設定'!$B$12="はい"),T14+V14,T14+U14+V14+W14))</f>
        <v/>
      </c>
      <c r="Z14" s="105" t="str">
        <f>IF(Q14=0,"",Y14+N(N14))</f>
        <v/>
      </c>
      <c r="AA14" s="105" t="str">
        <f>IF(Q14=0,"",IF(O14="はい",0,IF(I14="クレジットカード",0,IF(I14="電子（PDFのみ）",0,IF(Y14=0,IF(Z14&lt;'印紙判定表'!$A$24,0,'印紙判定表'!$C$24),IF(Z14&lt;'印紙判定表'!$A$6,0,INDEX('印紙判定表'!$C$5:$C$19,MATCH(MAX(Y14,'印紙判定表'!$A$6),'印紙判定表'!$A$5:$A$19,1))))))))</f>
        <v/>
      </c>
      <c r="AB14" s="11" t="str">
        <f>IF(Q14=0,"",IF(O14="はい","非課税（営業に関しない受取書・国税庁 No.7125）",IF(I14="クレジットカード","課税文書に当たらない（領収書に「クレジットカード利用」と印字・国税庁 質疑応答19/37）",IF(I14="電子（PDFのみ）","課税文書に当たらない（電子データのみで紙を渡さない・国税庁 質疑応答02/10。紙に印刷して渡すと課税）",IF(AA14=0,"非課税（受取金額が"&amp;TEXT(IF(Y14=0,'印紙判定表'!$A$24,'印紙判定表'!$A$6),"#,##0")&amp;"円"&amp;"未満・国税庁 No.7105）"&amp;IF(N(N14)&gt;0,"。売上代金と売上代金以外の合計で判定","")&amp;IF(N(M14)&gt;0,"。入湯税など特別徴収の税は判定額に入れない（印紙税法基本通達第32条）",""),"課税（判定額"&amp;TEXT(Y14,"#,##0")&amp;"円→"&amp;TEXT(AA14,"#,##0")&amp;"円）"&amp;IF(AND('設定'!$B$9="はい",'設定'!$B$12="はい"),"。消費税額を除いた額で判定（国税庁 No.7124）","。税込の額で判定（"&amp;IF('設定'!$B$9="はい","消費税額を印字しない書式・国税庁 No.7124","免税事業者・国税庁 質疑応答19/21")&amp;"）")&amp;IF(N(M14)&gt;0,"。入湯税など特別徴収の税は判定額に入れない（印紙税法基本通達第32条）","")&amp;IF(I14="銀行振込","。振込でも受取書（印紙税法基本通達 別表第一 第17号文書の4）","")&amp;IF(OR(I14="電子マネー",I14="コード決済"),"。決済の仕組みで扱いが違う（国税庁 質疑応答19/50）。この表では印紙が要るものとして判定","")&amp;IF(Y14=0,"。売上代金以外の受取書として判定（第17号の2）",IF(Y14&lt;'印紙判定表'!$A$6,"。売上代金は"&amp;TEXT('印紙判定表'!$A$6,"#,##0")&amp;"円"&amp;"未満だが、売上代金以外との合計が"&amp;TEXT('印紙判定表'!$A$6,"#,##0")&amp;"円"&amp;"以上のため"&amp;TEXT(AA14,"#,##0")&amp;"円","")))))))</f>
        <v/>
      </c>
      <c r="AC14" s="11" t="str">
        <f>IF(Q14=0,"",IF(G14="はい","簡易請求書の形（宛名なし・「上様」）","事業者宛（適格請求書の形）"))</f>
        <v/>
      </c>
      <c r="AD14" s="11" t="str">
        <f>IF(COUNT(K14,L14,M14,N14)=0,"",IF(Q14=0,"取引日を入れてください（税率を取引日で決めます）。",IF(AND(G14&lt;&gt;"はい",E14=""),"宛名を入れてください（事業者宛は宛名が必要）。","")&amp;IF(AND(G14="はい",'設定'!$B$10="その他（事業者間の取引が中心）"),"「上様」にできる事業か確認してください（相手が個別に特定される取引は簡易請求書の対象外・国税庁 問24-2）。","")&amp;IF(AND(G14&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14="","領収書の日付（受領日）を入れてください。","")&amp;IF(OR(I14="電子マネー",I14="コード決済"),"決済の仕組みで印紙の扱いが違います（国税庁 質疑応答19/50）。","")))</f>
        <v/>
      </c>
      <c r="AE14" s="19" t="str">
        <f>IF(Q14=0,"",IF(P14&lt;&gt;"","領 収 書（再発行）","領 収 書"))</f>
        <v/>
      </c>
      <c r="AF14" s="19" t="str">
        <f>IF(B14="","",IF(B14&gt;=DATE(2019,5,1),"令和"&amp;IF(YEAR(B14)=2019,"元",YEAR(B14)-2018)&amp;"年"&amp;MONTH(B14)&amp;"月"&amp;DAY(B14)&amp;"日",YEAR(B14)&amp;"年"&amp;MONTH(B14)&amp;"月"&amp;DAY(B14)&amp;"日")&amp;IF(P14&lt;&gt;"","　（再発行）元の領収書 "&amp;IF(P14&gt;=DATE(2019,5,1),"令和"&amp;IF(YEAR(P14)=2019,"元",YEAR(P14)-2018)&amp;"年"&amp;MONTH(P14)&amp;"月"&amp;DAY(P14)&amp;"日",YEAR(P14)&amp;"年"&amp;MONTH(P14)&amp;"月"&amp;DAY(P14)&amp;"日")&amp;"付",""))</f>
        <v/>
      </c>
      <c r="AG14" s="19" t="str">
        <f>IF(G14="はい","上様",IF(E14="","",E14&amp;" "&amp;IF(F14="","様",F14)))</f>
        <v/>
      </c>
      <c r="AH14" s="19" t="str">
        <f>IF(Q14=0,"","金額　￥"&amp;TEXT(X14,"#,##0")&amp;" －")</f>
        <v/>
      </c>
      <c r="AI14" s="19" t="str">
        <f>IF(H14="","","但し　"&amp;IF(RIGHT(H14&amp;IF(D14&lt;&gt;"","（"&amp;D14&amp;"）",""),3)="として",H14&amp;IF(D14&lt;&gt;"","（"&amp;D14&amp;"）",""),H14&amp;IF(D14&lt;&gt;"","（"&amp;D14&amp;"）","")&amp;"として")&amp;IF(I14="クレジットカード","（クレジットカード利用）","")&amp;IF(N(L14)&gt;0,"（※は軽減税率の対象品目）",""))</f>
        <v/>
      </c>
      <c r="AJ14" s="19" t="str">
        <f>IF(OR(Q14=0,N(K14)=0),"",IF(AND('設定'!$B$12&lt;&gt;"はい",'設定'!$B$8=""),"",IF(G14="はい",R14&amp;"%対象"&amp;"　"&amp;TEXT(T14+U14,"#,##0")&amp;"円"&amp;IF('設定'!$B$12="はい","（うち消費税額 "&amp;TEXT(U14,"#,##0")&amp;"円）",""),IF('設定'!$B$12="はい",R14&amp;"%対象"&amp;"　税抜 "&amp;TEXT(T14,"#,##0")&amp;"円　消費税額 "&amp;TEXT(U14,"#,##0")&amp;"円（税込 "&amp;TEXT(T14+U14,"#,##0")&amp;"円）",R14&amp;"%対象"&amp;"　税込 "&amp;TEXT(T14+U14,"#,##0")&amp;"円"))))</f>
        <v/>
      </c>
      <c r="AK14" s="19" t="str">
        <f>IF(OR(Q14=0,N(L14)=0),"",IF(AND('設定'!$B$12&lt;&gt;"はい",'設定'!$B$8=""),"",IF(G14="はい",S14&amp;"%対象※"&amp;"　"&amp;TEXT(V14+W14,"#,##0")&amp;"円"&amp;IF('設定'!$B$12="はい","（うち消費税額 "&amp;TEXT(W14,"#,##0")&amp;"円）",""),IF('設定'!$B$12="はい",S14&amp;"%対象※"&amp;"　税抜 "&amp;TEXT(V14,"#,##0")&amp;"円　消費税額 "&amp;TEXT(W14,"#,##0")&amp;"円（税込 "&amp;TEXT(V14+W14,"#,##0")&amp;"円）",S14&amp;"%対象※"&amp;"　税込 "&amp;TEXT(V14+W14,"#,##0")&amp;"円"))))</f>
        <v/>
      </c>
      <c r="AL14" s="19" t="str">
        <f>IF(OR(Q14=0,N(M14)=0),"","課税対象外（入湯税など）　"&amp;TEXT(M14,"#,##0")&amp;"円")</f>
        <v/>
      </c>
      <c r="AM14" s="19" t="str">
        <f>IF(OR(Q14=0,N(N14)=0),"","売上代金以外の額　"&amp;TEXT(N14,"#,##0")&amp;"円")</f>
        <v/>
      </c>
      <c r="AN14" s="19" t="str">
        <f>IF(Q14=0,"",IF(AA14&gt;0,"収入印紙 "&amp;TEXT(AA14,"#,##0")&amp;"円 貼付欄",""))</f>
        <v/>
      </c>
    </row>
    <row r="15">
      <c r="A15" s="103" t="n">
        <v>11</v>
      </c>
      <c r="B15" s="100" t="n"/>
      <c r="C15" s="100" t="n"/>
      <c r="D15" s="7" t="n"/>
      <c r="E15" s="7" t="n"/>
      <c r="F15" s="15" t="n"/>
      <c r="G15" s="15" t="n"/>
      <c r="H15" s="7" t="n"/>
      <c r="I15" s="15" t="n"/>
      <c r="J15" s="15" t="n"/>
      <c r="K15" s="104" t="n"/>
      <c r="L15" s="104" t="n"/>
      <c r="M15" s="104" t="n"/>
      <c r="N15" s="104" t="n"/>
      <c r="O15" s="15" t="n"/>
      <c r="P15" s="100" t="n"/>
      <c r="Q15" s="17">
        <f>IF(COUNT(K15,L15,M15,N15)=0,0,IF(AND(OR(N(K15)=0,R15&lt;&gt;""),OR(N(L15)=0,S15&lt;&gt;"")),1,0))</f>
        <v>0</v>
      </c>
      <c r="R15" s="17" t="str">
        <f>IF(C15="","",IFERROR(LOOKUP(2,1/(('設定'!$B$16:$B$19&lt;&gt;"")*('設定'!$B$16:$B$19&lt;=C15)*('設定'!$C$16:$C$19&lt;&gt;"")),'設定'!$C$16:$C$19),""))</f>
        <v/>
      </c>
      <c r="S15" s="17" t="str">
        <f>IF(C15="","",IFERROR(LOOKUP(2,1/(('設定'!$B$20:$B$23&lt;&gt;"")*('設定'!$B$20:$B$23&lt;=C15)*('設定'!$C$20:$C$23&lt;&gt;"")),'設定'!$C$20:$C$23),""))</f>
        <v/>
      </c>
      <c r="T15" s="105" t="str">
        <f>IF(Q15=0,"",IF(N(K15)=0,0,IF(J15="税抜",K15,K15-U15)))</f>
        <v/>
      </c>
      <c r="U15" s="105" t="str">
        <f>IF(Q15=0,"",IF(N(K15)=0,0,IF('設定'!$B$11="切上げ",ROUNDUP(IF(J15="税抜",K15*R15/100,K15*R15/(100+R15)),0),IF('設定'!$B$11="四捨五入",ROUND(IF(J15="税抜",K15*R15/100,K15*R15/(100+R15)),0),ROUNDDOWN(IF(J15="税抜",K15*R15/100,K15*R15/(100+R15)),0)))))</f>
        <v/>
      </c>
      <c r="V15" s="105" t="str">
        <f>IF(Q15=0,"",IF(N(L15)=0,0,IF(J15="税抜",L15,L15-W15)))</f>
        <v/>
      </c>
      <c r="W15" s="105" t="str">
        <f>IF(Q15=0,"",IF(N(L15)=0,0,IF('設定'!$B$11="切上げ",ROUNDUP(IF(J15="税抜",L15*S15/100,L15*S15/(100+S15)),0),IF('設定'!$B$11="四捨五入",ROUND(IF(J15="税抜",L15*S15/100,L15*S15/(100+S15)),0),ROUNDDOWN(IF(J15="税抜",L15*S15/100,L15*S15/(100+S15)),0)))))</f>
        <v/>
      </c>
      <c r="X15" s="105" t="str">
        <f>IF(Q15=0,"",T15+U15+V15+W15+N(M15)+N(N15))</f>
        <v/>
      </c>
      <c r="Y15" s="105" t="str">
        <f>IF(Q15=0,"",IF(AND('設定'!$B$9="はい",'設定'!$B$12="はい"),T15+V15,T15+U15+V15+W15))</f>
        <v/>
      </c>
      <c r="Z15" s="105" t="str">
        <f>IF(Q15=0,"",Y15+N(N15))</f>
        <v/>
      </c>
      <c r="AA15" s="105" t="str">
        <f>IF(Q15=0,"",IF(O15="はい",0,IF(I15="クレジットカード",0,IF(I15="電子（PDFのみ）",0,IF(Y15=0,IF(Z15&lt;'印紙判定表'!$A$24,0,'印紙判定表'!$C$24),IF(Z15&lt;'印紙判定表'!$A$6,0,INDEX('印紙判定表'!$C$5:$C$19,MATCH(MAX(Y15,'印紙判定表'!$A$6),'印紙判定表'!$A$5:$A$19,1))))))))</f>
        <v/>
      </c>
      <c r="AB15" s="11" t="str">
        <f>IF(Q15=0,"",IF(O15="はい","非課税（営業に関しない受取書・国税庁 No.7125）",IF(I15="クレジットカード","課税文書に当たらない（領収書に「クレジットカード利用」と印字・国税庁 質疑応答19/37）",IF(I15="電子（PDFのみ）","課税文書に当たらない（電子データのみで紙を渡さない・国税庁 質疑応答02/10。紙に印刷して渡すと課税）",IF(AA15=0,"非課税（受取金額が"&amp;TEXT(IF(Y15=0,'印紙判定表'!$A$24,'印紙判定表'!$A$6),"#,##0")&amp;"円"&amp;"未満・国税庁 No.7105）"&amp;IF(N(N15)&gt;0,"。売上代金と売上代金以外の合計で判定","")&amp;IF(N(M15)&gt;0,"。入湯税など特別徴収の税は判定額に入れない（印紙税法基本通達第32条）",""),"課税（判定額"&amp;TEXT(Y15,"#,##0")&amp;"円→"&amp;TEXT(AA15,"#,##0")&amp;"円）"&amp;IF(AND('設定'!$B$9="はい",'設定'!$B$12="はい"),"。消費税額を除いた額で判定（国税庁 No.7124）","。税込の額で判定（"&amp;IF('設定'!$B$9="はい","消費税額を印字しない書式・国税庁 No.7124","免税事業者・国税庁 質疑応答19/21")&amp;"）")&amp;IF(N(M15)&gt;0,"。入湯税など特別徴収の税は判定額に入れない（印紙税法基本通達第32条）","")&amp;IF(I15="銀行振込","。振込でも受取書（印紙税法基本通達 別表第一 第17号文書の4）","")&amp;IF(OR(I15="電子マネー",I15="コード決済"),"。決済の仕組みで扱いが違う（国税庁 質疑応答19/50）。この表では印紙が要るものとして判定","")&amp;IF(Y15=0,"。売上代金以外の受取書として判定（第17号の2）",IF(Y15&lt;'印紙判定表'!$A$6,"。売上代金は"&amp;TEXT('印紙判定表'!$A$6,"#,##0")&amp;"円"&amp;"未満だが、売上代金以外との合計が"&amp;TEXT('印紙判定表'!$A$6,"#,##0")&amp;"円"&amp;"以上のため"&amp;TEXT(AA15,"#,##0")&amp;"円","")))))))</f>
        <v/>
      </c>
      <c r="AC15" s="11" t="str">
        <f>IF(Q15=0,"",IF(G15="はい","簡易請求書の形（宛名なし・「上様」）","事業者宛（適格請求書の形）"))</f>
        <v/>
      </c>
      <c r="AD15" s="11" t="str">
        <f>IF(COUNT(K15,L15,M15,N15)=0,"",IF(Q15=0,"取引日を入れてください（税率を取引日で決めます）。",IF(AND(G15&lt;&gt;"はい",E15=""),"宛名を入れてください（事業者宛は宛名が必要）。","")&amp;IF(AND(G15="はい",'設定'!$B$10="その他（事業者間の取引が中心）"),"「上様」にできる事業か確認してください（相手が個別に特定される取引は簡易請求書の対象外・国税庁 問24-2）。","")&amp;IF(AND(G15&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15="","領収書の日付（受領日）を入れてください。","")&amp;IF(OR(I15="電子マネー",I15="コード決済"),"決済の仕組みで印紙の扱いが違います（国税庁 質疑応答19/50）。","")))</f>
        <v/>
      </c>
      <c r="AE15" s="19" t="str">
        <f>IF(Q15=0,"",IF(P15&lt;&gt;"","領 収 書（再発行）","領 収 書"))</f>
        <v/>
      </c>
      <c r="AF15" s="19" t="str">
        <f>IF(B15="","",IF(B15&gt;=DATE(2019,5,1),"令和"&amp;IF(YEAR(B15)=2019,"元",YEAR(B15)-2018)&amp;"年"&amp;MONTH(B15)&amp;"月"&amp;DAY(B15)&amp;"日",YEAR(B15)&amp;"年"&amp;MONTH(B15)&amp;"月"&amp;DAY(B15)&amp;"日")&amp;IF(P15&lt;&gt;"","　（再発行）元の領収書 "&amp;IF(P15&gt;=DATE(2019,5,1),"令和"&amp;IF(YEAR(P15)=2019,"元",YEAR(P15)-2018)&amp;"年"&amp;MONTH(P15)&amp;"月"&amp;DAY(P15)&amp;"日",YEAR(P15)&amp;"年"&amp;MONTH(P15)&amp;"月"&amp;DAY(P15)&amp;"日")&amp;"付",""))</f>
        <v/>
      </c>
      <c r="AG15" s="19" t="str">
        <f>IF(G15="はい","上様",IF(E15="","",E15&amp;" "&amp;IF(F15="","様",F15)))</f>
        <v/>
      </c>
      <c r="AH15" s="19" t="str">
        <f>IF(Q15=0,"","金額　￥"&amp;TEXT(X15,"#,##0")&amp;" －")</f>
        <v/>
      </c>
      <c r="AI15" s="19" t="str">
        <f>IF(H15="","","但し　"&amp;IF(RIGHT(H15&amp;IF(D15&lt;&gt;"","（"&amp;D15&amp;"）",""),3)="として",H15&amp;IF(D15&lt;&gt;"","（"&amp;D15&amp;"）",""),H15&amp;IF(D15&lt;&gt;"","（"&amp;D15&amp;"）","")&amp;"として")&amp;IF(I15="クレジットカード","（クレジットカード利用）","")&amp;IF(N(L15)&gt;0,"（※は軽減税率の対象品目）",""))</f>
        <v/>
      </c>
      <c r="AJ15" s="19" t="str">
        <f>IF(OR(Q15=0,N(K15)=0),"",IF(AND('設定'!$B$12&lt;&gt;"はい",'設定'!$B$8=""),"",IF(G15="はい",R15&amp;"%対象"&amp;"　"&amp;TEXT(T15+U15,"#,##0")&amp;"円"&amp;IF('設定'!$B$12="はい","（うち消費税額 "&amp;TEXT(U15,"#,##0")&amp;"円）",""),IF('設定'!$B$12="はい",R15&amp;"%対象"&amp;"　税抜 "&amp;TEXT(T15,"#,##0")&amp;"円　消費税額 "&amp;TEXT(U15,"#,##0")&amp;"円（税込 "&amp;TEXT(T15+U15,"#,##0")&amp;"円）",R15&amp;"%対象"&amp;"　税込 "&amp;TEXT(T15+U15,"#,##0")&amp;"円"))))</f>
        <v/>
      </c>
      <c r="AK15" s="19" t="str">
        <f>IF(OR(Q15=0,N(L15)=0),"",IF(AND('設定'!$B$12&lt;&gt;"はい",'設定'!$B$8=""),"",IF(G15="はい",S15&amp;"%対象※"&amp;"　"&amp;TEXT(V15+W15,"#,##0")&amp;"円"&amp;IF('設定'!$B$12="はい","（うち消費税額 "&amp;TEXT(W15,"#,##0")&amp;"円）",""),IF('設定'!$B$12="はい",S15&amp;"%対象※"&amp;"　税抜 "&amp;TEXT(V15,"#,##0")&amp;"円　消費税額 "&amp;TEXT(W15,"#,##0")&amp;"円（税込 "&amp;TEXT(V15+W15,"#,##0")&amp;"円）",S15&amp;"%対象※"&amp;"　税込 "&amp;TEXT(V15+W15,"#,##0")&amp;"円"))))</f>
        <v/>
      </c>
      <c r="AL15" s="19" t="str">
        <f>IF(OR(Q15=0,N(M15)=0),"","課税対象外（入湯税など）　"&amp;TEXT(M15,"#,##0")&amp;"円")</f>
        <v/>
      </c>
      <c r="AM15" s="19" t="str">
        <f>IF(OR(Q15=0,N(N15)=0),"","売上代金以外の額　"&amp;TEXT(N15,"#,##0")&amp;"円")</f>
        <v/>
      </c>
      <c r="AN15" s="19" t="str">
        <f>IF(Q15=0,"",IF(AA15&gt;0,"収入印紙 "&amp;TEXT(AA15,"#,##0")&amp;"円 貼付欄",""))</f>
        <v/>
      </c>
    </row>
    <row r="16">
      <c r="A16" s="103" t="n">
        <v>12</v>
      </c>
      <c r="B16" s="100" t="n"/>
      <c r="C16" s="100" t="n"/>
      <c r="D16" s="7" t="n"/>
      <c r="E16" s="7" t="n"/>
      <c r="F16" s="15" t="n"/>
      <c r="G16" s="15" t="n"/>
      <c r="H16" s="7" t="n"/>
      <c r="I16" s="15" t="n"/>
      <c r="J16" s="15" t="n"/>
      <c r="K16" s="104" t="n"/>
      <c r="L16" s="104" t="n"/>
      <c r="M16" s="104" t="n"/>
      <c r="N16" s="104" t="n"/>
      <c r="O16" s="15" t="n"/>
      <c r="P16" s="100" t="n"/>
      <c r="Q16" s="17">
        <f>IF(COUNT(K16,L16,M16,N16)=0,0,IF(AND(OR(N(K16)=0,R16&lt;&gt;""),OR(N(L16)=0,S16&lt;&gt;"")),1,0))</f>
        <v>0</v>
      </c>
      <c r="R16" s="17" t="str">
        <f>IF(C16="","",IFERROR(LOOKUP(2,1/(('設定'!$B$16:$B$19&lt;&gt;"")*('設定'!$B$16:$B$19&lt;=C16)*('設定'!$C$16:$C$19&lt;&gt;"")),'設定'!$C$16:$C$19),""))</f>
        <v/>
      </c>
      <c r="S16" s="17" t="str">
        <f>IF(C16="","",IFERROR(LOOKUP(2,1/(('設定'!$B$20:$B$23&lt;&gt;"")*('設定'!$B$20:$B$23&lt;=C16)*('設定'!$C$20:$C$23&lt;&gt;"")),'設定'!$C$20:$C$23),""))</f>
        <v/>
      </c>
      <c r="T16" s="105" t="str">
        <f>IF(Q16=0,"",IF(N(K16)=0,0,IF(J16="税抜",K16,K16-U16)))</f>
        <v/>
      </c>
      <c r="U16" s="105" t="str">
        <f>IF(Q16=0,"",IF(N(K16)=0,0,IF('設定'!$B$11="切上げ",ROUNDUP(IF(J16="税抜",K16*R16/100,K16*R16/(100+R16)),0),IF('設定'!$B$11="四捨五入",ROUND(IF(J16="税抜",K16*R16/100,K16*R16/(100+R16)),0),ROUNDDOWN(IF(J16="税抜",K16*R16/100,K16*R16/(100+R16)),0)))))</f>
        <v/>
      </c>
      <c r="V16" s="105" t="str">
        <f>IF(Q16=0,"",IF(N(L16)=0,0,IF(J16="税抜",L16,L16-W16)))</f>
        <v/>
      </c>
      <c r="W16" s="105" t="str">
        <f>IF(Q16=0,"",IF(N(L16)=0,0,IF('設定'!$B$11="切上げ",ROUNDUP(IF(J16="税抜",L16*S16/100,L16*S16/(100+S16)),0),IF('設定'!$B$11="四捨五入",ROUND(IF(J16="税抜",L16*S16/100,L16*S16/(100+S16)),0),ROUNDDOWN(IF(J16="税抜",L16*S16/100,L16*S16/(100+S16)),0)))))</f>
        <v/>
      </c>
      <c r="X16" s="105" t="str">
        <f>IF(Q16=0,"",T16+U16+V16+W16+N(M16)+N(N16))</f>
        <v/>
      </c>
      <c r="Y16" s="105" t="str">
        <f>IF(Q16=0,"",IF(AND('設定'!$B$9="はい",'設定'!$B$12="はい"),T16+V16,T16+U16+V16+W16))</f>
        <v/>
      </c>
      <c r="Z16" s="105" t="str">
        <f>IF(Q16=0,"",Y16+N(N16))</f>
        <v/>
      </c>
      <c r="AA16" s="105" t="str">
        <f>IF(Q16=0,"",IF(O16="はい",0,IF(I16="クレジットカード",0,IF(I16="電子（PDFのみ）",0,IF(Y16=0,IF(Z16&lt;'印紙判定表'!$A$24,0,'印紙判定表'!$C$24),IF(Z16&lt;'印紙判定表'!$A$6,0,INDEX('印紙判定表'!$C$5:$C$19,MATCH(MAX(Y16,'印紙判定表'!$A$6),'印紙判定表'!$A$5:$A$19,1))))))))</f>
        <v/>
      </c>
      <c r="AB16" s="11" t="str">
        <f>IF(Q16=0,"",IF(O16="はい","非課税（営業に関しない受取書・国税庁 No.7125）",IF(I16="クレジットカード","課税文書に当たらない（領収書に「クレジットカード利用」と印字・国税庁 質疑応答19/37）",IF(I16="電子（PDFのみ）","課税文書に当たらない（電子データのみで紙を渡さない・国税庁 質疑応答02/10。紙に印刷して渡すと課税）",IF(AA16=0,"非課税（受取金額が"&amp;TEXT(IF(Y16=0,'印紙判定表'!$A$24,'印紙判定表'!$A$6),"#,##0")&amp;"円"&amp;"未満・国税庁 No.7105）"&amp;IF(N(N16)&gt;0,"。売上代金と売上代金以外の合計で判定","")&amp;IF(N(M16)&gt;0,"。入湯税など特別徴収の税は判定額に入れない（印紙税法基本通達第32条）",""),"課税（判定額"&amp;TEXT(Y16,"#,##0")&amp;"円→"&amp;TEXT(AA16,"#,##0")&amp;"円）"&amp;IF(AND('設定'!$B$9="はい",'設定'!$B$12="はい"),"。消費税額を除いた額で判定（国税庁 No.7124）","。税込の額で判定（"&amp;IF('設定'!$B$9="はい","消費税額を印字しない書式・国税庁 No.7124","免税事業者・国税庁 質疑応答19/21")&amp;"）")&amp;IF(N(M16)&gt;0,"。入湯税など特別徴収の税は判定額に入れない（印紙税法基本通達第32条）","")&amp;IF(I16="銀行振込","。振込でも受取書（印紙税法基本通達 別表第一 第17号文書の4）","")&amp;IF(OR(I16="電子マネー",I16="コード決済"),"。決済の仕組みで扱いが違う（国税庁 質疑応答19/50）。この表では印紙が要るものとして判定","")&amp;IF(Y16=0,"。売上代金以外の受取書として判定（第17号の2）",IF(Y16&lt;'印紙判定表'!$A$6,"。売上代金は"&amp;TEXT('印紙判定表'!$A$6,"#,##0")&amp;"円"&amp;"未満だが、売上代金以外との合計が"&amp;TEXT('印紙判定表'!$A$6,"#,##0")&amp;"円"&amp;"以上のため"&amp;TEXT(AA16,"#,##0")&amp;"円","")))))))</f>
        <v/>
      </c>
      <c r="AC16" s="11" t="str">
        <f>IF(Q16=0,"",IF(G16="はい","簡易請求書の形（宛名なし・「上様」）","事業者宛（適格請求書の形）"))</f>
        <v/>
      </c>
      <c r="AD16" s="11" t="str">
        <f>IF(COUNT(K16,L16,M16,N16)=0,"",IF(Q16=0,"取引日を入れてください（税率を取引日で決めます）。",IF(AND(G16&lt;&gt;"はい",E16=""),"宛名を入れてください（事業者宛は宛名が必要）。","")&amp;IF(AND(G16="はい",'設定'!$B$10="その他（事業者間の取引が中心）"),"「上様」にできる事業か確認してください（相手が個別に特定される取引は簡易請求書の対象外・国税庁 問24-2）。","")&amp;IF(AND(G16&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16="","領収書の日付（受領日）を入れてください。","")&amp;IF(OR(I16="電子マネー",I16="コード決済"),"決済の仕組みで印紙の扱いが違います（国税庁 質疑応答19/50）。","")))</f>
        <v/>
      </c>
      <c r="AE16" s="19" t="str">
        <f>IF(Q16=0,"",IF(P16&lt;&gt;"","領 収 書（再発行）","領 収 書"))</f>
        <v/>
      </c>
      <c r="AF16" s="19" t="str">
        <f>IF(B16="","",IF(B16&gt;=DATE(2019,5,1),"令和"&amp;IF(YEAR(B16)=2019,"元",YEAR(B16)-2018)&amp;"年"&amp;MONTH(B16)&amp;"月"&amp;DAY(B16)&amp;"日",YEAR(B16)&amp;"年"&amp;MONTH(B16)&amp;"月"&amp;DAY(B16)&amp;"日")&amp;IF(P16&lt;&gt;"","　（再発行）元の領収書 "&amp;IF(P16&gt;=DATE(2019,5,1),"令和"&amp;IF(YEAR(P16)=2019,"元",YEAR(P16)-2018)&amp;"年"&amp;MONTH(P16)&amp;"月"&amp;DAY(P16)&amp;"日",YEAR(P16)&amp;"年"&amp;MONTH(P16)&amp;"月"&amp;DAY(P16)&amp;"日")&amp;"付",""))</f>
        <v/>
      </c>
      <c r="AG16" s="19" t="str">
        <f>IF(G16="はい","上様",IF(E16="","",E16&amp;" "&amp;IF(F16="","様",F16)))</f>
        <v/>
      </c>
      <c r="AH16" s="19" t="str">
        <f>IF(Q16=0,"","金額　￥"&amp;TEXT(X16,"#,##0")&amp;" －")</f>
        <v/>
      </c>
      <c r="AI16" s="19" t="str">
        <f>IF(H16="","","但し　"&amp;IF(RIGHT(H16&amp;IF(D16&lt;&gt;"","（"&amp;D16&amp;"）",""),3)="として",H16&amp;IF(D16&lt;&gt;"","（"&amp;D16&amp;"）",""),H16&amp;IF(D16&lt;&gt;"","（"&amp;D16&amp;"）","")&amp;"として")&amp;IF(I16="クレジットカード","（クレジットカード利用）","")&amp;IF(N(L16)&gt;0,"（※は軽減税率の対象品目）",""))</f>
        <v/>
      </c>
      <c r="AJ16" s="19" t="str">
        <f>IF(OR(Q16=0,N(K16)=0),"",IF(AND('設定'!$B$12&lt;&gt;"はい",'設定'!$B$8=""),"",IF(G16="はい",R16&amp;"%対象"&amp;"　"&amp;TEXT(T16+U16,"#,##0")&amp;"円"&amp;IF('設定'!$B$12="はい","（うち消費税額 "&amp;TEXT(U16,"#,##0")&amp;"円）",""),IF('設定'!$B$12="はい",R16&amp;"%対象"&amp;"　税抜 "&amp;TEXT(T16,"#,##0")&amp;"円　消費税額 "&amp;TEXT(U16,"#,##0")&amp;"円（税込 "&amp;TEXT(T16+U16,"#,##0")&amp;"円）",R16&amp;"%対象"&amp;"　税込 "&amp;TEXT(T16+U16,"#,##0")&amp;"円"))))</f>
        <v/>
      </c>
      <c r="AK16" s="19" t="str">
        <f>IF(OR(Q16=0,N(L16)=0),"",IF(AND('設定'!$B$12&lt;&gt;"はい",'設定'!$B$8=""),"",IF(G16="はい",S16&amp;"%対象※"&amp;"　"&amp;TEXT(V16+W16,"#,##0")&amp;"円"&amp;IF('設定'!$B$12="はい","（うち消費税額 "&amp;TEXT(W16,"#,##0")&amp;"円）",""),IF('設定'!$B$12="はい",S16&amp;"%対象※"&amp;"　税抜 "&amp;TEXT(V16,"#,##0")&amp;"円　消費税額 "&amp;TEXT(W16,"#,##0")&amp;"円（税込 "&amp;TEXT(V16+W16,"#,##0")&amp;"円）",S16&amp;"%対象※"&amp;"　税込 "&amp;TEXT(V16+W16,"#,##0")&amp;"円"))))</f>
        <v/>
      </c>
      <c r="AL16" s="19" t="str">
        <f>IF(OR(Q16=0,N(M16)=0),"","課税対象外（入湯税など）　"&amp;TEXT(M16,"#,##0")&amp;"円")</f>
        <v/>
      </c>
      <c r="AM16" s="19" t="str">
        <f>IF(OR(Q16=0,N(N16)=0),"","売上代金以外の額　"&amp;TEXT(N16,"#,##0")&amp;"円")</f>
        <v/>
      </c>
      <c r="AN16" s="19" t="str">
        <f>IF(Q16=0,"",IF(AA16&gt;0,"収入印紙 "&amp;TEXT(AA16,"#,##0")&amp;"円 貼付欄",""))</f>
        <v/>
      </c>
    </row>
    <row r="17">
      <c r="A17" s="103" t="n">
        <v>13</v>
      </c>
      <c r="B17" s="100" t="n"/>
      <c r="C17" s="100" t="n"/>
      <c r="D17" s="7" t="n"/>
      <c r="E17" s="7" t="n"/>
      <c r="F17" s="15" t="n"/>
      <c r="G17" s="15" t="n"/>
      <c r="H17" s="7" t="n"/>
      <c r="I17" s="15" t="n"/>
      <c r="J17" s="15" t="n"/>
      <c r="K17" s="104" t="n"/>
      <c r="L17" s="104" t="n"/>
      <c r="M17" s="104" t="n"/>
      <c r="N17" s="104" t="n"/>
      <c r="O17" s="15" t="n"/>
      <c r="P17" s="100" t="n"/>
      <c r="Q17" s="17">
        <f>IF(COUNT(K17,L17,M17,N17)=0,0,IF(AND(OR(N(K17)=0,R17&lt;&gt;""),OR(N(L17)=0,S17&lt;&gt;"")),1,0))</f>
        <v>0</v>
      </c>
      <c r="R17" s="17" t="str">
        <f>IF(C17="","",IFERROR(LOOKUP(2,1/(('設定'!$B$16:$B$19&lt;&gt;"")*('設定'!$B$16:$B$19&lt;=C17)*('設定'!$C$16:$C$19&lt;&gt;"")),'設定'!$C$16:$C$19),""))</f>
        <v/>
      </c>
      <c r="S17" s="17" t="str">
        <f>IF(C17="","",IFERROR(LOOKUP(2,1/(('設定'!$B$20:$B$23&lt;&gt;"")*('設定'!$B$20:$B$23&lt;=C17)*('設定'!$C$20:$C$23&lt;&gt;"")),'設定'!$C$20:$C$23),""))</f>
        <v/>
      </c>
      <c r="T17" s="105" t="str">
        <f>IF(Q17=0,"",IF(N(K17)=0,0,IF(J17="税抜",K17,K17-U17)))</f>
        <v/>
      </c>
      <c r="U17" s="105" t="str">
        <f>IF(Q17=0,"",IF(N(K17)=0,0,IF('設定'!$B$11="切上げ",ROUNDUP(IF(J17="税抜",K17*R17/100,K17*R17/(100+R17)),0),IF('設定'!$B$11="四捨五入",ROUND(IF(J17="税抜",K17*R17/100,K17*R17/(100+R17)),0),ROUNDDOWN(IF(J17="税抜",K17*R17/100,K17*R17/(100+R17)),0)))))</f>
        <v/>
      </c>
      <c r="V17" s="105" t="str">
        <f>IF(Q17=0,"",IF(N(L17)=0,0,IF(J17="税抜",L17,L17-W17)))</f>
        <v/>
      </c>
      <c r="W17" s="105" t="str">
        <f>IF(Q17=0,"",IF(N(L17)=0,0,IF('設定'!$B$11="切上げ",ROUNDUP(IF(J17="税抜",L17*S17/100,L17*S17/(100+S17)),0),IF('設定'!$B$11="四捨五入",ROUND(IF(J17="税抜",L17*S17/100,L17*S17/(100+S17)),0),ROUNDDOWN(IF(J17="税抜",L17*S17/100,L17*S17/(100+S17)),0)))))</f>
        <v/>
      </c>
      <c r="X17" s="105" t="str">
        <f>IF(Q17=0,"",T17+U17+V17+W17+N(M17)+N(N17))</f>
        <v/>
      </c>
      <c r="Y17" s="105" t="str">
        <f>IF(Q17=0,"",IF(AND('設定'!$B$9="はい",'設定'!$B$12="はい"),T17+V17,T17+U17+V17+W17))</f>
        <v/>
      </c>
      <c r="Z17" s="105" t="str">
        <f>IF(Q17=0,"",Y17+N(N17))</f>
        <v/>
      </c>
      <c r="AA17" s="105" t="str">
        <f>IF(Q17=0,"",IF(O17="はい",0,IF(I17="クレジットカード",0,IF(I17="電子（PDFのみ）",0,IF(Y17=0,IF(Z17&lt;'印紙判定表'!$A$24,0,'印紙判定表'!$C$24),IF(Z17&lt;'印紙判定表'!$A$6,0,INDEX('印紙判定表'!$C$5:$C$19,MATCH(MAX(Y17,'印紙判定表'!$A$6),'印紙判定表'!$A$5:$A$19,1))))))))</f>
        <v/>
      </c>
      <c r="AB17" s="11" t="str">
        <f>IF(Q17=0,"",IF(O17="はい","非課税（営業に関しない受取書・国税庁 No.7125）",IF(I17="クレジットカード","課税文書に当たらない（領収書に「クレジットカード利用」と印字・国税庁 質疑応答19/37）",IF(I17="電子（PDFのみ）","課税文書に当たらない（電子データのみで紙を渡さない・国税庁 質疑応答02/10。紙に印刷して渡すと課税）",IF(AA17=0,"非課税（受取金額が"&amp;TEXT(IF(Y17=0,'印紙判定表'!$A$24,'印紙判定表'!$A$6),"#,##0")&amp;"円"&amp;"未満・国税庁 No.7105）"&amp;IF(N(N17)&gt;0,"。売上代金と売上代金以外の合計で判定","")&amp;IF(N(M17)&gt;0,"。入湯税など特別徴収の税は判定額に入れない（印紙税法基本通達第32条）",""),"課税（判定額"&amp;TEXT(Y17,"#,##0")&amp;"円→"&amp;TEXT(AA17,"#,##0")&amp;"円）"&amp;IF(AND('設定'!$B$9="はい",'設定'!$B$12="はい"),"。消費税額を除いた額で判定（国税庁 No.7124）","。税込の額で判定（"&amp;IF('設定'!$B$9="はい","消費税額を印字しない書式・国税庁 No.7124","免税事業者・国税庁 質疑応答19/21")&amp;"）")&amp;IF(N(M17)&gt;0,"。入湯税など特別徴収の税は判定額に入れない（印紙税法基本通達第32条）","")&amp;IF(I17="銀行振込","。振込でも受取書（印紙税法基本通達 別表第一 第17号文書の4）","")&amp;IF(OR(I17="電子マネー",I17="コード決済"),"。決済の仕組みで扱いが違う（国税庁 質疑応答19/50）。この表では印紙が要るものとして判定","")&amp;IF(Y17=0,"。売上代金以外の受取書として判定（第17号の2）",IF(Y17&lt;'印紙判定表'!$A$6,"。売上代金は"&amp;TEXT('印紙判定表'!$A$6,"#,##0")&amp;"円"&amp;"未満だが、売上代金以外との合計が"&amp;TEXT('印紙判定表'!$A$6,"#,##0")&amp;"円"&amp;"以上のため"&amp;TEXT(AA17,"#,##0")&amp;"円","")))))))</f>
        <v/>
      </c>
      <c r="AC17" s="11" t="str">
        <f>IF(Q17=0,"",IF(G17="はい","簡易請求書の形（宛名なし・「上様」）","事業者宛（適格請求書の形）"))</f>
        <v/>
      </c>
      <c r="AD17" s="11" t="str">
        <f>IF(COUNT(K17,L17,M17,N17)=0,"",IF(Q17=0,"取引日を入れてください（税率を取引日で決めます）。",IF(AND(G17&lt;&gt;"はい",E17=""),"宛名を入れてください（事業者宛は宛名が必要）。","")&amp;IF(AND(G17="はい",'設定'!$B$10="その他（事業者間の取引が中心）"),"「上様」にできる事業か確認してください（相手が個別に特定される取引は簡易請求書の対象外・国税庁 問24-2）。","")&amp;IF(AND(G17&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17="","領収書の日付（受領日）を入れてください。","")&amp;IF(OR(I17="電子マネー",I17="コード決済"),"決済の仕組みで印紙の扱いが違います（国税庁 質疑応答19/50）。","")))</f>
        <v/>
      </c>
      <c r="AE17" s="19" t="str">
        <f>IF(Q17=0,"",IF(P17&lt;&gt;"","領 収 書（再発行）","領 収 書"))</f>
        <v/>
      </c>
      <c r="AF17" s="19" t="str">
        <f>IF(B17="","",IF(B17&gt;=DATE(2019,5,1),"令和"&amp;IF(YEAR(B17)=2019,"元",YEAR(B17)-2018)&amp;"年"&amp;MONTH(B17)&amp;"月"&amp;DAY(B17)&amp;"日",YEAR(B17)&amp;"年"&amp;MONTH(B17)&amp;"月"&amp;DAY(B17)&amp;"日")&amp;IF(P17&lt;&gt;"","　（再発行）元の領収書 "&amp;IF(P17&gt;=DATE(2019,5,1),"令和"&amp;IF(YEAR(P17)=2019,"元",YEAR(P17)-2018)&amp;"年"&amp;MONTH(P17)&amp;"月"&amp;DAY(P17)&amp;"日",YEAR(P17)&amp;"年"&amp;MONTH(P17)&amp;"月"&amp;DAY(P17)&amp;"日")&amp;"付",""))</f>
        <v/>
      </c>
      <c r="AG17" s="19" t="str">
        <f>IF(G17="はい","上様",IF(E17="","",E17&amp;" "&amp;IF(F17="","様",F17)))</f>
        <v/>
      </c>
      <c r="AH17" s="19" t="str">
        <f>IF(Q17=0,"","金額　￥"&amp;TEXT(X17,"#,##0")&amp;" －")</f>
        <v/>
      </c>
      <c r="AI17" s="19" t="str">
        <f>IF(H17="","","但し　"&amp;IF(RIGHT(H17&amp;IF(D17&lt;&gt;"","（"&amp;D17&amp;"）",""),3)="として",H17&amp;IF(D17&lt;&gt;"","（"&amp;D17&amp;"）",""),H17&amp;IF(D17&lt;&gt;"","（"&amp;D17&amp;"）","")&amp;"として")&amp;IF(I17="クレジットカード","（クレジットカード利用）","")&amp;IF(N(L17)&gt;0,"（※は軽減税率の対象品目）",""))</f>
        <v/>
      </c>
      <c r="AJ17" s="19" t="str">
        <f>IF(OR(Q17=0,N(K17)=0),"",IF(AND('設定'!$B$12&lt;&gt;"はい",'設定'!$B$8=""),"",IF(G17="はい",R17&amp;"%対象"&amp;"　"&amp;TEXT(T17+U17,"#,##0")&amp;"円"&amp;IF('設定'!$B$12="はい","（うち消費税額 "&amp;TEXT(U17,"#,##0")&amp;"円）",""),IF('設定'!$B$12="はい",R17&amp;"%対象"&amp;"　税抜 "&amp;TEXT(T17,"#,##0")&amp;"円　消費税額 "&amp;TEXT(U17,"#,##0")&amp;"円（税込 "&amp;TEXT(T17+U17,"#,##0")&amp;"円）",R17&amp;"%対象"&amp;"　税込 "&amp;TEXT(T17+U17,"#,##0")&amp;"円"))))</f>
        <v/>
      </c>
      <c r="AK17" s="19" t="str">
        <f>IF(OR(Q17=0,N(L17)=0),"",IF(AND('設定'!$B$12&lt;&gt;"はい",'設定'!$B$8=""),"",IF(G17="はい",S17&amp;"%対象※"&amp;"　"&amp;TEXT(V17+W17,"#,##0")&amp;"円"&amp;IF('設定'!$B$12="はい","（うち消費税額 "&amp;TEXT(W17,"#,##0")&amp;"円）",""),IF('設定'!$B$12="はい",S17&amp;"%対象※"&amp;"　税抜 "&amp;TEXT(V17,"#,##0")&amp;"円　消費税額 "&amp;TEXT(W17,"#,##0")&amp;"円（税込 "&amp;TEXT(V17+W17,"#,##0")&amp;"円）",S17&amp;"%対象※"&amp;"　税込 "&amp;TEXT(V17+W17,"#,##0")&amp;"円"))))</f>
        <v/>
      </c>
      <c r="AL17" s="19" t="str">
        <f>IF(OR(Q17=0,N(M17)=0),"","課税対象外（入湯税など）　"&amp;TEXT(M17,"#,##0")&amp;"円")</f>
        <v/>
      </c>
      <c r="AM17" s="19" t="str">
        <f>IF(OR(Q17=0,N(N17)=0),"","売上代金以外の額　"&amp;TEXT(N17,"#,##0")&amp;"円")</f>
        <v/>
      </c>
      <c r="AN17" s="19" t="str">
        <f>IF(Q17=0,"",IF(AA17&gt;0,"収入印紙 "&amp;TEXT(AA17,"#,##0")&amp;"円 貼付欄",""))</f>
        <v/>
      </c>
    </row>
    <row r="18">
      <c r="A18" s="103" t="n">
        <v>14</v>
      </c>
      <c r="B18" s="100" t="n"/>
      <c r="C18" s="100" t="n"/>
      <c r="D18" s="7" t="n"/>
      <c r="E18" s="7" t="n"/>
      <c r="F18" s="15" t="n"/>
      <c r="G18" s="15" t="n"/>
      <c r="H18" s="7" t="n"/>
      <c r="I18" s="15" t="n"/>
      <c r="J18" s="15" t="n"/>
      <c r="K18" s="104" t="n"/>
      <c r="L18" s="104" t="n"/>
      <c r="M18" s="104" t="n"/>
      <c r="N18" s="104" t="n"/>
      <c r="O18" s="15" t="n"/>
      <c r="P18" s="100" t="n"/>
      <c r="Q18" s="17">
        <f>IF(COUNT(K18,L18,M18,N18)=0,0,IF(AND(OR(N(K18)=0,R18&lt;&gt;""),OR(N(L18)=0,S18&lt;&gt;"")),1,0))</f>
        <v>0</v>
      </c>
      <c r="R18" s="17" t="str">
        <f>IF(C18="","",IFERROR(LOOKUP(2,1/(('設定'!$B$16:$B$19&lt;&gt;"")*('設定'!$B$16:$B$19&lt;=C18)*('設定'!$C$16:$C$19&lt;&gt;"")),'設定'!$C$16:$C$19),""))</f>
        <v/>
      </c>
      <c r="S18" s="17" t="str">
        <f>IF(C18="","",IFERROR(LOOKUP(2,1/(('設定'!$B$20:$B$23&lt;&gt;"")*('設定'!$B$20:$B$23&lt;=C18)*('設定'!$C$20:$C$23&lt;&gt;"")),'設定'!$C$20:$C$23),""))</f>
        <v/>
      </c>
      <c r="T18" s="105" t="str">
        <f>IF(Q18=0,"",IF(N(K18)=0,0,IF(J18="税抜",K18,K18-U18)))</f>
        <v/>
      </c>
      <c r="U18" s="105" t="str">
        <f>IF(Q18=0,"",IF(N(K18)=0,0,IF('設定'!$B$11="切上げ",ROUNDUP(IF(J18="税抜",K18*R18/100,K18*R18/(100+R18)),0),IF('設定'!$B$11="四捨五入",ROUND(IF(J18="税抜",K18*R18/100,K18*R18/(100+R18)),0),ROUNDDOWN(IF(J18="税抜",K18*R18/100,K18*R18/(100+R18)),0)))))</f>
        <v/>
      </c>
      <c r="V18" s="105" t="str">
        <f>IF(Q18=0,"",IF(N(L18)=0,0,IF(J18="税抜",L18,L18-W18)))</f>
        <v/>
      </c>
      <c r="W18" s="105" t="str">
        <f>IF(Q18=0,"",IF(N(L18)=0,0,IF('設定'!$B$11="切上げ",ROUNDUP(IF(J18="税抜",L18*S18/100,L18*S18/(100+S18)),0),IF('設定'!$B$11="四捨五入",ROUND(IF(J18="税抜",L18*S18/100,L18*S18/(100+S18)),0),ROUNDDOWN(IF(J18="税抜",L18*S18/100,L18*S18/(100+S18)),0)))))</f>
        <v/>
      </c>
      <c r="X18" s="105" t="str">
        <f>IF(Q18=0,"",T18+U18+V18+W18+N(M18)+N(N18))</f>
        <v/>
      </c>
      <c r="Y18" s="105" t="str">
        <f>IF(Q18=0,"",IF(AND('設定'!$B$9="はい",'設定'!$B$12="はい"),T18+V18,T18+U18+V18+W18))</f>
        <v/>
      </c>
      <c r="Z18" s="105" t="str">
        <f>IF(Q18=0,"",Y18+N(N18))</f>
        <v/>
      </c>
      <c r="AA18" s="105" t="str">
        <f>IF(Q18=0,"",IF(O18="はい",0,IF(I18="クレジットカード",0,IF(I18="電子（PDFのみ）",0,IF(Y18=0,IF(Z18&lt;'印紙判定表'!$A$24,0,'印紙判定表'!$C$24),IF(Z18&lt;'印紙判定表'!$A$6,0,INDEX('印紙判定表'!$C$5:$C$19,MATCH(MAX(Y18,'印紙判定表'!$A$6),'印紙判定表'!$A$5:$A$19,1))))))))</f>
        <v/>
      </c>
      <c r="AB18" s="11" t="str">
        <f>IF(Q18=0,"",IF(O18="はい","非課税（営業に関しない受取書・国税庁 No.7125）",IF(I18="クレジットカード","課税文書に当たらない（領収書に「クレジットカード利用」と印字・国税庁 質疑応答19/37）",IF(I18="電子（PDFのみ）","課税文書に当たらない（電子データのみで紙を渡さない・国税庁 質疑応答02/10。紙に印刷して渡すと課税）",IF(AA18=0,"非課税（受取金額が"&amp;TEXT(IF(Y18=0,'印紙判定表'!$A$24,'印紙判定表'!$A$6),"#,##0")&amp;"円"&amp;"未満・国税庁 No.7105）"&amp;IF(N(N18)&gt;0,"。売上代金と売上代金以外の合計で判定","")&amp;IF(N(M18)&gt;0,"。入湯税など特別徴収の税は判定額に入れない（印紙税法基本通達第32条）",""),"課税（判定額"&amp;TEXT(Y18,"#,##0")&amp;"円→"&amp;TEXT(AA18,"#,##0")&amp;"円）"&amp;IF(AND('設定'!$B$9="はい",'設定'!$B$12="はい"),"。消費税額を除いた額で判定（国税庁 No.7124）","。税込の額で判定（"&amp;IF('設定'!$B$9="はい","消費税額を印字しない書式・国税庁 No.7124","免税事業者・国税庁 質疑応答19/21")&amp;"）")&amp;IF(N(M18)&gt;0,"。入湯税など特別徴収の税は判定額に入れない（印紙税法基本通達第32条）","")&amp;IF(I18="銀行振込","。振込でも受取書（印紙税法基本通達 別表第一 第17号文書の4）","")&amp;IF(OR(I18="電子マネー",I18="コード決済"),"。決済の仕組みで扱いが違う（国税庁 質疑応答19/50）。この表では印紙が要るものとして判定","")&amp;IF(Y18=0,"。売上代金以外の受取書として判定（第17号の2）",IF(Y18&lt;'印紙判定表'!$A$6,"。売上代金は"&amp;TEXT('印紙判定表'!$A$6,"#,##0")&amp;"円"&amp;"未満だが、売上代金以外との合計が"&amp;TEXT('印紙判定表'!$A$6,"#,##0")&amp;"円"&amp;"以上のため"&amp;TEXT(AA18,"#,##0")&amp;"円","")))))))</f>
        <v/>
      </c>
      <c r="AC18" s="11" t="str">
        <f>IF(Q18=0,"",IF(G18="はい","簡易請求書の形（宛名なし・「上様」）","事業者宛（適格請求書の形）"))</f>
        <v/>
      </c>
      <c r="AD18" s="11" t="str">
        <f>IF(COUNT(K18,L18,M18,N18)=0,"",IF(Q18=0,"取引日を入れてください（税率を取引日で決めます）。",IF(AND(G18&lt;&gt;"はい",E18=""),"宛名を入れてください（事業者宛は宛名が必要）。","")&amp;IF(AND(G18="はい",'設定'!$B$10="その他（事業者間の取引が中心）"),"「上様」にできる事業か確認してください（相手が個別に特定される取引は簡易請求書の対象外・国税庁 問24-2）。","")&amp;IF(AND(G18&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18="","領収書の日付（受領日）を入れてください。","")&amp;IF(OR(I18="電子マネー",I18="コード決済"),"決済の仕組みで印紙の扱いが違います（国税庁 質疑応答19/50）。","")))</f>
        <v/>
      </c>
      <c r="AE18" s="19" t="str">
        <f>IF(Q18=0,"",IF(P18&lt;&gt;"","領 収 書（再発行）","領 収 書"))</f>
        <v/>
      </c>
      <c r="AF18" s="19" t="str">
        <f>IF(B18="","",IF(B18&gt;=DATE(2019,5,1),"令和"&amp;IF(YEAR(B18)=2019,"元",YEAR(B18)-2018)&amp;"年"&amp;MONTH(B18)&amp;"月"&amp;DAY(B18)&amp;"日",YEAR(B18)&amp;"年"&amp;MONTH(B18)&amp;"月"&amp;DAY(B18)&amp;"日")&amp;IF(P18&lt;&gt;"","　（再発行）元の領収書 "&amp;IF(P18&gt;=DATE(2019,5,1),"令和"&amp;IF(YEAR(P18)=2019,"元",YEAR(P18)-2018)&amp;"年"&amp;MONTH(P18)&amp;"月"&amp;DAY(P18)&amp;"日",YEAR(P18)&amp;"年"&amp;MONTH(P18)&amp;"月"&amp;DAY(P18)&amp;"日")&amp;"付",""))</f>
        <v/>
      </c>
      <c r="AG18" s="19" t="str">
        <f>IF(G18="はい","上様",IF(E18="","",E18&amp;" "&amp;IF(F18="","様",F18)))</f>
        <v/>
      </c>
      <c r="AH18" s="19" t="str">
        <f>IF(Q18=0,"","金額　￥"&amp;TEXT(X18,"#,##0")&amp;" －")</f>
        <v/>
      </c>
      <c r="AI18" s="19" t="str">
        <f>IF(H18="","","但し　"&amp;IF(RIGHT(H18&amp;IF(D18&lt;&gt;"","（"&amp;D18&amp;"）",""),3)="として",H18&amp;IF(D18&lt;&gt;"","（"&amp;D18&amp;"）",""),H18&amp;IF(D18&lt;&gt;"","（"&amp;D18&amp;"）","")&amp;"として")&amp;IF(I18="クレジットカード","（クレジットカード利用）","")&amp;IF(N(L18)&gt;0,"（※は軽減税率の対象品目）",""))</f>
        <v/>
      </c>
      <c r="AJ18" s="19" t="str">
        <f>IF(OR(Q18=0,N(K18)=0),"",IF(AND('設定'!$B$12&lt;&gt;"はい",'設定'!$B$8=""),"",IF(G18="はい",R18&amp;"%対象"&amp;"　"&amp;TEXT(T18+U18,"#,##0")&amp;"円"&amp;IF('設定'!$B$12="はい","（うち消費税額 "&amp;TEXT(U18,"#,##0")&amp;"円）",""),IF('設定'!$B$12="はい",R18&amp;"%対象"&amp;"　税抜 "&amp;TEXT(T18,"#,##0")&amp;"円　消費税額 "&amp;TEXT(U18,"#,##0")&amp;"円（税込 "&amp;TEXT(T18+U18,"#,##0")&amp;"円）",R18&amp;"%対象"&amp;"　税込 "&amp;TEXT(T18+U18,"#,##0")&amp;"円"))))</f>
        <v/>
      </c>
      <c r="AK18" s="19" t="str">
        <f>IF(OR(Q18=0,N(L18)=0),"",IF(AND('設定'!$B$12&lt;&gt;"はい",'設定'!$B$8=""),"",IF(G18="はい",S18&amp;"%対象※"&amp;"　"&amp;TEXT(V18+W18,"#,##0")&amp;"円"&amp;IF('設定'!$B$12="はい","（うち消費税額 "&amp;TEXT(W18,"#,##0")&amp;"円）",""),IF('設定'!$B$12="はい",S18&amp;"%対象※"&amp;"　税抜 "&amp;TEXT(V18,"#,##0")&amp;"円　消費税額 "&amp;TEXT(W18,"#,##0")&amp;"円（税込 "&amp;TEXT(V18+W18,"#,##0")&amp;"円）",S18&amp;"%対象※"&amp;"　税込 "&amp;TEXT(V18+W18,"#,##0")&amp;"円"))))</f>
        <v/>
      </c>
      <c r="AL18" s="19" t="str">
        <f>IF(OR(Q18=0,N(M18)=0),"","課税対象外（入湯税など）　"&amp;TEXT(M18,"#,##0")&amp;"円")</f>
        <v/>
      </c>
      <c r="AM18" s="19" t="str">
        <f>IF(OR(Q18=0,N(N18)=0),"","売上代金以外の額　"&amp;TEXT(N18,"#,##0")&amp;"円")</f>
        <v/>
      </c>
      <c r="AN18" s="19" t="str">
        <f>IF(Q18=0,"",IF(AA18&gt;0,"収入印紙 "&amp;TEXT(AA18,"#,##0")&amp;"円 貼付欄",""))</f>
        <v/>
      </c>
    </row>
    <row r="19">
      <c r="A19" s="103" t="n">
        <v>15</v>
      </c>
      <c r="B19" s="100" t="n"/>
      <c r="C19" s="100" t="n"/>
      <c r="D19" s="7" t="n"/>
      <c r="E19" s="7" t="n"/>
      <c r="F19" s="15" t="n"/>
      <c r="G19" s="15" t="n"/>
      <c r="H19" s="7" t="n"/>
      <c r="I19" s="15" t="n"/>
      <c r="J19" s="15" t="n"/>
      <c r="K19" s="104" t="n"/>
      <c r="L19" s="104" t="n"/>
      <c r="M19" s="104" t="n"/>
      <c r="N19" s="104" t="n"/>
      <c r="O19" s="15" t="n"/>
      <c r="P19" s="100" t="n"/>
      <c r="Q19" s="17">
        <f>IF(COUNT(K19,L19,M19,N19)=0,0,IF(AND(OR(N(K19)=0,R19&lt;&gt;""),OR(N(L19)=0,S19&lt;&gt;"")),1,0))</f>
        <v>0</v>
      </c>
      <c r="R19" s="17" t="str">
        <f>IF(C19="","",IFERROR(LOOKUP(2,1/(('設定'!$B$16:$B$19&lt;&gt;"")*('設定'!$B$16:$B$19&lt;=C19)*('設定'!$C$16:$C$19&lt;&gt;"")),'設定'!$C$16:$C$19),""))</f>
        <v/>
      </c>
      <c r="S19" s="17" t="str">
        <f>IF(C19="","",IFERROR(LOOKUP(2,1/(('設定'!$B$20:$B$23&lt;&gt;"")*('設定'!$B$20:$B$23&lt;=C19)*('設定'!$C$20:$C$23&lt;&gt;"")),'設定'!$C$20:$C$23),""))</f>
        <v/>
      </c>
      <c r="T19" s="105" t="str">
        <f>IF(Q19=0,"",IF(N(K19)=0,0,IF(J19="税抜",K19,K19-U19)))</f>
        <v/>
      </c>
      <c r="U19" s="105" t="str">
        <f>IF(Q19=0,"",IF(N(K19)=0,0,IF('設定'!$B$11="切上げ",ROUNDUP(IF(J19="税抜",K19*R19/100,K19*R19/(100+R19)),0),IF('設定'!$B$11="四捨五入",ROUND(IF(J19="税抜",K19*R19/100,K19*R19/(100+R19)),0),ROUNDDOWN(IF(J19="税抜",K19*R19/100,K19*R19/(100+R19)),0)))))</f>
        <v/>
      </c>
      <c r="V19" s="105" t="str">
        <f>IF(Q19=0,"",IF(N(L19)=0,0,IF(J19="税抜",L19,L19-W19)))</f>
        <v/>
      </c>
      <c r="W19" s="105" t="str">
        <f>IF(Q19=0,"",IF(N(L19)=0,0,IF('設定'!$B$11="切上げ",ROUNDUP(IF(J19="税抜",L19*S19/100,L19*S19/(100+S19)),0),IF('設定'!$B$11="四捨五入",ROUND(IF(J19="税抜",L19*S19/100,L19*S19/(100+S19)),0),ROUNDDOWN(IF(J19="税抜",L19*S19/100,L19*S19/(100+S19)),0)))))</f>
        <v/>
      </c>
      <c r="X19" s="105" t="str">
        <f>IF(Q19=0,"",T19+U19+V19+W19+N(M19)+N(N19))</f>
        <v/>
      </c>
      <c r="Y19" s="105" t="str">
        <f>IF(Q19=0,"",IF(AND('設定'!$B$9="はい",'設定'!$B$12="はい"),T19+V19,T19+U19+V19+W19))</f>
        <v/>
      </c>
      <c r="Z19" s="105" t="str">
        <f>IF(Q19=0,"",Y19+N(N19))</f>
        <v/>
      </c>
      <c r="AA19" s="105" t="str">
        <f>IF(Q19=0,"",IF(O19="はい",0,IF(I19="クレジットカード",0,IF(I19="電子（PDFのみ）",0,IF(Y19=0,IF(Z19&lt;'印紙判定表'!$A$24,0,'印紙判定表'!$C$24),IF(Z19&lt;'印紙判定表'!$A$6,0,INDEX('印紙判定表'!$C$5:$C$19,MATCH(MAX(Y19,'印紙判定表'!$A$6),'印紙判定表'!$A$5:$A$19,1))))))))</f>
        <v/>
      </c>
      <c r="AB19" s="11" t="str">
        <f>IF(Q19=0,"",IF(O19="はい","非課税（営業に関しない受取書・国税庁 No.7125）",IF(I19="クレジットカード","課税文書に当たらない（領収書に「クレジットカード利用」と印字・国税庁 質疑応答19/37）",IF(I19="電子（PDFのみ）","課税文書に当たらない（電子データのみで紙を渡さない・国税庁 質疑応答02/10。紙に印刷して渡すと課税）",IF(AA19=0,"非課税（受取金額が"&amp;TEXT(IF(Y19=0,'印紙判定表'!$A$24,'印紙判定表'!$A$6),"#,##0")&amp;"円"&amp;"未満・国税庁 No.7105）"&amp;IF(N(N19)&gt;0,"。売上代金と売上代金以外の合計で判定","")&amp;IF(N(M19)&gt;0,"。入湯税など特別徴収の税は判定額に入れない（印紙税法基本通達第32条）",""),"課税（判定額"&amp;TEXT(Y19,"#,##0")&amp;"円→"&amp;TEXT(AA19,"#,##0")&amp;"円）"&amp;IF(AND('設定'!$B$9="はい",'設定'!$B$12="はい"),"。消費税額を除いた額で判定（国税庁 No.7124）","。税込の額で判定（"&amp;IF('設定'!$B$9="はい","消費税額を印字しない書式・国税庁 No.7124","免税事業者・国税庁 質疑応答19/21")&amp;"）")&amp;IF(N(M19)&gt;0,"。入湯税など特別徴収の税は判定額に入れない（印紙税法基本通達第32条）","")&amp;IF(I19="銀行振込","。振込でも受取書（印紙税法基本通達 別表第一 第17号文書の4）","")&amp;IF(OR(I19="電子マネー",I19="コード決済"),"。決済の仕組みで扱いが違う（国税庁 質疑応答19/50）。この表では印紙が要るものとして判定","")&amp;IF(Y19=0,"。売上代金以外の受取書として判定（第17号の2）",IF(Y19&lt;'印紙判定表'!$A$6,"。売上代金は"&amp;TEXT('印紙判定表'!$A$6,"#,##0")&amp;"円"&amp;"未満だが、売上代金以外との合計が"&amp;TEXT('印紙判定表'!$A$6,"#,##0")&amp;"円"&amp;"以上のため"&amp;TEXT(AA19,"#,##0")&amp;"円","")))))))</f>
        <v/>
      </c>
      <c r="AC19" s="11" t="str">
        <f>IF(Q19=0,"",IF(G19="はい","簡易請求書の形（宛名なし・「上様」）","事業者宛（適格請求書の形）"))</f>
        <v/>
      </c>
      <c r="AD19" s="11" t="str">
        <f>IF(COUNT(K19,L19,M19,N19)=0,"",IF(Q19=0,"取引日を入れてください（税率を取引日で決めます）。",IF(AND(G19&lt;&gt;"はい",E19=""),"宛名を入れてください（事業者宛は宛名が必要）。","")&amp;IF(AND(G19="はい",'設定'!$B$10="その他（事業者間の取引が中心）"),"「上様」にできる事業か確認してください（相手が個別に特定される取引は簡易請求書の対象外・国税庁 問24-2）。","")&amp;IF(AND(G19&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19="","領収書の日付（受領日）を入れてください。","")&amp;IF(OR(I19="電子マネー",I19="コード決済"),"決済の仕組みで印紙の扱いが違います（国税庁 質疑応答19/50）。","")))</f>
        <v/>
      </c>
      <c r="AE19" s="19" t="str">
        <f>IF(Q19=0,"",IF(P19&lt;&gt;"","領 収 書（再発行）","領 収 書"))</f>
        <v/>
      </c>
      <c r="AF19" s="19" t="str">
        <f>IF(B19="","",IF(B19&gt;=DATE(2019,5,1),"令和"&amp;IF(YEAR(B19)=2019,"元",YEAR(B19)-2018)&amp;"年"&amp;MONTH(B19)&amp;"月"&amp;DAY(B19)&amp;"日",YEAR(B19)&amp;"年"&amp;MONTH(B19)&amp;"月"&amp;DAY(B19)&amp;"日")&amp;IF(P19&lt;&gt;"","　（再発行）元の領収書 "&amp;IF(P19&gt;=DATE(2019,5,1),"令和"&amp;IF(YEAR(P19)=2019,"元",YEAR(P19)-2018)&amp;"年"&amp;MONTH(P19)&amp;"月"&amp;DAY(P19)&amp;"日",YEAR(P19)&amp;"年"&amp;MONTH(P19)&amp;"月"&amp;DAY(P19)&amp;"日")&amp;"付",""))</f>
        <v/>
      </c>
      <c r="AG19" s="19" t="str">
        <f>IF(G19="はい","上様",IF(E19="","",E19&amp;" "&amp;IF(F19="","様",F19)))</f>
        <v/>
      </c>
      <c r="AH19" s="19" t="str">
        <f>IF(Q19=0,"","金額　￥"&amp;TEXT(X19,"#,##0")&amp;" －")</f>
        <v/>
      </c>
      <c r="AI19" s="19" t="str">
        <f>IF(H19="","","但し　"&amp;IF(RIGHT(H19&amp;IF(D19&lt;&gt;"","（"&amp;D19&amp;"）",""),3)="として",H19&amp;IF(D19&lt;&gt;"","（"&amp;D19&amp;"）",""),H19&amp;IF(D19&lt;&gt;"","（"&amp;D19&amp;"）","")&amp;"として")&amp;IF(I19="クレジットカード","（クレジットカード利用）","")&amp;IF(N(L19)&gt;0,"（※は軽減税率の対象品目）",""))</f>
        <v/>
      </c>
      <c r="AJ19" s="19" t="str">
        <f>IF(OR(Q19=0,N(K19)=0),"",IF(AND('設定'!$B$12&lt;&gt;"はい",'設定'!$B$8=""),"",IF(G19="はい",R19&amp;"%対象"&amp;"　"&amp;TEXT(T19+U19,"#,##0")&amp;"円"&amp;IF('設定'!$B$12="はい","（うち消費税額 "&amp;TEXT(U19,"#,##0")&amp;"円）",""),IF('設定'!$B$12="はい",R19&amp;"%対象"&amp;"　税抜 "&amp;TEXT(T19,"#,##0")&amp;"円　消費税額 "&amp;TEXT(U19,"#,##0")&amp;"円（税込 "&amp;TEXT(T19+U19,"#,##0")&amp;"円）",R19&amp;"%対象"&amp;"　税込 "&amp;TEXT(T19+U19,"#,##0")&amp;"円"))))</f>
        <v/>
      </c>
      <c r="AK19" s="19" t="str">
        <f>IF(OR(Q19=0,N(L19)=0),"",IF(AND('設定'!$B$12&lt;&gt;"はい",'設定'!$B$8=""),"",IF(G19="はい",S19&amp;"%対象※"&amp;"　"&amp;TEXT(V19+W19,"#,##0")&amp;"円"&amp;IF('設定'!$B$12="はい","（うち消費税額 "&amp;TEXT(W19,"#,##0")&amp;"円）",""),IF('設定'!$B$12="はい",S19&amp;"%対象※"&amp;"　税抜 "&amp;TEXT(V19,"#,##0")&amp;"円　消費税額 "&amp;TEXT(W19,"#,##0")&amp;"円（税込 "&amp;TEXT(V19+W19,"#,##0")&amp;"円）",S19&amp;"%対象※"&amp;"　税込 "&amp;TEXT(V19+W19,"#,##0")&amp;"円"))))</f>
        <v/>
      </c>
      <c r="AL19" s="19" t="str">
        <f>IF(OR(Q19=0,N(M19)=0),"","課税対象外（入湯税など）　"&amp;TEXT(M19,"#,##0")&amp;"円")</f>
        <v/>
      </c>
      <c r="AM19" s="19" t="str">
        <f>IF(OR(Q19=0,N(N19)=0),"","売上代金以外の額　"&amp;TEXT(N19,"#,##0")&amp;"円")</f>
        <v/>
      </c>
      <c r="AN19" s="19" t="str">
        <f>IF(Q19=0,"",IF(AA19&gt;0,"収入印紙 "&amp;TEXT(AA19,"#,##0")&amp;"円 貼付欄",""))</f>
        <v/>
      </c>
    </row>
    <row r="20">
      <c r="A20" s="103" t="n">
        <v>16</v>
      </c>
      <c r="B20" s="100" t="n"/>
      <c r="C20" s="100" t="n"/>
      <c r="D20" s="7" t="n"/>
      <c r="E20" s="7" t="n"/>
      <c r="F20" s="15" t="n"/>
      <c r="G20" s="15" t="n"/>
      <c r="H20" s="7" t="n"/>
      <c r="I20" s="15" t="n"/>
      <c r="J20" s="15" t="n"/>
      <c r="K20" s="104" t="n"/>
      <c r="L20" s="104" t="n"/>
      <c r="M20" s="104" t="n"/>
      <c r="N20" s="104" t="n"/>
      <c r="O20" s="15" t="n"/>
      <c r="P20" s="100" t="n"/>
      <c r="Q20" s="17">
        <f>IF(COUNT(K20,L20,M20,N20)=0,0,IF(AND(OR(N(K20)=0,R20&lt;&gt;""),OR(N(L20)=0,S20&lt;&gt;"")),1,0))</f>
        <v>0</v>
      </c>
      <c r="R20" s="17" t="str">
        <f>IF(C20="","",IFERROR(LOOKUP(2,1/(('設定'!$B$16:$B$19&lt;&gt;"")*('設定'!$B$16:$B$19&lt;=C20)*('設定'!$C$16:$C$19&lt;&gt;"")),'設定'!$C$16:$C$19),""))</f>
        <v/>
      </c>
      <c r="S20" s="17" t="str">
        <f>IF(C20="","",IFERROR(LOOKUP(2,1/(('設定'!$B$20:$B$23&lt;&gt;"")*('設定'!$B$20:$B$23&lt;=C20)*('設定'!$C$20:$C$23&lt;&gt;"")),'設定'!$C$20:$C$23),""))</f>
        <v/>
      </c>
      <c r="T20" s="105" t="str">
        <f>IF(Q20=0,"",IF(N(K20)=0,0,IF(J20="税抜",K20,K20-U20)))</f>
        <v/>
      </c>
      <c r="U20" s="105" t="str">
        <f>IF(Q20=0,"",IF(N(K20)=0,0,IF('設定'!$B$11="切上げ",ROUNDUP(IF(J20="税抜",K20*R20/100,K20*R20/(100+R20)),0),IF('設定'!$B$11="四捨五入",ROUND(IF(J20="税抜",K20*R20/100,K20*R20/(100+R20)),0),ROUNDDOWN(IF(J20="税抜",K20*R20/100,K20*R20/(100+R20)),0)))))</f>
        <v/>
      </c>
      <c r="V20" s="105" t="str">
        <f>IF(Q20=0,"",IF(N(L20)=0,0,IF(J20="税抜",L20,L20-W20)))</f>
        <v/>
      </c>
      <c r="W20" s="105" t="str">
        <f>IF(Q20=0,"",IF(N(L20)=0,0,IF('設定'!$B$11="切上げ",ROUNDUP(IF(J20="税抜",L20*S20/100,L20*S20/(100+S20)),0),IF('設定'!$B$11="四捨五入",ROUND(IF(J20="税抜",L20*S20/100,L20*S20/(100+S20)),0),ROUNDDOWN(IF(J20="税抜",L20*S20/100,L20*S20/(100+S20)),0)))))</f>
        <v/>
      </c>
      <c r="X20" s="105" t="str">
        <f>IF(Q20=0,"",T20+U20+V20+W20+N(M20)+N(N20))</f>
        <v/>
      </c>
      <c r="Y20" s="105" t="str">
        <f>IF(Q20=0,"",IF(AND('設定'!$B$9="はい",'設定'!$B$12="はい"),T20+V20,T20+U20+V20+W20))</f>
        <v/>
      </c>
      <c r="Z20" s="105" t="str">
        <f>IF(Q20=0,"",Y20+N(N20))</f>
        <v/>
      </c>
      <c r="AA20" s="105" t="str">
        <f>IF(Q20=0,"",IF(O20="はい",0,IF(I20="クレジットカード",0,IF(I20="電子（PDFのみ）",0,IF(Y20=0,IF(Z20&lt;'印紙判定表'!$A$24,0,'印紙判定表'!$C$24),IF(Z20&lt;'印紙判定表'!$A$6,0,INDEX('印紙判定表'!$C$5:$C$19,MATCH(MAX(Y20,'印紙判定表'!$A$6),'印紙判定表'!$A$5:$A$19,1))))))))</f>
        <v/>
      </c>
      <c r="AB20" s="11" t="str">
        <f>IF(Q20=0,"",IF(O20="はい","非課税（営業に関しない受取書・国税庁 No.7125）",IF(I20="クレジットカード","課税文書に当たらない（領収書に「クレジットカード利用」と印字・国税庁 質疑応答19/37）",IF(I20="電子（PDFのみ）","課税文書に当たらない（電子データのみで紙を渡さない・国税庁 質疑応答02/10。紙に印刷して渡すと課税）",IF(AA20=0,"非課税（受取金額が"&amp;TEXT(IF(Y20=0,'印紙判定表'!$A$24,'印紙判定表'!$A$6),"#,##0")&amp;"円"&amp;"未満・国税庁 No.7105）"&amp;IF(N(N20)&gt;0,"。売上代金と売上代金以外の合計で判定","")&amp;IF(N(M20)&gt;0,"。入湯税など特別徴収の税は判定額に入れない（印紙税法基本通達第32条）",""),"課税（判定額"&amp;TEXT(Y20,"#,##0")&amp;"円→"&amp;TEXT(AA20,"#,##0")&amp;"円）"&amp;IF(AND('設定'!$B$9="はい",'設定'!$B$12="はい"),"。消費税額を除いた額で判定（国税庁 No.7124）","。税込の額で判定（"&amp;IF('設定'!$B$9="はい","消費税額を印字しない書式・国税庁 No.7124","免税事業者・国税庁 質疑応答19/21")&amp;"）")&amp;IF(N(M20)&gt;0,"。入湯税など特別徴収の税は判定額に入れない（印紙税法基本通達第32条）","")&amp;IF(I20="銀行振込","。振込でも受取書（印紙税法基本通達 別表第一 第17号文書の4）","")&amp;IF(OR(I20="電子マネー",I20="コード決済"),"。決済の仕組みで扱いが違う（国税庁 質疑応答19/50）。この表では印紙が要るものとして判定","")&amp;IF(Y20=0,"。売上代金以外の受取書として判定（第17号の2）",IF(Y20&lt;'印紙判定表'!$A$6,"。売上代金は"&amp;TEXT('印紙判定表'!$A$6,"#,##0")&amp;"円"&amp;"未満だが、売上代金以外との合計が"&amp;TEXT('印紙判定表'!$A$6,"#,##0")&amp;"円"&amp;"以上のため"&amp;TEXT(AA20,"#,##0")&amp;"円","")))))))</f>
        <v/>
      </c>
      <c r="AC20" s="11" t="str">
        <f>IF(Q20=0,"",IF(G20="はい","簡易請求書の形（宛名なし・「上様」）","事業者宛（適格請求書の形）"))</f>
        <v/>
      </c>
      <c r="AD20" s="11" t="str">
        <f>IF(COUNT(K20,L20,M20,N20)=0,"",IF(Q20=0,"取引日を入れてください（税率を取引日で決めます）。",IF(AND(G20&lt;&gt;"はい",E20=""),"宛名を入れてください（事業者宛は宛名が必要）。","")&amp;IF(AND(G20="はい",'設定'!$B$10="その他（事業者間の取引が中心）"),"「上様」にできる事業か確認してください（相手が個別に特定される取引は簡易請求書の対象外・国税庁 問24-2）。","")&amp;IF(AND(G20&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20="","領収書の日付（受領日）を入れてください。","")&amp;IF(OR(I20="電子マネー",I20="コード決済"),"決済の仕組みで印紙の扱いが違います（国税庁 質疑応答19/50）。","")))</f>
        <v/>
      </c>
      <c r="AE20" s="19" t="str">
        <f>IF(Q20=0,"",IF(P20&lt;&gt;"","領 収 書（再発行）","領 収 書"))</f>
        <v/>
      </c>
      <c r="AF20" s="19" t="str">
        <f>IF(B20="","",IF(B20&gt;=DATE(2019,5,1),"令和"&amp;IF(YEAR(B20)=2019,"元",YEAR(B20)-2018)&amp;"年"&amp;MONTH(B20)&amp;"月"&amp;DAY(B20)&amp;"日",YEAR(B20)&amp;"年"&amp;MONTH(B20)&amp;"月"&amp;DAY(B20)&amp;"日")&amp;IF(P20&lt;&gt;"","　（再発行）元の領収書 "&amp;IF(P20&gt;=DATE(2019,5,1),"令和"&amp;IF(YEAR(P20)=2019,"元",YEAR(P20)-2018)&amp;"年"&amp;MONTH(P20)&amp;"月"&amp;DAY(P20)&amp;"日",YEAR(P20)&amp;"年"&amp;MONTH(P20)&amp;"月"&amp;DAY(P20)&amp;"日")&amp;"付",""))</f>
        <v/>
      </c>
      <c r="AG20" s="19" t="str">
        <f>IF(G20="はい","上様",IF(E20="","",E20&amp;" "&amp;IF(F20="","様",F20)))</f>
        <v/>
      </c>
      <c r="AH20" s="19" t="str">
        <f>IF(Q20=0,"","金額　￥"&amp;TEXT(X20,"#,##0")&amp;" －")</f>
        <v/>
      </c>
      <c r="AI20" s="19" t="str">
        <f>IF(H20="","","但し　"&amp;IF(RIGHT(H20&amp;IF(D20&lt;&gt;"","（"&amp;D20&amp;"）",""),3)="として",H20&amp;IF(D20&lt;&gt;"","（"&amp;D20&amp;"）",""),H20&amp;IF(D20&lt;&gt;"","（"&amp;D20&amp;"）","")&amp;"として")&amp;IF(I20="クレジットカード","（クレジットカード利用）","")&amp;IF(N(L20)&gt;0,"（※は軽減税率の対象品目）",""))</f>
        <v/>
      </c>
      <c r="AJ20" s="19" t="str">
        <f>IF(OR(Q20=0,N(K20)=0),"",IF(AND('設定'!$B$12&lt;&gt;"はい",'設定'!$B$8=""),"",IF(G20="はい",R20&amp;"%対象"&amp;"　"&amp;TEXT(T20+U20,"#,##0")&amp;"円"&amp;IF('設定'!$B$12="はい","（うち消費税額 "&amp;TEXT(U20,"#,##0")&amp;"円）",""),IF('設定'!$B$12="はい",R20&amp;"%対象"&amp;"　税抜 "&amp;TEXT(T20,"#,##0")&amp;"円　消費税額 "&amp;TEXT(U20,"#,##0")&amp;"円（税込 "&amp;TEXT(T20+U20,"#,##0")&amp;"円）",R20&amp;"%対象"&amp;"　税込 "&amp;TEXT(T20+U20,"#,##0")&amp;"円"))))</f>
        <v/>
      </c>
      <c r="AK20" s="19" t="str">
        <f>IF(OR(Q20=0,N(L20)=0),"",IF(AND('設定'!$B$12&lt;&gt;"はい",'設定'!$B$8=""),"",IF(G20="はい",S20&amp;"%対象※"&amp;"　"&amp;TEXT(V20+W20,"#,##0")&amp;"円"&amp;IF('設定'!$B$12="はい","（うち消費税額 "&amp;TEXT(W20,"#,##0")&amp;"円）",""),IF('設定'!$B$12="はい",S20&amp;"%対象※"&amp;"　税抜 "&amp;TEXT(V20,"#,##0")&amp;"円　消費税額 "&amp;TEXT(W20,"#,##0")&amp;"円（税込 "&amp;TEXT(V20+W20,"#,##0")&amp;"円）",S20&amp;"%対象※"&amp;"　税込 "&amp;TEXT(V20+W20,"#,##0")&amp;"円"))))</f>
        <v/>
      </c>
      <c r="AL20" s="19" t="str">
        <f>IF(OR(Q20=0,N(M20)=0),"","課税対象外（入湯税など）　"&amp;TEXT(M20,"#,##0")&amp;"円")</f>
        <v/>
      </c>
      <c r="AM20" s="19" t="str">
        <f>IF(OR(Q20=0,N(N20)=0),"","売上代金以外の額　"&amp;TEXT(N20,"#,##0")&amp;"円")</f>
        <v/>
      </c>
      <c r="AN20" s="19" t="str">
        <f>IF(Q20=0,"",IF(AA20&gt;0,"収入印紙 "&amp;TEXT(AA20,"#,##0")&amp;"円 貼付欄",""))</f>
        <v/>
      </c>
    </row>
    <row r="21">
      <c r="A21" s="103" t="n">
        <v>17</v>
      </c>
      <c r="B21" s="100" t="n"/>
      <c r="C21" s="100" t="n"/>
      <c r="D21" s="7" t="n"/>
      <c r="E21" s="7" t="n"/>
      <c r="F21" s="15" t="n"/>
      <c r="G21" s="15" t="n"/>
      <c r="H21" s="7" t="n"/>
      <c r="I21" s="15" t="n"/>
      <c r="J21" s="15" t="n"/>
      <c r="K21" s="104" t="n"/>
      <c r="L21" s="104" t="n"/>
      <c r="M21" s="104" t="n"/>
      <c r="N21" s="104" t="n"/>
      <c r="O21" s="15" t="n"/>
      <c r="P21" s="100" t="n"/>
      <c r="Q21" s="17">
        <f>IF(COUNT(K21,L21,M21,N21)=0,0,IF(AND(OR(N(K21)=0,R21&lt;&gt;""),OR(N(L21)=0,S21&lt;&gt;"")),1,0))</f>
        <v>0</v>
      </c>
      <c r="R21" s="17" t="str">
        <f>IF(C21="","",IFERROR(LOOKUP(2,1/(('設定'!$B$16:$B$19&lt;&gt;"")*('設定'!$B$16:$B$19&lt;=C21)*('設定'!$C$16:$C$19&lt;&gt;"")),'設定'!$C$16:$C$19),""))</f>
        <v/>
      </c>
      <c r="S21" s="17" t="str">
        <f>IF(C21="","",IFERROR(LOOKUP(2,1/(('設定'!$B$20:$B$23&lt;&gt;"")*('設定'!$B$20:$B$23&lt;=C21)*('設定'!$C$20:$C$23&lt;&gt;"")),'設定'!$C$20:$C$23),""))</f>
        <v/>
      </c>
      <c r="T21" s="105" t="str">
        <f>IF(Q21=0,"",IF(N(K21)=0,0,IF(J21="税抜",K21,K21-U21)))</f>
        <v/>
      </c>
      <c r="U21" s="105" t="str">
        <f>IF(Q21=0,"",IF(N(K21)=0,0,IF('設定'!$B$11="切上げ",ROUNDUP(IF(J21="税抜",K21*R21/100,K21*R21/(100+R21)),0),IF('設定'!$B$11="四捨五入",ROUND(IF(J21="税抜",K21*R21/100,K21*R21/(100+R21)),0),ROUNDDOWN(IF(J21="税抜",K21*R21/100,K21*R21/(100+R21)),0)))))</f>
        <v/>
      </c>
      <c r="V21" s="105" t="str">
        <f>IF(Q21=0,"",IF(N(L21)=0,0,IF(J21="税抜",L21,L21-W21)))</f>
        <v/>
      </c>
      <c r="W21" s="105" t="str">
        <f>IF(Q21=0,"",IF(N(L21)=0,0,IF('設定'!$B$11="切上げ",ROUNDUP(IF(J21="税抜",L21*S21/100,L21*S21/(100+S21)),0),IF('設定'!$B$11="四捨五入",ROUND(IF(J21="税抜",L21*S21/100,L21*S21/(100+S21)),0),ROUNDDOWN(IF(J21="税抜",L21*S21/100,L21*S21/(100+S21)),0)))))</f>
        <v/>
      </c>
      <c r="X21" s="105" t="str">
        <f>IF(Q21=0,"",T21+U21+V21+W21+N(M21)+N(N21))</f>
        <v/>
      </c>
      <c r="Y21" s="105" t="str">
        <f>IF(Q21=0,"",IF(AND('設定'!$B$9="はい",'設定'!$B$12="はい"),T21+V21,T21+U21+V21+W21))</f>
        <v/>
      </c>
      <c r="Z21" s="105" t="str">
        <f>IF(Q21=0,"",Y21+N(N21))</f>
        <v/>
      </c>
      <c r="AA21" s="105" t="str">
        <f>IF(Q21=0,"",IF(O21="はい",0,IF(I21="クレジットカード",0,IF(I21="電子（PDFのみ）",0,IF(Y21=0,IF(Z21&lt;'印紙判定表'!$A$24,0,'印紙判定表'!$C$24),IF(Z21&lt;'印紙判定表'!$A$6,0,INDEX('印紙判定表'!$C$5:$C$19,MATCH(MAX(Y21,'印紙判定表'!$A$6),'印紙判定表'!$A$5:$A$19,1))))))))</f>
        <v/>
      </c>
      <c r="AB21" s="11" t="str">
        <f>IF(Q21=0,"",IF(O21="はい","非課税（営業に関しない受取書・国税庁 No.7125）",IF(I21="クレジットカード","課税文書に当たらない（領収書に「クレジットカード利用」と印字・国税庁 質疑応答19/37）",IF(I21="電子（PDFのみ）","課税文書に当たらない（電子データのみで紙を渡さない・国税庁 質疑応答02/10。紙に印刷して渡すと課税）",IF(AA21=0,"非課税（受取金額が"&amp;TEXT(IF(Y21=0,'印紙判定表'!$A$24,'印紙判定表'!$A$6),"#,##0")&amp;"円"&amp;"未満・国税庁 No.7105）"&amp;IF(N(N21)&gt;0,"。売上代金と売上代金以外の合計で判定","")&amp;IF(N(M21)&gt;0,"。入湯税など特別徴収の税は判定額に入れない（印紙税法基本通達第32条）",""),"課税（判定額"&amp;TEXT(Y21,"#,##0")&amp;"円→"&amp;TEXT(AA21,"#,##0")&amp;"円）"&amp;IF(AND('設定'!$B$9="はい",'設定'!$B$12="はい"),"。消費税額を除いた額で判定（国税庁 No.7124）","。税込の額で判定（"&amp;IF('設定'!$B$9="はい","消費税額を印字しない書式・国税庁 No.7124","免税事業者・国税庁 質疑応答19/21")&amp;"）")&amp;IF(N(M21)&gt;0,"。入湯税など特別徴収の税は判定額に入れない（印紙税法基本通達第32条）","")&amp;IF(I21="銀行振込","。振込でも受取書（印紙税法基本通達 別表第一 第17号文書の4）","")&amp;IF(OR(I21="電子マネー",I21="コード決済"),"。決済の仕組みで扱いが違う（国税庁 質疑応答19/50）。この表では印紙が要るものとして判定","")&amp;IF(Y21=0,"。売上代金以外の受取書として判定（第17号の2）",IF(Y21&lt;'印紙判定表'!$A$6,"。売上代金は"&amp;TEXT('印紙判定表'!$A$6,"#,##0")&amp;"円"&amp;"未満だが、売上代金以外との合計が"&amp;TEXT('印紙判定表'!$A$6,"#,##0")&amp;"円"&amp;"以上のため"&amp;TEXT(AA21,"#,##0")&amp;"円","")))))))</f>
        <v/>
      </c>
      <c r="AC21" s="11" t="str">
        <f>IF(Q21=0,"",IF(G21="はい","簡易請求書の形（宛名なし・「上様」）","事業者宛（適格請求書の形）"))</f>
        <v/>
      </c>
      <c r="AD21" s="11" t="str">
        <f>IF(COUNT(K21,L21,M21,N21)=0,"",IF(Q21=0,"取引日を入れてください（税率を取引日で決めます）。",IF(AND(G21&lt;&gt;"はい",E21=""),"宛名を入れてください（事業者宛は宛名が必要）。","")&amp;IF(AND(G21="はい",'設定'!$B$10="その他（事業者間の取引が中心）"),"「上様」にできる事業か確認してください（相手が個別に特定される取引は簡易請求書の対象外・国税庁 問24-2）。","")&amp;IF(AND(G21&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21="","領収書の日付（受領日）を入れてください。","")&amp;IF(OR(I21="電子マネー",I21="コード決済"),"決済の仕組みで印紙の扱いが違います（国税庁 質疑応答19/50）。","")))</f>
        <v/>
      </c>
      <c r="AE21" s="19" t="str">
        <f>IF(Q21=0,"",IF(P21&lt;&gt;"","領 収 書（再発行）","領 収 書"))</f>
        <v/>
      </c>
      <c r="AF21" s="19" t="str">
        <f>IF(B21="","",IF(B21&gt;=DATE(2019,5,1),"令和"&amp;IF(YEAR(B21)=2019,"元",YEAR(B21)-2018)&amp;"年"&amp;MONTH(B21)&amp;"月"&amp;DAY(B21)&amp;"日",YEAR(B21)&amp;"年"&amp;MONTH(B21)&amp;"月"&amp;DAY(B21)&amp;"日")&amp;IF(P21&lt;&gt;"","　（再発行）元の領収書 "&amp;IF(P21&gt;=DATE(2019,5,1),"令和"&amp;IF(YEAR(P21)=2019,"元",YEAR(P21)-2018)&amp;"年"&amp;MONTH(P21)&amp;"月"&amp;DAY(P21)&amp;"日",YEAR(P21)&amp;"年"&amp;MONTH(P21)&amp;"月"&amp;DAY(P21)&amp;"日")&amp;"付",""))</f>
        <v/>
      </c>
      <c r="AG21" s="19" t="str">
        <f>IF(G21="はい","上様",IF(E21="","",E21&amp;" "&amp;IF(F21="","様",F21)))</f>
        <v/>
      </c>
      <c r="AH21" s="19" t="str">
        <f>IF(Q21=0,"","金額　￥"&amp;TEXT(X21,"#,##0")&amp;" －")</f>
        <v/>
      </c>
      <c r="AI21" s="19" t="str">
        <f>IF(H21="","","但し　"&amp;IF(RIGHT(H21&amp;IF(D21&lt;&gt;"","（"&amp;D21&amp;"）",""),3)="として",H21&amp;IF(D21&lt;&gt;"","（"&amp;D21&amp;"）",""),H21&amp;IF(D21&lt;&gt;"","（"&amp;D21&amp;"）","")&amp;"として")&amp;IF(I21="クレジットカード","（クレジットカード利用）","")&amp;IF(N(L21)&gt;0,"（※は軽減税率の対象品目）",""))</f>
        <v/>
      </c>
      <c r="AJ21" s="19" t="str">
        <f>IF(OR(Q21=0,N(K21)=0),"",IF(AND('設定'!$B$12&lt;&gt;"はい",'設定'!$B$8=""),"",IF(G21="はい",R21&amp;"%対象"&amp;"　"&amp;TEXT(T21+U21,"#,##0")&amp;"円"&amp;IF('設定'!$B$12="はい","（うち消費税額 "&amp;TEXT(U21,"#,##0")&amp;"円）",""),IF('設定'!$B$12="はい",R21&amp;"%対象"&amp;"　税抜 "&amp;TEXT(T21,"#,##0")&amp;"円　消費税額 "&amp;TEXT(U21,"#,##0")&amp;"円（税込 "&amp;TEXT(T21+U21,"#,##0")&amp;"円）",R21&amp;"%対象"&amp;"　税込 "&amp;TEXT(T21+U21,"#,##0")&amp;"円"))))</f>
        <v/>
      </c>
      <c r="AK21" s="19" t="str">
        <f>IF(OR(Q21=0,N(L21)=0),"",IF(AND('設定'!$B$12&lt;&gt;"はい",'設定'!$B$8=""),"",IF(G21="はい",S21&amp;"%対象※"&amp;"　"&amp;TEXT(V21+W21,"#,##0")&amp;"円"&amp;IF('設定'!$B$12="はい","（うち消費税額 "&amp;TEXT(W21,"#,##0")&amp;"円）",""),IF('設定'!$B$12="はい",S21&amp;"%対象※"&amp;"　税抜 "&amp;TEXT(V21,"#,##0")&amp;"円　消費税額 "&amp;TEXT(W21,"#,##0")&amp;"円（税込 "&amp;TEXT(V21+W21,"#,##0")&amp;"円）",S21&amp;"%対象※"&amp;"　税込 "&amp;TEXT(V21+W21,"#,##0")&amp;"円"))))</f>
        <v/>
      </c>
      <c r="AL21" s="19" t="str">
        <f>IF(OR(Q21=0,N(M21)=0),"","課税対象外（入湯税など）　"&amp;TEXT(M21,"#,##0")&amp;"円")</f>
        <v/>
      </c>
      <c r="AM21" s="19" t="str">
        <f>IF(OR(Q21=0,N(N21)=0),"","売上代金以外の額　"&amp;TEXT(N21,"#,##0")&amp;"円")</f>
        <v/>
      </c>
      <c r="AN21" s="19" t="str">
        <f>IF(Q21=0,"",IF(AA21&gt;0,"収入印紙 "&amp;TEXT(AA21,"#,##0")&amp;"円 貼付欄",""))</f>
        <v/>
      </c>
    </row>
    <row r="22">
      <c r="A22" s="103" t="n">
        <v>18</v>
      </c>
      <c r="B22" s="100" t="n"/>
      <c r="C22" s="100" t="n"/>
      <c r="D22" s="7" t="n"/>
      <c r="E22" s="7" t="n"/>
      <c r="F22" s="15" t="n"/>
      <c r="G22" s="15" t="n"/>
      <c r="H22" s="7" t="n"/>
      <c r="I22" s="15" t="n"/>
      <c r="J22" s="15" t="n"/>
      <c r="K22" s="104" t="n"/>
      <c r="L22" s="104" t="n"/>
      <c r="M22" s="104" t="n"/>
      <c r="N22" s="104" t="n"/>
      <c r="O22" s="15" t="n"/>
      <c r="P22" s="100" t="n"/>
      <c r="Q22" s="17">
        <f>IF(COUNT(K22,L22,M22,N22)=0,0,IF(AND(OR(N(K22)=0,R22&lt;&gt;""),OR(N(L22)=0,S22&lt;&gt;"")),1,0))</f>
        <v>0</v>
      </c>
      <c r="R22" s="17" t="str">
        <f>IF(C22="","",IFERROR(LOOKUP(2,1/(('設定'!$B$16:$B$19&lt;&gt;"")*('設定'!$B$16:$B$19&lt;=C22)*('設定'!$C$16:$C$19&lt;&gt;"")),'設定'!$C$16:$C$19),""))</f>
        <v/>
      </c>
      <c r="S22" s="17" t="str">
        <f>IF(C22="","",IFERROR(LOOKUP(2,1/(('設定'!$B$20:$B$23&lt;&gt;"")*('設定'!$B$20:$B$23&lt;=C22)*('設定'!$C$20:$C$23&lt;&gt;"")),'設定'!$C$20:$C$23),""))</f>
        <v/>
      </c>
      <c r="T22" s="105" t="str">
        <f>IF(Q22=0,"",IF(N(K22)=0,0,IF(J22="税抜",K22,K22-U22)))</f>
        <v/>
      </c>
      <c r="U22" s="105" t="str">
        <f>IF(Q22=0,"",IF(N(K22)=0,0,IF('設定'!$B$11="切上げ",ROUNDUP(IF(J22="税抜",K22*R22/100,K22*R22/(100+R22)),0),IF('設定'!$B$11="四捨五入",ROUND(IF(J22="税抜",K22*R22/100,K22*R22/(100+R22)),0),ROUNDDOWN(IF(J22="税抜",K22*R22/100,K22*R22/(100+R22)),0)))))</f>
        <v/>
      </c>
      <c r="V22" s="105" t="str">
        <f>IF(Q22=0,"",IF(N(L22)=0,0,IF(J22="税抜",L22,L22-W22)))</f>
        <v/>
      </c>
      <c r="W22" s="105" t="str">
        <f>IF(Q22=0,"",IF(N(L22)=0,0,IF('設定'!$B$11="切上げ",ROUNDUP(IF(J22="税抜",L22*S22/100,L22*S22/(100+S22)),0),IF('設定'!$B$11="四捨五入",ROUND(IF(J22="税抜",L22*S22/100,L22*S22/(100+S22)),0),ROUNDDOWN(IF(J22="税抜",L22*S22/100,L22*S22/(100+S22)),0)))))</f>
        <v/>
      </c>
      <c r="X22" s="105" t="str">
        <f>IF(Q22=0,"",T22+U22+V22+W22+N(M22)+N(N22))</f>
        <v/>
      </c>
      <c r="Y22" s="105" t="str">
        <f>IF(Q22=0,"",IF(AND('設定'!$B$9="はい",'設定'!$B$12="はい"),T22+V22,T22+U22+V22+W22))</f>
        <v/>
      </c>
      <c r="Z22" s="105" t="str">
        <f>IF(Q22=0,"",Y22+N(N22))</f>
        <v/>
      </c>
      <c r="AA22" s="105" t="str">
        <f>IF(Q22=0,"",IF(O22="はい",0,IF(I22="クレジットカード",0,IF(I22="電子（PDFのみ）",0,IF(Y22=0,IF(Z22&lt;'印紙判定表'!$A$24,0,'印紙判定表'!$C$24),IF(Z22&lt;'印紙判定表'!$A$6,0,INDEX('印紙判定表'!$C$5:$C$19,MATCH(MAX(Y22,'印紙判定表'!$A$6),'印紙判定表'!$A$5:$A$19,1))))))))</f>
        <v/>
      </c>
      <c r="AB22" s="11" t="str">
        <f>IF(Q22=0,"",IF(O22="はい","非課税（営業に関しない受取書・国税庁 No.7125）",IF(I22="クレジットカード","課税文書に当たらない（領収書に「クレジットカード利用」と印字・国税庁 質疑応答19/37）",IF(I22="電子（PDFのみ）","課税文書に当たらない（電子データのみで紙を渡さない・国税庁 質疑応答02/10。紙に印刷して渡すと課税）",IF(AA22=0,"非課税（受取金額が"&amp;TEXT(IF(Y22=0,'印紙判定表'!$A$24,'印紙判定表'!$A$6),"#,##0")&amp;"円"&amp;"未満・国税庁 No.7105）"&amp;IF(N(N22)&gt;0,"。売上代金と売上代金以外の合計で判定","")&amp;IF(N(M22)&gt;0,"。入湯税など特別徴収の税は判定額に入れない（印紙税法基本通達第32条）",""),"課税（判定額"&amp;TEXT(Y22,"#,##0")&amp;"円→"&amp;TEXT(AA22,"#,##0")&amp;"円）"&amp;IF(AND('設定'!$B$9="はい",'設定'!$B$12="はい"),"。消費税額を除いた額で判定（国税庁 No.7124）","。税込の額で判定（"&amp;IF('設定'!$B$9="はい","消費税額を印字しない書式・国税庁 No.7124","免税事業者・国税庁 質疑応答19/21")&amp;"）")&amp;IF(N(M22)&gt;0,"。入湯税など特別徴収の税は判定額に入れない（印紙税法基本通達第32条）","")&amp;IF(I22="銀行振込","。振込でも受取書（印紙税法基本通達 別表第一 第17号文書の4）","")&amp;IF(OR(I22="電子マネー",I22="コード決済"),"。決済の仕組みで扱いが違う（国税庁 質疑応答19/50）。この表では印紙が要るものとして判定","")&amp;IF(Y22=0,"。売上代金以外の受取書として判定（第17号の2）",IF(Y22&lt;'印紙判定表'!$A$6,"。売上代金は"&amp;TEXT('印紙判定表'!$A$6,"#,##0")&amp;"円"&amp;"未満だが、売上代金以外との合計が"&amp;TEXT('印紙判定表'!$A$6,"#,##0")&amp;"円"&amp;"以上のため"&amp;TEXT(AA22,"#,##0")&amp;"円","")))))))</f>
        <v/>
      </c>
      <c r="AC22" s="11" t="str">
        <f>IF(Q22=0,"",IF(G22="はい","簡易請求書の形（宛名なし・「上様」）","事業者宛（適格請求書の形）"))</f>
        <v/>
      </c>
      <c r="AD22" s="11" t="str">
        <f>IF(COUNT(K22,L22,M22,N22)=0,"",IF(Q22=0,"取引日を入れてください（税率を取引日で決めます）。",IF(AND(G22&lt;&gt;"はい",E22=""),"宛名を入れてください（事業者宛は宛名が必要）。","")&amp;IF(AND(G22="はい",'設定'!$B$10="その他（事業者間の取引が中心）"),"「上様」にできる事業か確認してください（相手が個別に特定される取引は簡易請求書の対象外・国税庁 問24-2）。","")&amp;IF(AND(G22&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22="","領収書の日付（受領日）を入れてください。","")&amp;IF(OR(I22="電子マネー",I22="コード決済"),"決済の仕組みで印紙の扱いが違います（国税庁 質疑応答19/50）。","")))</f>
        <v/>
      </c>
      <c r="AE22" s="19" t="str">
        <f>IF(Q22=0,"",IF(P22&lt;&gt;"","領 収 書（再発行）","領 収 書"))</f>
        <v/>
      </c>
      <c r="AF22" s="19" t="str">
        <f>IF(B22="","",IF(B22&gt;=DATE(2019,5,1),"令和"&amp;IF(YEAR(B22)=2019,"元",YEAR(B22)-2018)&amp;"年"&amp;MONTH(B22)&amp;"月"&amp;DAY(B22)&amp;"日",YEAR(B22)&amp;"年"&amp;MONTH(B22)&amp;"月"&amp;DAY(B22)&amp;"日")&amp;IF(P22&lt;&gt;"","　（再発行）元の領収書 "&amp;IF(P22&gt;=DATE(2019,5,1),"令和"&amp;IF(YEAR(P22)=2019,"元",YEAR(P22)-2018)&amp;"年"&amp;MONTH(P22)&amp;"月"&amp;DAY(P22)&amp;"日",YEAR(P22)&amp;"年"&amp;MONTH(P22)&amp;"月"&amp;DAY(P22)&amp;"日")&amp;"付",""))</f>
        <v/>
      </c>
      <c r="AG22" s="19" t="str">
        <f>IF(G22="はい","上様",IF(E22="","",E22&amp;" "&amp;IF(F22="","様",F22)))</f>
        <v/>
      </c>
      <c r="AH22" s="19" t="str">
        <f>IF(Q22=0,"","金額　￥"&amp;TEXT(X22,"#,##0")&amp;" －")</f>
        <v/>
      </c>
      <c r="AI22" s="19" t="str">
        <f>IF(H22="","","但し　"&amp;IF(RIGHT(H22&amp;IF(D22&lt;&gt;"","（"&amp;D22&amp;"）",""),3)="として",H22&amp;IF(D22&lt;&gt;"","（"&amp;D22&amp;"）",""),H22&amp;IF(D22&lt;&gt;"","（"&amp;D22&amp;"）","")&amp;"として")&amp;IF(I22="クレジットカード","（クレジットカード利用）","")&amp;IF(N(L22)&gt;0,"（※は軽減税率の対象品目）",""))</f>
        <v/>
      </c>
      <c r="AJ22" s="19" t="str">
        <f>IF(OR(Q22=0,N(K22)=0),"",IF(AND('設定'!$B$12&lt;&gt;"はい",'設定'!$B$8=""),"",IF(G22="はい",R22&amp;"%対象"&amp;"　"&amp;TEXT(T22+U22,"#,##0")&amp;"円"&amp;IF('設定'!$B$12="はい","（うち消費税額 "&amp;TEXT(U22,"#,##0")&amp;"円）",""),IF('設定'!$B$12="はい",R22&amp;"%対象"&amp;"　税抜 "&amp;TEXT(T22,"#,##0")&amp;"円　消費税額 "&amp;TEXT(U22,"#,##0")&amp;"円（税込 "&amp;TEXT(T22+U22,"#,##0")&amp;"円）",R22&amp;"%対象"&amp;"　税込 "&amp;TEXT(T22+U22,"#,##0")&amp;"円"))))</f>
        <v/>
      </c>
      <c r="AK22" s="19" t="str">
        <f>IF(OR(Q22=0,N(L22)=0),"",IF(AND('設定'!$B$12&lt;&gt;"はい",'設定'!$B$8=""),"",IF(G22="はい",S22&amp;"%対象※"&amp;"　"&amp;TEXT(V22+W22,"#,##0")&amp;"円"&amp;IF('設定'!$B$12="はい","（うち消費税額 "&amp;TEXT(W22,"#,##0")&amp;"円）",""),IF('設定'!$B$12="はい",S22&amp;"%対象※"&amp;"　税抜 "&amp;TEXT(V22,"#,##0")&amp;"円　消費税額 "&amp;TEXT(W22,"#,##0")&amp;"円（税込 "&amp;TEXT(V22+W22,"#,##0")&amp;"円）",S22&amp;"%対象※"&amp;"　税込 "&amp;TEXT(V22+W22,"#,##0")&amp;"円"))))</f>
        <v/>
      </c>
      <c r="AL22" s="19" t="str">
        <f>IF(OR(Q22=0,N(M22)=0),"","課税対象外（入湯税など）　"&amp;TEXT(M22,"#,##0")&amp;"円")</f>
        <v/>
      </c>
      <c r="AM22" s="19" t="str">
        <f>IF(OR(Q22=0,N(N22)=0),"","売上代金以外の額　"&amp;TEXT(N22,"#,##0")&amp;"円")</f>
        <v/>
      </c>
      <c r="AN22" s="19" t="str">
        <f>IF(Q22=0,"",IF(AA22&gt;0,"収入印紙 "&amp;TEXT(AA22,"#,##0")&amp;"円 貼付欄",""))</f>
        <v/>
      </c>
    </row>
    <row r="23">
      <c r="A23" s="103" t="n">
        <v>19</v>
      </c>
      <c r="B23" s="100" t="n"/>
      <c r="C23" s="100" t="n"/>
      <c r="D23" s="7" t="n"/>
      <c r="E23" s="7" t="n"/>
      <c r="F23" s="15" t="n"/>
      <c r="G23" s="15" t="n"/>
      <c r="H23" s="7" t="n"/>
      <c r="I23" s="15" t="n"/>
      <c r="J23" s="15" t="n"/>
      <c r="K23" s="104" t="n"/>
      <c r="L23" s="104" t="n"/>
      <c r="M23" s="104" t="n"/>
      <c r="N23" s="104" t="n"/>
      <c r="O23" s="15" t="n"/>
      <c r="P23" s="100" t="n"/>
      <c r="Q23" s="17">
        <f>IF(COUNT(K23,L23,M23,N23)=0,0,IF(AND(OR(N(K23)=0,R23&lt;&gt;""),OR(N(L23)=0,S23&lt;&gt;"")),1,0))</f>
        <v>0</v>
      </c>
      <c r="R23" s="17" t="str">
        <f>IF(C23="","",IFERROR(LOOKUP(2,1/(('設定'!$B$16:$B$19&lt;&gt;"")*('設定'!$B$16:$B$19&lt;=C23)*('設定'!$C$16:$C$19&lt;&gt;"")),'設定'!$C$16:$C$19),""))</f>
        <v/>
      </c>
      <c r="S23" s="17" t="str">
        <f>IF(C23="","",IFERROR(LOOKUP(2,1/(('設定'!$B$20:$B$23&lt;&gt;"")*('設定'!$B$20:$B$23&lt;=C23)*('設定'!$C$20:$C$23&lt;&gt;"")),'設定'!$C$20:$C$23),""))</f>
        <v/>
      </c>
      <c r="T23" s="105" t="str">
        <f>IF(Q23=0,"",IF(N(K23)=0,0,IF(J23="税抜",K23,K23-U23)))</f>
        <v/>
      </c>
      <c r="U23" s="105" t="str">
        <f>IF(Q23=0,"",IF(N(K23)=0,0,IF('設定'!$B$11="切上げ",ROUNDUP(IF(J23="税抜",K23*R23/100,K23*R23/(100+R23)),0),IF('設定'!$B$11="四捨五入",ROUND(IF(J23="税抜",K23*R23/100,K23*R23/(100+R23)),0),ROUNDDOWN(IF(J23="税抜",K23*R23/100,K23*R23/(100+R23)),0)))))</f>
        <v/>
      </c>
      <c r="V23" s="105" t="str">
        <f>IF(Q23=0,"",IF(N(L23)=0,0,IF(J23="税抜",L23,L23-W23)))</f>
        <v/>
      </c>
      <c r="W23" s="105" t="str">
        <f>IF(Q23=0,"",IF(N(L23)=0,0,IF('設定'!$B$11="切上げ",ROUNDUP(IF(J23="税抜",L23*S23/100,L23*S23/(100+S23)),0),IF('設定'!$B$11="四捨五入",ROUND(IF(J23="税抜",L23*S23/100,L23*S23/(100+S23)),0),ROUNDDOWN(IF(J23="税抜",L23*S23/100,L23*S23/(100+S23)),0)))))</f>
        <v/>
      </c>
      <c r="X23" s="105" t="str">
        <f>IF(Q23=0,"",T23+U23+V23+W23+N(M23)+N(N23))</f>
        <v/>
      </c>
      <c r="Y23" s="105" t="str">
        <f>IF(Q23=0,"",IF(AND('設定'!$B$9="はい",'設定'!$B$12="はい"),T23+V23,T23+U23+V23+W23))</f>
        <v/>
      </c>
      <c r="Z23" s="105" t="str">
        <f>IF(Q23=0,"",Y23+N(N23))</f>
        <v/>
      </c>
      <c r="AA23" s="105" t="str">
        <f>IF(Q23=0,"",IF(O23="はい",0,IF(I23="クレジットカード",0,IF(I23="電子（PDFのみ）",0,IF(Y23=0,IF(Z23&lt;'印紙判定表'!$A$24,0,'印紙判定表'!$C$24),IF(Z23&lt;'印紙判定表'!$A$6,0,INDEX('印紙判定表'!$C$5:$C$19,MATCH(MAX(Y23,'印紙判定表'!$A$6),'印紙判定表'!$A$5:$A$19,1))))))))</f>
        <v/>
      </c>
      <c r="AB23" s="11" t="str">
        <f>IF(Q23=0,"",IF(O23="はい","非課税（営業に関しない受取書・国税庁 No.7125）",IF(I23="クレジットカード","課税文書に当たらない（領収書に「クレジットカード利用」と印字・国税庁 質疑応答19/37）",IF(I23="電子（PDFのみ）","課税文書に当たらない（電子データのみで紙を渡さない・国税庁 質疑応答02/10。紙に印刷して渡すと課税）",IF(AA23=0,"非課税（受取金額が"&amp;TEXT(IF(Y23=0,'印紙判定表'!$A$24,'印紙判定表'!$A$6),"#,##0")&amp;"円"&amp;"未満・国税庁 No.7105）"&amp;IF(N(N23)&gt;0,"。売上代金と売上代金以外の合計で判定","")&amp;IF(N(M23)&gt;0,"。入湯税など特別徴収の税は判定額に入れない（印紙税法基本通達第32条）",""),"課税（判定額"&amp;TEXT(Y23,"#,##0")&amp;"円→"&amp;TEXT(AA23,"#,##0")&amp;"円）"&amp;IF(AND('設定'!$B$9="はい",'設定'!$B$12="はい"),"。消費税額を除いた額で判定（国税庁 No.7124）","。税込の額で判定（"&amp;IF('設定'!$B$9="はい","消費税額を印字しない書式・国税庁 No.7124","免税事業者・国税庁 質疑応答19/21")&amp;"）")&amp;IF(N(M23)&gt;0,"。入湯税など特別徴収の税は判定額に入れない（印紙税法基本通達第32条）","")&amp;IF(I23="銀行振込","。振込でも受取書（印紙税法基本通達 別表第一 第17号文書の4）","")&amp;IF(OR(I23="電子マネー",I23="コード決済"),"。決済の仕組みで扱いが違う（国税庁 質疑応答19/50）。この表では印紙が要るものとして判定","")&amp;IF(Y23=0,"。売上代金以外の受取書として判定（第17号の2）",IF(Y23&lt;'印紙判定表'!$A$6,"。売上代金は"&amp;TEXT('印紙判定表'!$A$6,"#,##0")&amp;"円"&amp;"未満だが、売上代金以外との合計が"&amp;TEXT('印紙判定表'!$A$6,"#,##0")&amp;"円"&amp;"以上のため"&amp;TEXT(AA23,"#,##0")&amp;"円","")))))))</f>
        <v/>
      </c>
      <c r="AC23" s="11" t="str">
        <f>IF(Q23=0,"",IF(G23="はい","簡易請求書の形（宛名なし・「上様」）","事業者宛（適格請求書の形）"))</f>
        <v/>
      </c>
      <c r="AD23" s="11" t="str">
        <f>IF(COUNT(K23,L23,M23,N23)=0,"",IF(Q23=0,"取引日を入れてください（税率を取引日で決めます）。",IF(AND(G23&lt;&gt;"はい",E23=""),"宛名を入れてください（事業者宛は宛名が必要）。","")&amp;IF(AND(G23="はい",'設定'!$B$10="その他（事業者間の取引が中心）"),"「上様」にできる事業か確認してください（相手が個別に特定される取引は簡易請求書の対象外・国税庁 問24-2）。","")&amp;IF(AND(G23&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23="","領収書の日付（受領日）を入れてください。","")&amp;IF(OR(I23="電子マネー",I23="コード決済"),"決済の仕組みで印紙の扱いが違います（国税庁 質疑応答19/50）。","")))</f>
        <v/>
      </c>
      <c r="AE23" s="19" t="str">
        <f>IF(Q23=0,"",IF(P23&lt;&gt;"","領 収 書（再発行）","領 収 書"))</f>
        <v/>
      </c>
      <c r="AF23" s="19" t="str">
        <f>IF(B23="","",IF(B23&gt;=DATE(2019,5,1),"令和"&amp;IF(YEAR(B23)=2019,"元",YEAR(B23)-2018)&amp;"年"&amp;MONTH(B23)&amp;"月"&amp;DAY(B23)&amp;"日",YEAR(B23)&amp;"年"&amp;MONTH(B23)&amp;"月"&amp;DAY(B23)&amp;"日")&amp;IF(P23&lt;&gt;"","　（再発行）元の領収書 "&amp;IF(P23&gt;=DATE(2019,5,1),"令和"&amp;IF(YEAR(P23)=2019,"元",YEAR(P23)-2018)&amp;"年"&amp;MONTH(P23)&amp;"月"&amp;DAY(P23)&amp;"日",YEAR(P23)&amp;"年"&amp;MONTH(P23)&amp;"月"&amp;DAY(P23)&amp;"日")&amp;"付",""))</f>
        <v/>
      </c>
      <c r="AG23" s="19" t="str">
        <f>IF(G23="はい","上様",IF(E23="","",E23&amp;" "&amp;IF(F23="","様",F23)))</f>
        <v/>
      </c>
      <c r="AH23" s="19" t="str">
        <f>IF(Q23=0,"","金額　￥"&amp;TEXT(X23,"#,##0")&amp;" －")</f>
        <v/>
      </c>
      <c r="AI23" s="19" t="str">
        <f>IF(H23="","","但し　"&amp;IF(RIGHT(H23&amp;IF(D23&lt;&gt;"","（"&amp;D23&amp;"）",""),3)="として",H23&amp;IF(D23&lt;&gt;"","（"&amp;D23&amp;"）",""),H23&amp;IF(D23&lt;&gt;"","（"&amp;D23&amp;"）","")&amp;"として")&amp;IF(I23="クレジットカード","（クレジットカード利用）","")&amp;IF(N(L23)&gt;0,"（※は軽減税率の対象品目）",""))</f>
        <v/>
      </c>
      <c r="AJ23" s="19" t="str">
        <f>IF(OR(Q23=0,N(K23)=0),"",IF(AND('設定'!$B$12&lt;&gt;"はい",'設定'!$B$8=""),"",IF(G23="はい",R23&amp;"%対象"&amp;"　"&amp;TEXT(T23+U23,"#,##0")&amp;"円"&amp;IF('設定'!$B$12="はい","（うち消費税額 "&amp;TEXT(U23,"#,##0")&amp;"円）",""),IF('設定'!$B$12="はい",R23&amp;"%対象"&amp;"　税抜 "&amp;TEXT(T23,"#,##0")&amp;"円　消費税額 "&amp;TEXT(U23,"#,##0")&amp;"円（税込 "&amp;TEXT(T23+U23,"#,##0")&amp;"円）",R23&amp;"%対象"&amp;"　税込 "&amp;TEXT(T23+U23,"#,##0")&amp;"円"))))</f>
        <v/>
      </c>
      <c r="AK23" s="19" t="str">
        <f>IF(OR(Q23=0,N(L23)=0),"",IF(AND('設定'!$B$12&lt;&gt;"はい",'設定'!$B$8=""),"",IF(G23="はい",S23&amp;"%対象※"&amp;"　"&amp;TEXT(V23+W23,"#,##0")&amp;"円"&amp;IF('設定'!$B$12="はい","（うち消費税額 "&amp;TEXT(W23,"#,##0")&amp;"円）",""),IF('設定'!$B$12="はい",S23&amp;"%対象※"&amp;"　税抜 "&amp;TEXT(V23,"#,##0")&amp;"円　消費税額 "&amp;TEXT(W23,"#,##0")&amp;"円（税込 "&amp;TEXT(V23+W23,"#,##0")&amp;"円）",S23&amp;"%対象※"&amp;"　税込 "&amp;TEXT(V23+W23,"#,##0")&amp;"円"))))</f>
        <v/>
      </c>
      <c r="AL23" s="19" t="str">
        <f>IF(OR(Q23=0,N(M23)=0),"","課税対象外（入湯税など）　"&amp;TEXT(M23,"#,##0")&amp;"円")</f>
        <v/>
      </c>
      <c r="AM23" s="19" t="str">
        <f>IF(OR(Q23=0,N(N23)=0),"","売上代金以外の額　"&amp;TEXT(N23,"#,##0")&amp;"円")</f>
        <v/>
      </c>
      <c r="AN23" s="19" t="str">
        <f>IF(Q23=0,"",IF(AA23&gt;0,"収入印紙 "&amp;TEXT(AA23,"#,##0")&amp;"円 貼付欄",""))</f>
        <v/>
      </c>
    </row>
    <row r="24">
      <c r="A24" s="103" t="n">
        <v>20</v>
      </c>
      <c r="B24" s="100" t="n"/>
      <c r="C24" s="100" t="n"/>
      <c r="D24" s="7" t="n"/>
      <c r="E24" s="7" t="n"/>
      <c r="F24" s="15" t="n"/>
      <c r="G24" s="15" t="n"/>
      <c r="H24" s="7" t="n"/>
      <c r="I24" s="15" t="n"/>
      <c r="J24" s="15" t="n"/>
      <c r="K24" s="104" t="n"/>
      <c r="L24" s="104" t="n"/>
      <c r="M24" s="104" t="n"/>
      <c r="N24" s="104" t="n"/>
      <c r="O24" s="15" t="n"/>
      <c r="P24" s="100" t="n"/>
      <c r="Q24" s="17">
        <f>IF(COUNT(K24,L24,M24,N24)=0,0,IF(AND(OR(N(K24)=0,R24&lt;&gt;""),OR(N(L24)=0,S24&lt;&gt;"")),1,0))</f>
        <v>0</v>
      </c>
      <c r="R24" s="17" t="str">
        <f>IF(C24="","",IFERROR(LOOKUP(2,1/(('設定'!$B$16:$B$19&lt;&gt;"")*('設定'!$B$16:$B$19&lt;=C24)*('設定'!$C$16:$C$19&lt;&gt;"")),'設定'!$C$16:$C$19),""))</f>
        <v/>
      </c>
      <c r="S24" s="17" t="str">
        <f>IF(C24="","",IFERROR(LOOKUP(2,1/(('設定'!$B$20:$B$23&lt;&gt;"")*('設定'!$B$20:$B$23&lt;=C24)*('設定'!$C$20:$C$23&lt;&gt;"")),'設定'!$C$20:$C$23),""))</f>
        <v/>
      </c>
      <c r="T24" s="105" t="str">
        <f>IF(Q24=0,"",IF(N(K24)=0,0,IF(J24="税抜",K24,K24-U24)))</f>
        <v/>
      </c>
      <c r="U24" s="105" t="str">
        <f>IF(Q24=0,"",IF(N(K24)=0,0,IF('設定'!$B$11="切上げ",ROUNDUP(IF(J24="税抜",K24*R24/100,K24*R24/(100+R24)),0),IF('設定'!$B$11="四捨五入",ROUND(IF(J24="税抜",K24*R24/100,K24*R24/(100+R24)),0),ROUNDDOWN(IF(J24="税抜",K24*R24/100,K24*R24/(100+R24)),0)))))</f>
        <v/>
      </c>
      <c r="V24" s="105" t="str">
        <f>IF(Q24=0,"",IF(N(L24)=0,0,IF(J24="税抜",L24,L24-W24)))</f>
        <v/>
      </c>
      <c r="W24" s="105" t="str">
        <f>IF(Q24=0,"",IF(N(L24)=0,0,IF('設定'!$B$11="切上げ",ROUNDUP(IF(J24="税抜",L24*S24/100,L24*S24/(100+S24)),0),IF('設定'!$B$11="四捨五入",ROUND(IF(J24="税抜",L24*S24/100,L24*S24/(100+S24)),0),ROUNDDOWN(IF(J24="税抜",L24*S24/100,L24*S24/(100+S24)),0)))))</f>
        <v/>
      </c>
      <c r="X24" s="105" t="str">
        <f>IF(Q24=0,"",T24+U24+V24+W24+N(M24)+N(N24))</f>
        <v/>
      </c>
      <c r="Y24" s="105" t="str">
        <f>IF(Q24=0,"",IF(AND('設定'!$B$9="はい",'設定'!$B$12="はい"),T24+V24,T24+U24+V24+W24))</f>
        <v/>
      </c>
      <c r="Z24" s="105" t="str">
        <f>IF(Q24=0,"",Y24+N(N24))</f>
        <v/>
      </c>
      <c r="AA24" s="105" t="str">
        <f>IF(Q24=0,"",IF(O24="はい",0,IF(I24="クレジットカード",0,IF(I24="電子（PDFのみ）",0,IF(Y24=0,IF(Z24&lt;'印紙判定表'!$A$24,0,'印紙判定表'!$C$24),IF(Z24&lt;'印紙判定表'!$A$6,0,INDEX('印紙判定表'!$C$5:$C$19,MATCH(MAX(Y24,'印紙判定表'!$A$6),'印紙判定表'!$A$5:$A$19,1))))))))</f>
        <v/>
      </c>
      <c r="AB24" s="11" t="str">
        <f>IF(Q24=0,"",IF(O24="はい","非課税（営業に関しない受取書・国税庁 No.7125）",IF(I24="クレジットカード","課税文書に当たらない（領収書に「クレジットカード利用」と印字・国税庁 質疑応答19/37）",IF(I24="電子（PDFのみ）","課税文書に当たらない（電子データのみで紙を渡さない・国税庁 質疑応答02/10。紙に印刷して渡すと課税）",IF(AA24=0,"非課税（受取金額が"&amp;TEXT(IF(Y24=0,'印紙判定表'!$A$24,'印紙判定表'!$A$6),"#,##0")&amp;"円"&amp;"未満・国税庁 No.7105）"&amp;IF(N(N24)&gt;0,"。売上代金と売上代金以外の合計で判定","")&amp;IF(N(M24)&gt;0,"。入湯税など特別徴収の税は判定額に入れない（印紙税法基本通達第32条）",""),"課税（判定額"&amp;TEXT(Y24,"#,##0")&amp;"円→"&amp;TEXT(AA24,"#,##0")&amp;"円）"&amp;IF(AND('設定'!$B$9="はい",'設定'!$B$12="はい"),"。消費税額を除いた額で判定（国税庁 No.7124）","。税込の額で判定（"&amp;IF('設定'!$B$9="はい","消費税額を印字しない書式・国税庁 No.7124","免税事業者・国税庁 質疑応答19/21")&amp;"）")&amp;IF(N(M24)&gt;0,"。入湯税など特別徴収の税は判定額に入れない（印紙税法基本通達第32条）","")&amp;IF(I24="銀行振込","。振込でも受取書（印紙税法基本通達 別表第一 第17号文書の4）","")&amp;IF(OR(I24="電子マネー",I24="コード決済"),"。決済の仕組みで扱いが違う（国税庁 質疑応答19/50）。この表では印紙が要るものとして判定","")&amp;IF(Y24=0,"。売上代金以外の受取書として判定（第17号の2）",IF(Y24&lt;'印紙判定表'!$A$6,"。売上代金は"&amp;TEXT('印紙判定表'!$A$6,"#,##0")&amp;"円"&amp;"未満だが、売上代金以外との合計が"&amp;TEXT('印紙判定表'!$A$6,"#,##0")&amp;"円"&amp;"以上のため"&amp;TEXT(AA24,"#,##0")&amp;"円","")))))))</f>
        <v/>
      </c>
      <c r="AC24" s="11" t="str">
        <f>IF(Q24=0,"",IF(G24="はい","簡易請求書の形（宛名なし・「上様」）","事業者宛（適格請求書の形）"))</f>
        <v/>
      </c>
      <c r="AD24" s="11" t="str">
        <f>IF(COUNT(K24,L24,M24,N24)=0,"",IF(Q24=0,"取引日を入れてください（税率を取引日で決めます）。",IF(AND(G24&lt;&gt;"はい",E24=""),"宛名を入れてください（事業者宛は宛名が必要）。","")&amp;IF(AND(G24="はい",'設定'!$B$10="その他（事業者間の取引が中心）"),"「上様」にできる事業か確認してください（相手が個別に特定される取引は簡易請求書の対象外・国税庁 問24-2）。","")&amp;IF(AND(G24&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24="","領収書の日付（受領日）を入れてください。","")&amp;IF(OR(I24="電子マネー",I24="コード決済"),"決済の仕組みで印紙の扱いが違います（国税庁 質疑応答19/50）。","")))</f>
        <v/>
      </c>
      <c r="AE24" s="19" t="str">
        <f>IF(Q24=0,"",IF(P24&lt;&gt;"","領 収 書（再発行）","領 収 書"))</f>
        <v/>
      </c>
      <c r="AF24" s="19" t="str">
        <f>IF(B24="","",IF(B24&gt;=DATE(2019,5,1),"令和"&amp;IF(YEAR(B24)=2019,"元",YEAR(B24)-2018)&amp;"年"&amp;MONTH(B24)&amp;"月"&amp;DAY(B24)&amp;"日",YEAR(B24)&amp;"年"&amp;MONTH(B24)&amp;"月"&amp;DAY(B24)&amp;"日")&amp;IF(P24&lt;&gt;"","　（再発行）元の領収書 "&amp;IF(P24&gt;=DATE(2019,5,1),"令和"&amp;IF(YEAR(P24)=2019,"元",YEAR(P24)-2018)&amp;"年"&amp;MONTH(P24)&amp;"月"&amp;DAY(P24)&amp;"日",YEAR(P24)&amp;"年"&amp;MONTH(P24)&amp;"月"&amp;DAY(P24)&amp;"日")&amp;"付",""))</f>
        <v/>
      </c>
      <c r="AG24" s="19" t="str">
        <f>IF(G24="はい","上様",IF(E24="","",E24&amp;" "&amp;IF(F24="","様",F24)))</f>
        <v/>
      </c>
      <c r="AH24" s="19" t="str">
        <f>IF(Q24=0,"","金額　￥"&amp;TEXT(X24,"#,##0")&amp;" －")</f>
        <v/>
      </c>
      <c r="AI24" s="19" t="str">
        <f>IF(H24="","","但し　"&amp;IF(RIGHT(H24&amp;IF(D24&lt;&gt;"","（"&amp;D24&amp;"）",""),3)="として",H24&amp;IF(D24&lt;&gt;"","（"&amp;D24&amp;"）",""),H24&amp;IF(D24&lt;&gt;"","（"&amp;D24&amp;"）","")&amp;"として")&amp;IF(I24="クレジットカード","（クレジットカード利用）","")&amp;IF(N(L24)&gt;0,"（※は軽減税率の対象品目）",""))</f>
        <v/>
      </c>
      <c r="AJ24" s="19" t="str">
        <f>IF(OR(Q24=0,N(K24)=0),"",IF(AND('設定'!$B$12&lt;&gt;"はい",'設定'!$B$8=""),"",IF(G24="はい",R24&amp;"%対象"&amp;"　"&amp;TEXT(T24+U24,"#,##0")&amp;"円"&amp;IF('設定'!$B$12="はい","（うち消費税額 "&amp;TEXT(U24,"#,##0")&amp;"円）",""),IF('設定'!$B$12="はい",R24&amp;"%対象"&amp;"　税抜 "&amp;TEXT(T24,"#,##0")&amp;"円　消費税額 "&amp;TEXT(U24,"#,##0")&amp;"円（税込 "&amp;TEXT(T24+U24,"#,##0")&amp;"円）",R24&amp;"%対象"&amp;"　税込 "&amp;TEXT(T24+U24,"#,##0")&amp;"円"))))</f>
        <v/>
      </c>
      <c r="AK24" s="19" t="str">
        <f>IF(OR(Q24=0,N(L24)=0),"",IF(AND('設定'!$B$12&lt;&gt;"はい",'設定'!$B$8=""),"",IF(G24="はい",S24&amp;"%対象※"&amp;"　"&amp;TEXT(V24+W24,"#,##0")&amp;"円"&amp;IF('設定'!$B$12="はい","（うち消費税額 "&amp;TEXT(W24,"#,##0")&amp;"円）",""),IF('設定'!$B$12="はい",S24&amp;"%対象※"&amp;"　税抜 "&amp;TEXT(V24,"#,##0")&amp;"円　消費税額 "&amp;TEXT(W24,"#,##0")&amp;"円（税込 "&amp;TEXT(V24+W24,"#,##0")&amp;"円）",S24&amp;"%対象※"&amp;"　税込 "&amp;TEXT(V24+W24,"#,##0")&amp;"円"))))</f>
        <v/>
      </c>
      <c r="AL24" s="19" t="str">
        <f>IF(OR(Q24=0,N(M24)=0),"","課税対象外（入湯税など）　"&amp;TEXT(M24,"#,##0")&amp;"円")</f>
        <v/>
      </c>
      <c r="AM24" s="19" t="str">
        <f>IF(OR(Q24=0,N(N24)=0),"","売上代金以外の額　"&amp;TEXT(N24,"#,##0")&amp;"円")</f>
        <v/>
      </c>
      <c r="AN24" s="19" t="str">
        <f>IF(Q24=0,"",IF(AA24&gt;0,"収入印紙 "&amp;TEXT(AA24,"#,##0")&amp;"円 貼付欄",""))</f>
        <v/>
      </c>
    </row>
    <row r="25">
      <c r="A25" s="103" t="n">
        <v>21</v>
      </c>
      <c r="B25" s="100" t="n"/>
      <c r="C25" s="100" t="n"/>
      <c r="D25" s="7" t="n"/>
      <c r="E25" s="7" t="n"/>
      <c r="F25" s="15" t="n"/>
      <c r="G25" s="15" t="n"/>
      <c r="H25" s="7" t="n"/>
      <c r="I25" s="15" t="n"/>
      <c r="J25" s="15" t="n"/>
      <c r="K25" s="104" t="n"/>
      <c r="L25" s="104" t="n"/>
      <c r="M25" s="104" t="n"/>
      <c r="N25" s="104" t="n"/>
      <c r="O25" s="15" t="n"/>
      <c r="P25" s="100" t="n"/>
      <c r="Q25" s="17">
        <f>IF(COUNT(K25,L25,M25,N25)=0,0,IF(AND(OR(N(K25)=0,R25&lt;&gt;""),OR(N(L25)=0,S25&lt;&gt;"")),1,0))</f>
        <v>0</v>
      </c>
      <c r="R25" s="17" t="str">
        <f>IF(C25="","",IFERROR(LOOKUP(2,1/(('設定'!$B$16:$B$19&lt;&gt;"")*('設定'!$B$16:$B$19&lt;=C25)*('設定'!$C$16:$C$19&lt;&gt;"")),'設定'!$C$16:$C$19),""))</f>
        <v/>
      </c>
      <c r="S25" s="17" t="str">
        <f>IF(C25="","",IFERROR(LOOKUP(2,1/(('設定'!$B$20:$B$23&lt;&gt;"")*('設定'!$B$20:$B$23&lt;=C25)*('設定'!$C$20:$C$23&lt;&gt;"")),'設定'!$C$20:$C$23),""))</f>
        <v/>
      </c>
      <c r="T25" s="105" t="str">
        <f>IF(Q25=0,"",IF(N(K25)=0,0,IF(J25="税抜",K25,K25-U25)))</f>
        <v/>
      </c>
      <c r="U25" s="105" t="str">
        <f>IF(Q25=0,"",IF(N(K25)=0,0,IF('設定'!$B$11="切上げ",ROUNDUP(IF(J25="税抜",K25*R25/100,K25*R25/(100+R25)),0),IF('設定'!$B$11="四捨五入",ROUND(IF(J25="税抜",K25*R25/100,K25*R25/(100+R25)),0),ROUNDDOWN(IF(J25="税抜",K25*R25/100,K25*R25/(100+R25)),0)))))</f>
        <v/>
      </c>
      <c r="V25" s="105" t="str">
        <f>IF(Q25=0,"",IF(N(L25)=0,0,IF(J25="税抜",L25,L25-W25)))</f>
        <v/>
      </c>
      <c r="W25" s="105" t="str">
        <f>IF(Q25=0,"",IF(N(L25)=0,0,IF('設定'!$B$11="切上げ",ROUNDUP(IF(J25="税抜",L25*S25/100,L25*S25/(100+S25)),0),IF('設定'!$B$11="四捨五入",ROUND(IF(J25="税抜",L25*S25/100,L25*S25/(100+S25)),0),ROUNDDOWN(IF(J25="税抜",L25*S25/100,L25*S25/(100+S25)),0)))))</f>
        <v/>
      </c>
      <c r="X25" s="105" t="str">
        <f>IF(Q25=0,"",T25+U25+V25+W25+N(M25)+N(N25))</f>
        <v/>
      </c>
      <c r="Y25" s="105" t="str">
        <f>IF(Q25=0,"",IF(AND('設定'!$B$9="はい",'設定'!$B$12="はい"),T25+V25,T25+U25+V25+W25))</f>
        <v/>
      </c>
      <c r="Z25" s="105" t="str">
        <f>IF(Q25=0,"",Y25+N(N25))</f>
        <v/>
      </c>
      <c r="AA25" s="105" t="str">
        <f>IF(Q25=0,"",IF(O25="はい",0,IF(I25="クレジットカード",0,IF(I25="電子（PDFのみ）",0,IF(Y25=0,IF(Z25&lt;'印紙判定表'!$A$24,0,'印紙判定表'!$C$24),IF(Z25&lt;'印紙判定表'!$A$6,0,INDEX('印紙判定表'!$C$5:$C$19,MATCH(MAX(Y25,'印紙判定表'!$A$6),'印紙判定表'!$A$5:$A$19,1))))))))</f>
        <v/>
      </c>
      <c r="AB25" s="11" t="str">
        <f>IF(Q25=0,"",IF(O25="はい","非課税（営業に関しない受取書・国税庁 No.7125）",IF(I25="クレジットカード","課税文書に当たらない（領収書に「クレジットカード利用」と印字・国税庁 質疑応答19/37）",IF(I25="電子（PDFのみ）","課税文書に当たらない（電子データのみで紙を渡さない・国税庁 質疑応答02/10。紙に印刷して渡すと課税）",IF(AA25=0,"非課税（受取金額が"&amp;TEXT(IF(Y25=0,'印紙判定表'!$A$24,'印紙判定表'!$A$6),"#,##0")&amp;"円"&amp;"未満・国税庁 No.7105）"&amp;IF(N(N25)&gt;0,"。売上代金と売上代金以外の合計で判定","")&amp;IF(N(M25)&gt;0,"。入湯税など特別徴収の税は判定額に入れない（印紙税法基本通達第32条）",""),"課税（判定額"&amp;TEXT(Y25,"#,##0")&amp;"円→"&amp;TEXT(AA25,"#,##0")&amp;"円）"&amp;IF(AND('設定'!$B$9="はい",'設定'!$B$12="はい"),"。消費税額を除いた額で判定（国税庁 No.7124）","。税込の額で判定（"&amp;IF('設定'!$B$9="はい","消費税額を印字しない書式・国税庁 No.7124","免税事業者・国税庁 質疑応答19/21")&amp;"）")&amp;IF(N(M25)&gt;0,"。入湯税など特別徴収の税は判定額に入れない（印紙税法基本通達第32条）","")&amp;IF(I25="銀行振込","。振込でも受取書（印紙税法基本通達 別表第一 第17号文書の4）","")&amp;IF(OR(I25="電子マネー",I25="コード決済"),"。決済の仕組みで扱いが違う（国税庁 質疑応答19/50）。この表では印紙が要るものとして判定","")&amp;IF(Y25=0,"。売上代金以外の受取書として判定（第17号の2）",IF(Y25&lt;'印紙判定表'!$A$6,"。売上代金は"&amp;TEXT('印紙判定表'!$A$6,"#,##0")&amp;"円"&amp;"未満だが、売上代金以外との合計が"&amp;TEXT('印紙判定表'!$A$6,"#,##0")&amp;"円"&amp;"以上のため"&amp;TEXT(AA25,"#,##0")&amp;"円","")))))))</f>
        <v/>
      </c>
      <c r="AC25" s="11" t="str">
        <f>IF(Q25=0,"",IF(G25="はい","簡易請求書の形（宛名なし・「上様」）","事業者宛（適格請求書の形）"))</f>
        <v/>
      </c>
      <c r="AD25" s="11" t="str">
        <f>IF(COUNT(K25,L25,M25,N25)=0,"",IF(Q25=0,"取引日を入れてください（税率を取引日で決めます）。",IF(AND(G25&lt;&gt;"はい",E25=""),"宛名を入れてください（事業者宛は宛名が必要）。","")&amp;IF(AND(G25="はい",'設定'!$B$10="その他（事業者間の取引が中心）"),"「上様」にできる事業か確認してください（相手が個別に特定される取引は簡易請求書の対象外・国税庁 問24-2）。","")&amp;IF(AND(G25&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25="","領収書の日付（受領日）を入れてください。","")&amp;IF(OR(I25="電子マネー",I25="コード決済"),"決済の仕組みで印紙の扱いが違います（国税庁 質疑応答19/50）。","")))</f>
        <v/>
      </c>
      <c r="AE25" s="19" t="str">
        <f>IF(Q25=0,"",IF(P25&lt;&gt;"","領 収 書（再発行）","領 収 書"))</f>
        <v/>
      </c>
      <c r="AF25" s="19" t="str">
        <f>IF(B25="","",IF(B25&gt;=DATE(2019,5,1),"令和"&amp;IF(YEAR(B25)=2019,"元",YEAR(B25)-2018)&amp;"年"&amp;MONTH(B25)&amp;"月"&amp;DAY(B25)&amp;"日",YEAR(B25)&amp;"年"&amp;MONTH(B25)&amp;"月"&amp;DAY(B25)&amp;"日")&amp;IF(P25&lt;&gt;"","　（再発行）元の領収書 "&amp;IF(P25&gt;=DATE(2019,5,1),"令和"&amp;IF(YEAR(P25)=2019,"元",YEAR(P25)-2018)&amp;"年"&amp;MONTH(P25)&amp;"月"&amp;DAY(P25)&amp;"日",YEAR(P25)&amp;"年"&amp;MONTH(P25)&amp;"月"&amp;DAY(P25)&amp;"日")&amp;"付",""))</f>
        <v/>
      </c>
      <c r="AG25" s="19" t="str">
        <f>IF(G25="はい","上様",IF(E25="","",E25&amp;" "&amp;IF(F25="","様",F25)))</f>
        <v/>
      </c>
      <c r="AH25" s="19" t="str">
        <f>IF(Q25=0,"","金額　￥"&amp;TEXT(X25,"#,##0")&amp;" －")</f>
        <v/>
      </c>
      <c r="AI25" s="19" t="str">
        <f>IF(H25="","","但し　"&amp;IF(RIGHT(H25&amp;IF(D25&lt;&gt;"","（"&amp;D25&amp;"）",""),3)="として",H25&amp;IF(D25&lt;&gt;"","（"&amp;D25&amp;"）",""),H25&amp;IF(D25&lt;&gt;"","（"&amp;D25&amp;"）","")&amp;"として")&amp;IF(I25="クレジットカード","（クレジットカード利用）","")&amp;IF(N(L25)&gt;0,"（※は軽減税率の対象品目）",""))</f>
        <v/>
      </c>
      <c r="AJ25" s="19" t="str">
        <f>IF(OR(Q25=0,N(K25)=0),"",IF(AND('設定'!$B$12&lt;&gt;"はい",'設定'!$B$8=""),"",IF(G25="はい",R25&amp;"%対象"&amp;"　"&amp;TEXT(T25+U25,"#,##0")&amp;"円"&amp;IF('設定'!$B$12="はい","（うち消費税額 "&amp;TEXT(U25,"#,##0")&amp;"円）",""),IF('設定'!$B$12="はい",R25&amp;"%対象"&amp;"　税抜 "&amp;TEXT(T25,"#,##0")&amp;"円　消費税額 "&amp;TEXT(U25,"#,##0")&amp;"円（税込 "&amp;TEXT(T25+U25,"#,##0")&amp;"円）",R25&amp;"%対象"&amp;"　税込 "&amp;TEXT(T25+U25,"#,##0")&amp;"円"))))</f>
        <v/>
      </c>
      <c r="AK25" s="19" t="str">
        <f>IF(OR(Q25=0,N(L25)=0),"",IF(AND('設定'!$B$12&lt;&gt;"はい",'設定'!$B$8=""),"",IF(G25="はい",S25&amp;"%対象※"&amp;"　"&amp;TEXT(V25+W25,"#,##0")&amp;"円"&amp;IF('設定'!$B$12="はい","（うち消費税額 "&amp;TEXT(W25,"#,##0")&amp;"円）",""),IF('設定'!$B$12="はい",S25&amp;"%対象※"&amp;"　税抜 "&amp;TEXT(V25,"#,##0")&amp;"円　消費税額 "&amp;TEXT(W25,"#,##0")&amp;"円（税込 "&amp;TEXT(V25+W25,"#,##0")&amp;"円）",S25&amp;"%対象※"&amp;"　税込 "&amp;TEXT(V25+W25,"#,##0")&amp;"円"))))</f>
        <v/>
      </c>
      <c r="AL25" s="19" t="str">
        <f>IF(OR(Q25=0,N(M25)=0),"","課税対象外（入湯税など）　"&amp;TEXT(M25,"#,##0")&amp;"円")</f>
        <v/>
      </c>
      <c r="AM25" s="19" t="str">
        <f>IF(OR(Q25=0,N(N25)=0),"","売上代金以外の額　"&amp;TEXT(N25,"#,##0")&amp;"円")</f>
        <v/>
      </c>
      <c r="AN25" s="19" t="str">
        <f>IF(Q25=0,"",IF(AA25&gt;0,"収入印紙 "&amp;TEXT(AA25,"#,##0")&amp;"円 貼付欄",""))</f>
        <v/>
      </c>
    </row>
    <row r="26">
      <c r="A26" s="103" t="n">
        <v>22</v>
      </c>
      <c r="B26" s="100" t="n"/>
      <c r="C26" s="100" t="n"/>
      <c r="D26" s="7" t="n"/>
      <c r="E26" s="7" t="n"/>
      <c r="F26" s="15" t="n"/>
      <c r="G26" s="15" t="n"/>
      <c r="H26" s="7" t="n"/>
      <c r="I26" s="15" t="n"/>
      <c r="J26" s="15" t="n"/>
      <c r="K26" s="104" t="n"/>
      <c r="L26" s="104" t="n"/>
      <c r="M26" s="104" t="n"/>
      <c r="N26" s="104" t="n"/>
      <c r="O26" s="15" t="n"/>
      <c r="P26" s="100" t="n"/>
      <c r="Q26" s="17">
        <f>IF(COUNT(K26,L26,M26,N26)=0,0,IF(AND(OR(N(K26)=0,R26&lt;&gt;""),OR(N(L26)=0,S26&lt;&gt;"")),1,0))</f>
        <v>0</v>
      </c>
      <c r="R26" s="17" t="str">
        <f>IF(C26="","",IFERROR(LOOKUP(2,1/(('設定'!$B$16:$B$19&lt;&gt;"")*('設定'!$B$16:$B$19&lt;=C26)*('設定'!$C$16:$C$19&lt;&gt;"")),'設定'!$C$16:$C$19),""))</f>
        <v/>
      </c>
      <c r="S26" s="17" t="str">
        <f>IF(C26="","",IFERROR(LOOKUP(2,1/(('設定'!$B$20:$B$23&lt;&gt;"")*('設定'!$B$20:$B$23&lt;=C26)*('設定'!$C$20:$C$23&lt;&gt;"")),'設定'!$C$20:$C$23),""))</f>
        <v/>
      </c>
      <c r="T26" s="105" t="str">
        <f>IF(Q26=0,"",IF(N(K26)=0,0,IF(J26="税抜",K26,K26-U26)))</f>
        <v/>
      </c>
      <c r="U26" s="105" t="str">
        <f>IF(Q26=0,"",IF(N(K26)=0,0,IF('設定'!$B$11="切上げ",ROUNDUP(IF(J26="税抜",K26*R26/100,K26*R26/(100+R26)),0),IF('設定'!$B$11="四捨五入",ROUND(IF(J26="税抜",K26*R26/100,K26*R26/(100+R26)),0),ROUNDDOWN(IF(J26="税抜",K26*R26/100,K26*R26/(100+R26)),0)))))</f>
        <v/>
      </c>
      <c r="V26" s="105" t="str">
        <f>IF(Q26=0,"",IF(N(L26)=0,0,IF(J26="税抜",L26,L26-W26)))</f>
        <v/>
      </c>
      <c r="W26" s="105" t="str">
        <f>IF(Q26=0,"",IF(N(L26)=0,0,IF('設定'!$B$11="切上げ",ROUNDUP(IF(J26="税抜",L26*S26/100,L26*S26/(100+S26)),0),IF('設定'!$B$11="四捨五入",ROUND(IF(J26="税抜",L26*S26/100,L26*S26/(100+S26)),0),ROUNDDOWN(IF(J26="税抜",L26*S26/100,L26*S26/(100+S26)),0)))))</f>
        <v/>
      </c>
      <c r="X26" s="105" t="str">
        <f>IF(Q26=0,"",T26+U26+V26+W26+N(M26)+N(N26))</f>
        <v/>
      </c>
      <c r="Y26" s="105" t="str">
        <f>IF(Q26=0,"",IF(AND('設定'!$B$9="はい",'設定'!$B$12="はい"),T26+V26,T26+U26+V26+W26))</f>
        <v/>
      </c>
      <c r="Z26" s="105" t="str">
        <f>IF(Q26=0,"",Y26+N(N26))</f>
        <v/>
      </c>
      <c r="AA26" s="105" t="str">
        <f>IF(Q26=0,"",IF(O26="はい",0,IF(I26="クレジットカード",0,IF(I26="電子（PDFのみ）",0,IF(Y26=0,IF(Z26&lt;'印紙判定表'!$A$24,0,'印紙判定表'!$C$24),IF(Z26&lt;'印紙判定表'!$A$6,0,INDEX('印紙判定表'!$C$5:$C$19,MATCH(MAX(Y26,'印紙判定表'!$A$6),'印紙判定表'!$A$5:$A$19,1))))))))</f>
        <v/>
      </c>
      <c r="AB26" s="11" t="str">
        <f>IF(Q26=0,"",IF(O26="はい","非課税（営業に関しない受取書・国税庁 No.7125）",IF(I26="クレジットカード","課税文書に当たらない（領収書に「クレジットカード利用」と印字・国税庁 質疑応答19/37）",IF(I26="電子（PDFのみ）","課税文書に当たらない（電子データのみで紙を渡さない・国税庁 質疑応答02/10。紙に印刷して渡すと課税）",IF(AA26=0,"非課税（受取金額が"&amp;TEXT(IF(Y26=0,'印紙判定表'!$A$24,'印紙判定表'!$A$6),"#,##0")&amp;"円"&amp;"未満・国税庁 No.7105）"&amp;IF(N(N26)&gt;0,"。売上代金と売上代金以外の合計で判定","")&amp;IF(N(M26)&gt;0,"。入湯税など特別徴収の税は判定額に入れない（印紙税法基本通達第32条）",""),"課税（判定額"&amp;TEXT(Y26,"#,##0")&amp;"円→"&amp;TEXT(AA26,"#,##0")&amp;"円）"&amp;IF(AND('設定'!$B$9="はい",'設定'!$B$12="はい"),"。消費税額を除いた額で判定（国税庁 No.7124）","。税込の額で判定（"&amp;IF('設定'!$B$9="はい","消費税額を印字しない書式・国税庁 No.7124","免税事業者・国税庁 質疑応答19/21")&amp;"）")&amp;IF(N(M26)&gt;0,"。入湯税など特別徴収の税は判定額に入れない（印紙税法基本通達第32条）","")&amp;IF(I26="銀行振込","。振込でも受取書（印紙税法基本通達 別表第一 第17号文書の4）","")&amp;IF(OR(I26="電子マネー",I26="コード決済"),"。決済の仕組みで扱いが違う（国税庁 質疑応答19/50）。この表では印紙が要るものとして判定","")&amp;IF(Y26=0,"。売上代金以外の受取書として判定（第17号の2）",IF(Y26&lt;'印紙判定表'!$A$6,"。売上代金は"&amp;TEXT('印紙判定表'!$A$6,"#,##0")&amp;"円"&amp;"未満だが、売上代金以外との合計が"&amp;TEXT('印紙判定表'!$A$6,"#,##0")&amp;"円"&amp;"以上のため"&amp;TEXT(AA26,"#,##0")&amp;"円","")))))))</f>
        <v/>
      </c>
      <c r="AC26" s="11" t="str">
        <f>IF(Q26=0,"",IF(G26="はい","簡易請求書の形（宛名なし・「上様」）","事業者宛（適格請求書の形）"))</f>
        <v/>
      </c>
      <c r="AD26" s="11" t="str">
        <f>IF(COUNT(K26,L26,M26,N26)=0,"",IF(Q26=0,"取引日を入れてください（税率を取引日で決めます）。",IF(AND(G26&lt;&gt;"はい",E26=""),"宛名を入れてください（事業者宛は宛名が必要）。","")&amp;IF(AND(G26="はい",'設定'!$B$10="その他（事業者間の取引が中心）"),"「上様」にできる事業か確認してください（相手が個別に特定される取引は簡易請求書の対象外・国税庁 問24-2）。","")&amp;IF(AND(G26&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26="","領収書の日付（受領日）を入れてください。","")&amp;IF(OR(I26="電子マネー",I26="コード決済"),"決済の仕組みで印紙の扱いが違います（国税庁 質疑応答19/50）。","")))</f>
        <v/>
      </c>
      <c r="AE26" s="19" t="str">
        <f>IF(Q26=0,"",IF(P26&lt;&gt;"","領 収 書（再発行）","領 収 書"))</f>
        <v/>
      </c>
      <c r="AF26" s="19" t="str">
        <f>IF(B26="","",IF(B26&gt;=DATE(2019,5,1),"令和"&amp;IF(YEAR(B26)=2019,"元",YEAR(B26)-2018)&amp;"年"&amp;MONTH(B26)&amp;"月"&amp;DAY(B26)&amp;"日",YEAR(B26)&amp;"年"&amp;MONTH(B26)&amp;"月"&amp;DAY(B26)&amp;"日")&amp;IF(P26&lt;&gt;"","　（再発行）元の領収書 "&amp;IF(P26&gt;=DATE(2019,5,1),"令和"&amp;IF(YEAR(P26)=2019,"元",YEAR(P26)-2018)&amp;"年"&amp;MONTH(P26)&amp;"月"&amp;DAY(P26)&amp;"日",YEAR(P26)&amp;"年"&amp;MONTH(P26)&amp;"月"&amp;DAY(P26)&amp;"日")&amp;"付",""))</f>
        <v/>
      </c>
      <c r="AG26" s="19" t="str">
        <f>IF(G26="はい","上様",IF(E26="","",E26&amp;" "&amp;IF(F26="","様",F26)))</f>
        <v/>
      </c>
      <c r="AH26" s="19" t="str">
        <f>IF(Q26=0,"","金額　￥"&amp;TEXT(X26,"#,##0")&amp;" －")</f>
        <v/>
      </c>
      <c r="AI26" s="19" t="str">
        <f>IF(H26="","","但し　"&amp;IF(RIGHT(H26&amp;IF(D26&lt;&gt;"","（"&amp;D26&amp;"）",""),3)="として",H26&amp;IF(D26&lt;&gt;"","（"&amp;D26&amp;"）",""),H26&amp;IF(D26&lt;&gt;"","（"&amp;D26&amp;"）","")&amp;"として")&amp;IF(I26="クレジットカード","（クレジットカード利用）","")&amp;IF(N(L26)&gt;0,"（※は軽減税率の対象品目）",""))</f>
        <v/>
      </c>
      <c r="AJ26" s="19" t="str">
        <f>IF(OR(Q26=0,N(K26)=0),"",IF(AND('設定'!$B$12&lt;&gt;"はい",'設定'!$B$8=""),"",IF(G26="はい",R26&amp;"%対象"&amp;"　"&amp;TEXT(T26+U26,"#,##0")&amp;"円"&amp;IF('設定'!$B$12="はい","（うち消費税額 "&amp;TEXT(U26,"#,##0")&amp;"円）",""),IF('設定'!$B$12="はい",R26&amp;"%対象"&amp;"　税抜 "&amp;TEXT(T26,"#,##0")&amp;"円　消費税額 "&amp;TEXT(U26,"#,##0")&amp;"円（税込 "&amp;TEXT(T26+U26,"#,##0")&amp;"円）",R26&amp;"%対象"&amp;"　税込 "&amp;TEXT(T26+U26,"#,##0")&amp;"円"))))</f>
        <v/>
      </c>
      <c r="AK26" s="19" t="str">
        <f>IF(OR(Q26=0,N(L26)=0),"",IF(AND('設定'!$B$12&lt;&gt;"はい",'設定'!$B$8=""),"",IF(G26="はい",S26&amp;"%対象※"&amp;"　"&amp;TEXT(V26+W26,"#,##0")&amp;"円"&amp;IF('設定'!$B$12="はい","（うち消費税額 "&amp;TEXT(W26,"#,##0")&amp;"円）",""),IF('設定'!$B$12="はい",S26&amp;"%対象※"&amp;"　税抜 "&amp;TEXT(V26,"#,##0")&amp;"円　消費税額 "&amp;TEXT(W26,"#,##0")&amp;"円（税込 "&amp;TEXT(V26+W26,"#,##0")&amp;"円）",S26&amp;"%対象※"&amp;"　税込 "&amp;TEXT(V26+W26,"#,##0")&amp;"円"))))</f>
        <v/>
      </c>
      <c r="AL26" s="19" t="str">
        <f>IF(OR(Q26=0,N(M26)=0),"","課税対象外（入湯税など）　"&amp;TEXT(M26,"#,##0")&amp;"円")</f>
        <v/>
      </c>
      <c r="AM26" s="19" t="str">
        <f>IF(OR(Q26=0,N(N26)=0),"","売上代金以外の額　"&amp;TEXT(N26,"#,##0")&amp;"円")</f>
        <v/>
      </c>
      <c r="AN26" s="19" t="str">
        <f>IF(Q26=0,"",IF(AA26&gt;0,"収入印紙 "&amp;TEXT(AA26,"#,##0")&amp;"円 貼付欄",""))</f>
        <v/>
      </c>
    </row>
    <row r="27">
      <c r="A27" s="103" t="n">
        <v>23</v>
      </c>
      <c r="B27" s="100" t="n"/>
      <c r="C27" s="100" t="n"/>
      <c r="D27" s="7" t="n"/>
      <c r="E27" s="7" t="n"/>
      <c r="F27" s="15" t="n"/>
      <c r="G27" s="15" t="n"/>
      <c r="H27" s="7" t="n"/>
      <c r="I27" s="15" t="n"/>
      <c r="J27" s="15" t="n"/>
      <c r="K27" s="104" t="n"/>
      <c r="L27" s="104" t="n"/>
      <c r="M27" s="104" t="n"/>
      <c r="N27" s="104" t="n"/>
      <c r="O27" s="15" t="n"/>
      <c r="P27" s="100" t="n"/>
      <c r="Q27" s="17">
        <f>IF(COUNT(K27,L27,M27,N27)=0,0,IF(AND(OR(N(K27)=0,R27&lt;&gt;""),OR(N(L27)=0,S27&lt;&gt;"")),1,0))</f>
        <v>0</v>
      </c>
      <c r="R27" s="17" t="str">
        <f>IF(C27="","",IFERROR(LOOKUP(2,1/(('設定'!$B$16:$B$19&lt;&gt;"")*('設定'!$B$16:$B$19&lt;=C27)*('設定'!$C$16:$C$19&lt;&gt;"")),'設定'!$C$16:$C$19),""))</f>
        <v/>
      </c>
      <c r="S27" s="17" t="str">
        <f>IF(C27="","",IFERROR(LOOKUP(2,1/(('設定'!$B$20:$B$23&lt;&gt;"")*('設定'!$B$20:$B$23&lt;=C27)*('設定'!$C$20:$C$23&lt;&gt;"")),'設定'!$C$20:$C$23),""))</f>
        <v/>
      </c>
      <c r="T27" s="105" t="str">
        <f>IF(Q27=0,"",IF(N(K27)=0,0,IF(J27="税抜",K27,K27-U27)))</f>
        <v/>
      </c>
      <c r="U27" s="105" t="str">
        <f>IF(Q27=0,"",IF(N(K27)=0,0,IF('設定'!$B$11="切上げ",ROUNDUP(IF(J27="税抜",K27*R27/100,K27*R27/(100+R27)),0),IF('設定'!$B$11="四捨五入",ROUND(IF(J27="税抜",K27*R27/100,K27*R27/(100+R27)),0),ROUNDDOWN(IF(J27="税抜",K27*R27/100,K27*R27/(100+R27)),0)))))</f>
        <v/>
      </c>
      <c r="V27" s="105" t="str">
        <f>IF(Q27=0,"",IF(N(L27)=0,0,IF(J27="税抜",L27,L27-W27)))</f>
        <v/>
      </c>
      <c r="W27" s="105" t="str">
        <f>IF(Q27=0,"",IF(N(L27)=0,0,IF('設定'!$B$11="切上げ",ROUNDUP(IF(J27="税抜",L27*S27/100,L27*S27/(100+S27)),0),IF('設定'!$B$11="四捨五入",ROUND(IF(J27="税抜",L27*S27/100,L27*S27/(100+S27)),0),ROUNDDOWN(IF(J27="税抜",L27*S27/100,L27*S27/(100+S27)),0)))))</f>
        <v/>
      </c>
      <c r="X27" s="105" t="str">
        <f>IF(Q27=0,"",T27+U27+V27+W27+N(M27)+N(N27))</f>
        <v/>
      </c>
      <c r="Y27" s="105" t="str">
        <f>IF(Q27=0,"",IF(AND('設定'!$B$9="はい",'設定'!$B$12="はい"),T27+V27,T27+U27+V27+W27))</f>
        <v/>
      </c>
      <c r="Z27" s="105" t="str">
        <f>IF(Q27=0,"",Y27+N(N27))</f>
        <v/>
      </c>
      <c r="AA27" s="105" t="str">
        <f>IF(Q27=0,"",IF(O27="はい",0,IF(I27="クレジットカード",0,IF(I27="電子（PDFのみ）",0,IF(Y27=0,IF(Z27&lt;'印紙判定表'!$A$24,0,'印紙判定表'!$C$24),IF(Z27&lt;'印紙判定表'!$A$6,0,INDEX('印紙判定表'!$C$5:$C$19,MATCH(MAX(Y27,'印紙判定表'!$A$6),'印紙判定表'!$A$5:$A$19,1))))))))</f>
        <v/>
      </c>
      <c r="AB27" s="11" t="str">
        <f>IF(Q27=0,"",IF(O27="はい","非課税（営業に関しない受取書・国税庁 No.7125）",IF(I27="クレジットカード","課税文書に当たらない（領収書に「クレジットカード利用」と印字・国税庁 質疑応答19/37）",IF(I27="電子（PDFのみ）","課税文書に当たらない（電子データのみで紙を渡さない・国税庁 質疑応答02/10。紙に印刷して渡すと課税）",IF(AA27=0,"非課税（受取金額が"&amp;TEXT(IF(Y27=0,'印紙判定表'!$A$24,'印紙判定表'!$A$6),"#,##0")&amp;"円"&amp;"未満・国税庁 No.7105）"&amp;IF(N(N27)&gt;0,"。売上代金と売上代金以外の合計で判定","")&amp;IF(N(M27)&gt;0,"。入湯税など特別徴収の税は判定額に入れない（印紙税法基本通達第32条）",""),"課税（判定額"&amp;TEXT(Y27,"#,##0")&amp;"円→"&amp;TEXT(AA27,"#,##0")&amp;"円）"&amp;IF(AND('設定'!$B$9="はい",'設定'!$B$12="はい"),"。消費税額を除いた額で判定（国税庁 No.7124）","。税込の額で判定（"&amp;IF('設定'!$B$9="はい","消費税額を印字しない書式・国税庁 No.7124","免税事業者・国税庁 質疑応答19/21")&amp;"）")&amp;IF(N(M27)&gt;0,"。入湯税など特別徴収の税は判定額に入れない（印紙税法基本通達第32条）","")&amp;IF(I27="銀行振込","。振込でも受取書（印紙税法基本通達 別表第一 第17号文書の4）","")&amp;IF(OR(I27="電子マネー",I27="コード決済"),"。決済の仕組みで扱いが違う（国税庁 質疑応答19/50）。この表では印紙が要るものとして判定","")&amp;IF(Y27=0,"。売上代金以外の受取書として判定（第17号の2）",IF(Y27&lt;'印紙判定表'!$A$6,"。売上代金は"&amp;TEXT('印紙判定表'!$A$6,"#,##0")&amp;"円"&amp;"未満だが、売上代金以外との合計が"&amp;TEXT('印紙判定表'!$A$6,"#,##0")&amp;"円"&amp;"以上のため"&amp;TEXT(AA27,"#,##0")&amp;"円","")))))))</f>
        <v/>
      </c>
      <c r="AC27" s="11" t="str">
        <f>IF(Q27=0,"",IF(G27="はい","簡易請求書の形（宛名なし・「上様」）","事業者宛（適格請求書の形）"))</f>
        <v/>
      </c>
      <c r="AD27" s="11" t="str">
        <f>IF(COUNT(K27,L27,M27,N27)=0,"",IF(Q27=0,"取引日を入れてください（税率を取引日で決めます）。",IF(AND(G27&lt;&gt;"はい",E27=""),"宛名を入れてください（事業者宛は宛名が必要）。","")&amp;IF(AND(G27="はい",'設定'!$B$10="その他（事業者間の取引が中心）"),"「上様」にできる事業か確認してください（相手が個別に特定される取引は簡易請求書の対象外・国税庁 問24-2）。","")&amp;IF(AND(G27&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27="","領収書の日付（受領日）を入れてください。","")&amp;IF(OR(I27="電子マネー",I27="コード決済"),"決済の仕組みで印紙の扱いが違います（国税庁 質疑応答19/50）。","")))</f>
        <v/>
      </c>
      <c r="AE27" s="19" t="str">
        <f>IF(Q27=0,"",IF(P27&lt;&gt;"","領 収 書（再発行）","領 収 書"))</f>
        <v/>
      </c>
      <c r="AF27" s="19" t="str">
        <f>IF(B27="","",IF(B27&gt;=DATE(2019,5,1),"令和"&amp;IF(YEAR(B27)=2019,"元",YEAR(B27)-2018)&amp;"年"&amp;MONTH(B27)&amp;"月"&amp;DAY(B27)&amp;"日",YEAR(B27)&amp;"年"&amp;MONTH(B27)&amp;"月"&amp;DAY(B27)&amp;"日")&amp;IF(P27&lt;&gt;"","　（再発行）元の領収書 "&amp;IF(P27&gt;=DATE(2019,5,1),"令和"&amp;IF(YEAR(P27)=2019,"元",YEAR(P27)-2018)&amp;"年"&amp;MONTH(P27)&amp;"月"&amp;DAY(P27)&amp;"日",YEAR(P27)&amp;"年"&amp;MONTH(P27)&amp;"月"&amp;DAY(P27)&amp;"日")&amp;"付",""))</f>
        <v/>
      </c>
      <c r="AG27" s="19" t="str">
        <f>IF(G27="はい","上様",IF(E27="","",E27&amp;" "&amp;IF(F27="","様",F27)))</f>
        <v/>
      </c>
      <c r="AH27" s="19" t="str">
        <f>IF(Q27=0,"","金額　￥"&amp;TEXT(X27,"#,##0")&amp;" －")</f>
        <v/>
      </c>
      <c r="AI27" s="19" t="str">
        <f>IF(H27="","","但し　"&amp;IF(RIGHT(H27&amp;IF(D27&lt;&gt;"","（"&amp;D27&amp;"）",""),3)="として",H27&amp;IF(D27&lt;&gt;"","（"&amp;D27&amp;"）",""),H27&amp;IF(D27&lt;&gt;"","（"&amp;D27&amp;"）","")&amp;"として")&amp;IF(I27="クレジットカード","（クレジットカード利用）","")&amp;IF(N(L27)&gt;0,"（※は軽減税率の対象品目）",""))</f>
        <v/>
      </c>
      <c r="AJ27" s="19" t="str">
        <f>IF(OR(Q27=0,N(K27)=0),"",IF(AND('設定'!$B$12&lt;&gt;"はい",'設定'!$B$8=""),"",IF(G27="はい",R27&amp;"%対象"&amp;"　"&amp;TEXT(T27+U27,"#,##0")&amp;"円"&amp;IF('設定'!$B$12="はい","（うち消費税額 "&amp;TEXT(U27,"#,##0")&amp;"円）",""),IF('設定'!$B$12="はい",R27&amp;"%対象"&amp;"　税抜 "&amp;TEXT(T27,"#,##0")&amp;"円　消費税額 "&amp;TEXT(U27,"#,##0")&amp;"円（税込 "&amp;TEXT(T27+U27,"#,##0")&amp;"円）",R27&amp;"%対象"&amp;"　税込 "&amp;TEXT(T27+U27,"#,##0")&amp;"円"))))</f>
        <v/>
      </c>
      <c r="AK27" s="19" t="str">
        <f>IF(OR(Q27=0,N(L27)=0),"",IF(AND('設定'!$B$12&lt;&gt;"はい",'設定'!$B$8=""),"",IF(G27="はい",S27&amp;"%対象※"&amp;"　"&amp;TEXT(V27+W27,"#,##0")&amp;"円"&amp;IF('設定'!$B$12="はい","（うち消費税額 "&amp;TEXT(W27,"#,##0")&amp;"円）",""),IF('設定'!$B$12="はい",S27&amp;"%対象※"&amp;"　税抜 "&amp;TEXT(V27,"#,##0")&amp;"円　消費税額 "&amp;TEXT(W27,"#,##0")&amp;"円（税込 "&amp;TEXT(V27+W27,"#,##0")&amp;"円）",S27&amp;"%対象※"&amp;"　税込 "&amp;TEXT(V27+W27,"#,##0")&amp;"円"))))</f>
        <v/>
      </c>
      <c r="AL27" s="19" t="str">
        <f>IF(OR(Q27=0,N(M27)=0),"","課税対象外（入湯税など）　"&amp;TEXT(M27,"#,##0")&amp;"円")</f>
        <v/>
      </c>
      <c r="AM27" s="19" t="str">
        <f>IF(OR(Q27=0,N(N27)=0),"","売上代金以外の額　"&amp;TEXT(N27,"#,##0")&amp;"円")</f>
        <v/>
      </c>
      <c r="AN27" s="19" t="str">
        <f>IF(Q27=0,"",IF(AA27&gt;0,"収入印紙 "&amp;TEXT(AA27,"#,##0")&amp;"円 貼付欄",""))</f>
        <v/>
      </c>
    </row>
    <row r="28">
      <c r="A28" s="103" t="n">
        <v>24</v>
      </c>
      <c r="B28" s="100" t="n"/>
      <c r="C28" s="100" t="n"/>
      <c r="D28" s="7" t="n"/>
      <c r="E28" s="7" t="n"/>
      <c r="F28" s="15" t="n"/>
      <c r="G28" s="15" t="n"/>
      <c r="H28" s="7" t="n"/>
      <c r="I28" s="15" t="n"/>
      <c r="J28" s="15" t="n"/>
      <c r="K28" s="104" t="n"/>
      <c r="L28" s="104" t="n"/>
      <c r="M28" s="104" t="n"/>
      <c r="N28" s="104" t="n"/>
      <c r="O28" s="15" t="n"/>
      <c r="P28" s="100" t="n"/>
      <c r="Q28" s="17">
        <f>IF(COUNT(K28,L28,M28,N28)=0,0,IF(AND(OR(N(K28)=0,R28&lt;&gt;""),OR(N(L28)=0,S28&lt;&gt;"")),1,0))</f>
        <v>0</v>
      </c>
      <c r="R28" s="17" t="str">
        <f>IF(C28="","",IFERROR(LOOKUP(2,1/(('設定'!$B$16:$B$19&lt;&gt;"")*('設定'!$B$16:$B$19&lt;=C28)*('設定'!$C$16:$C$19&lt;&gt;"")),'設定'!$C$16:$C$19),""))</f>
        <v/>
      </c>
      <c r="S28" s="17" t="str">
        <f>IF(C28="","",IFERROR(LOOKUP(2,1/(('設定'!$B$20:$B$23&lt;&gt;"")*('設定'!$B$20:$B$23&lt;=C28)*('設定'!$C$20:$C$23&lt;&gt;"")),'設定'!$C$20:$C$23),""))</f>
        <v/>
      </c>
      <c r="T28" s="105" t="str">
        <f>IF(Q28=0,"",IF(N(K28)=0,0,IF(J28="税抜",K28,K28-U28)))</f>
        <v/>
      </c>
      <c r="U28" s="105" t="str">
        <f>IF(Q28=0,"",IF(N(K28)=0,0,IF('設定'!$B$11="切上げ",ROUNDUP(IF(J28="税抜",K28*R28/100,K28*R28/(100+R28)),0),IF('設定'!$B$11="四捨五入",ROUND(IF(J28="税抜",K28*R28/100,K28*R28/(100+R28)),0),ROUNDDOWN(IF(J28="税抜",K28*R28/100,K28*R28/(100+R28)),0)))))</f>
        <v/>
      </c>
      <c r="V28" s="105" t="str">
        <f>IF(Q28=0,"",IF(N(L28)=0,0,IF(J28="税抜",L28,L28-W28)))</f>
        <v/>
      </c>
      <c r="W28" s="105" t="str">
        <f>IF(Q28=0,"",IF(N(L28)=0,0,IF('設定'!$B$11="切上げ",ROUNDUP(IF(J28="税抜",L28*S28/100,L28*S28/(100+S28)),0),IF('設定'!$B$11="四捨五入",ROUND(IF(J28="税抜",L28*S28/100,L28*S28/(100+S28)),0),ROUNDDOWN(IF(J28="税抜",L28*S28/100,L28*S28/(100+S28)),0)))))</f>
        <v/>
      </c>
      <c r="X28" s="105" t="str">
        <f>IF(Q28=0,"",T28+U28+V28+W28+N(M28)+N(N28))</f>
        <v/>
      </c>
      <c r="Y28" s="105" t="str">
        <f>IF(Q28=0,"",IF(AND('設定'!$B$9="はい",'設定'!$B$12="はい"),T28+V28,T28+U28+V28+W28))</f>
        <v/>
      </c>
      <c r="Z28" s="105" t="str">
        <f>IF(Q28=0,"",Y28+N(N28))</f>
        <v/>
      </c>
      <c r="AA28" s="105" t="str">
        <f>IF(Q28=0,"",IF(O28="はい",0,IF(I28="クレジットカード",0,IF(I28="電子（PDFのみ）",0,IF(Y28=0,IF(Z28&lt;'印紙判定表'!$A$24,0,'印紙判定表'!$C$24),IF(Z28&lt;'印紙判定表'!$A$6,0,INDEX('印紙判定表'!$C$5:$C$19,MATCH(MAX(Y28,'印紙判定表'!$A$6),'印紙判定表'!$A$5:$A$19,1))))))))</f>
        <v/>
      </c>
      <c r="AB28" s="11" t="str">
        <f>IF(Q28=0,"",IF(O28="はい","非課税（営業に関しない受取書・国税庁 No.7125）",IF(I28="クレジットカード","課税文書に当たらない（領収書に「クレジットカード利用」と印字・国税庁 質疑応答19/37）",IF(I28="電子（PDFのみ）","課税文書に当たらない（電子データのみで紙を渡さない・国税庁 質疑応答02/10。紙に印刷して渡すと課税）",IF(AA28=0,"非課税（受取金額が"&amp;TEXT(IF(Y28=0,'印紙判定表'!$A$24,'印紙判定表'!$A$6),"#,##0")&amp;"円"&amp;"未満・国税庁 No.7105）"&amp;IF(N(N28)&gt;0,"。売上代金と売上代金以外の合計で判定","")&amp;IF(N(M28)&gt;0,"。入湯税など特別徴収の税は判定額に入れない（印紙税法基本通達第32条）",""),"課税（判定額"&amp;TEXT(Y28,"#,##0")&amp;"円→"&amp;TEXT(AA28,"#,##0")&amp;"円）"&amp;IF(AND('設定'!$B$9="はい",'設定'!$B$12="はい"),"。消費税額を除いた額で判定（国税庁 No.7124）","。税込の額で判定（"&amp;IF('設定'!$B$9="はい","消費税額を印字しない書式・国税庁 No.7124","免税事業者・国税庁 質疑応答19/21")&amp;"）")&amp;IF(N(M28)&gt;0,"。入湯税など特別徴収の税は判定額に入れない（印紙税法基本通達第32条）","")&amp;IF(I28="銀行振込","。振込でも受取書（印紙税法基本通達 別表第一 第17号文書の4）","")&amp;IF(OR(I28="電子マネー",I28="コード決済"),"。決済の仕組みで扱いが違う（国税庁 質疑応答19/50）。この表では印紙が要るものとして判定","")&amp;IF(Y28=0,"。売上代金以外の受取書として判定（第17号の2）",IF(Y28&lt;'印紙判定表'!$A$6,"。売上代金は"&amp;TEXT('印紙判定表'!$A$6,"#,##0")&amp;"円"&amp;"未満だが、売上代金以外との合計が"&amp;TEXT('印紙判定表'!$A$6,"#,##0")&amp;"円"&amp;"以上のため"&amp;TEXT(AA28,"#,##0")&amp;"円","")))))))</f>
        <v/>
      </c>
      <c r="AC28" s="11" t="str">
        <f>IF(Q28=0,"",IF(G28="はい","簡易請求書の形（宛名なし・「上様」）","事業者宛（適格請求書の形）"))</f>
        <v/>
      </c>
      <c r="AD28" s="11" t="str">
        <f>IF(COUNT(K28,L28,M28,N28)=0,"",IF(Q28=0,"取引日を入れてください（税率を取引日で決めます）。",IF(AND(G28&lt;&gt;"はい",E28=""),"宛名を入れてください（事業者宛は宛名が必要）。","")&amp;IF(AND(G28="はい",'設定'!$B$10="その他（事業者間の取引が中心）"),"「上様」にできる事業か確認してください（相手が個別に特定される取引は簡易請求書の対象外・国税庁 問24-2）。","")&amp;IF(AND(G28&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28="","領収書の日付（受領日）を入れてください。","")&amp;IF(OR(I28="電子マネー",I28="コード決済"),"決済の仕組みで印紙の扱いが違います（国税庁 質疑応答19/50）。","")))</f>
        <v/>
      </c>
      <c r="AE28" s="19" t="str">
        <f>IF(Q28=0,"",IF(P28&lt;&gt;"","領 収 書（再発行）","領 収 書"))</f>
        <v/>
      </c>
      <c r="AF28" s="19" t="str">
        <f>IF(B28="","",IF(B28&gt;=DATE(2019,5,1),"令和"&amp;IF(YEAR(B28)=2019,"元",YEAR(B28)-2018)&amp;"年"&amp;MONTH(B28)&amp;"月"&amp;DAY(B28)&amp;"日",YEAR(B28)&amp;"年"&amp;MONTH(B28)&amp;"月"&amp;DAY(B28)&amp;"日")&amp;IF(P28&lt;&gt;"","　（再発行）元の領収書 "&amp;IF(P28&gt;=DATE(2019,5,1),"令和"&amp;IF(YEAR(P28)=2019,"元",YEAR(P28)-2018)&amp;"年"&amp;MONTH(P28)&amp;"月"&amp;DAY(P28)&amp;"日",YEAR(P28)&amp;"年"&amp;MONTH(P28)&amp;"月"&amp;DAY(P28)&amp;"日")&amp;"付",""))</f>
        <v/>
      </c>
      <c r="AG28" s="19" t="str">
        <f>IF(G28="はい","上様",IF(E28="","",E28&amp;" "&amp;IF(F28="","様",F28)))</f>
        <v/>
      </c>
      <c r="AH28" s="19" t="str">
        <f>IF(Q28=0,"","金額　￥"&amp;TEXT(X28,"#,##0")&amp;" －")</f>
        <v/>
      </c>
      <c r="AI28" s="19" t="str">
        <f>IF(H28="","","但し　"&amp;IF(RIGHT(H28&amp;IF(D28&lt;&gt;"","（"&amp;D28&amp;"）",""),3)="として",H28&amp;IF(D28&lt;&gt;"","（"&amp;D28&amp;"）",""),H28&amp;IF(D28&lt;&gt;"","（"&amp;D28&amp;"）","")&amp;"として")&amp;IF(I28="クレジットカード","（クレジットカード利用）","")&amp;IF(N(L28)&gt;0,"（※は軽減税率の対象品目）",""))</f>
        <v/>
      </c>
      <c r="AJ28" s="19" t="str">
        <f>IF(OR(Q28=0,N(K28)=0),"",IF(AND('設定'!$B$12&lt;&gt;"はい",'設定'!$B$8=""),"",IF(G28="はい",R28&amp;"%対象"&amp;"　"&amp;TEXT(T28+U28,"#,##0")&amp;"円"&amp;IF('設定'!$B$12="はい","（うち消費税額 "&amp;TEXT(U28,"#,##0")&amp;"円）",""),IF('設定'!$B$12="はい",R28&amp;"%対象"&amp;"　税抜 "&amp;TEXT(T28,"#,##0")&amp;"円　消費税額 "&amp;TEXT(U28,"#,##0")&amp;"円（税込 "&amp;TEXT(T28+U28,"#,##0")&amp;"円）",R28&amp;"%対象"&amp;"　税込 "&amp;TEXT(T28+U28,"#,##0")&amp;"円"))))</f>
        <v/>
      </c>
      <c r="AK28" s="19" t="str">
        <f>IF(OR(Q28=0,N(L28)=0),"",IF(AND('設定'!$B$12&lt;&gt;"はい",'設定'!$B$8=""),"",IF(G28="はい",S28&amp;"%対象※"&amp;"　"&amp;TEXT(V28+W28,"#,##0")&amp;"円"&amp;IF('設定'!$B$12="はい","（うち消費税額 "&amp;TEXT(W28,"#,##0")&amp;"円）",""),IF('設定'!$B$12="はい",S28&amp;"%対象※"&amp;"　税抜 "&amp;TEXT(V28,"#,##0")&amp;"円　消費税額 "&amp;TEXT(W28,"#,##0")&amp;"円（税込 "&amp;TEXT(V28+W28,"#,##0")&amp;"円）",S28&amp;"%対象※"&amp;"　税込 "&amp;TEXT(V28+W28,"#,##0")&amp;"円"))))</f>
        <v/>
      </c>
      <c r="AL28" s="19" t="str">
        <f>IF(OR(Q28=0,N(M28)=0),"","課税対象外（入湯税など）　"&amp;TEXT(M28,"#,##0")&amp;"円")</f>
        <v/>
      </c>
      <c r="AM28" s="19" t="str">
        <f>IF(OR(Q28=0,N(N28)=0),"","売上代金以外の額　"&amp;TEXT(N28,"#,##0")&amp;"円")</f>
        <v/>
      </c>
      <c r="AN28" s="19" t="str">
        <f>IF(Q28=0,"",IF(AA28&gt;0,"収入印紙 "&amp;TEXT(AA28,"#,##0")&amp;"円 貼付欄",""))</f>
        <v/>
      </c>
    </row>
    <row r="29">
      <c r="A29" s="103" t="n">
        <v>25</v>
      </c>
      <c r="B29" s="100" t="n"/>
      <c r="C29" s="100" t="n"/>
      <c r="D29" s="7" t="n"/>
      <c r="E29" s="7" t="n"/>
      <c r="F29" s="15" t="n"/>
      <c r="G29" s="15" t="n"/>
      <c r="H29" s="7" t="n"/>
      <c r="I29" s="15" t="n"/>
      <c r="J29" s="15" t="n"/>
      <c r="K29" s="104" t="n"/>
      <c r="L29" s="104" t="n"/>
      <c r="M29" s="104" t="n"/>
      <c r="N29" s="104" t="n"/>
      <c r="O29" s="15" t="n"/>
      <c r="P29" s="100" t="n"/>
      <c r="Q29" s="17">
        <f>IF(COUNT(K29,L29,M29,N29)=0,0,IF(AND(OR(N(K29)=0,R29&lt;&gt;""),OR(N(L29)=0,S29&lt;&gt;"")),1,0))</f>
        <v>0</v>
      </c>
      <c r="R29" s="17" t="str">
        <f>IF(C29="","",IFERROR(LOOKUP(2,1/(('設定'!$B$16:$B$19&lt;&gt;"")*('設定'!$B$16:$B$19&lt;=C29)*('設定'!$C$16:$C$19&lt;&gt;"")),'設定'!$C$16:$C$19),""))</f>
        <v/>
      </c>
      <c r="S29" s="17" t="str">
        <f>IF(C29="","",IFERROR(LOOKUP(2,1/(('設定'!$B$20:$B$23&lt;&gt;"")*('設定'!$B$20:$B$23&lt;=C29)*('設定'!$C$20:$C$23&lt;&gt;"")),'設定'!$C$20:$C$23),""))</f>
        <v/>
      </c>
      <c r="T29" s="105" t="str">
        <f>IF(Q29=0,"",IF(N(K29)=0,0,IF(J29="税抜",K29,K29-U29)))</f>
        <v/>
      </c>
      <c r="U29" s="105" t="str">
        <f>IF(Q29=0,"",IF(N(K29)=0,0,IF('設定'!$B$11="切上げ",ROUNDUP(IF(J29="税抜",K29*R29/100,K29*R29/(100+R29)),0),IF('設定'!$B$11="四捨五入",ROUND(IF(J29="税抜",K29*R29/100,K29*R29/(100+R29)),0),ROUNDDOWN(IF(J29="税抜",K29*R29/100,K29*R29/(100+R29)),0)))))</f>
        <v/>
      </c>
      <c r="V29" s="105" t="str">
        <f>IF(Q29=0,"",IF(N(L29)=0,0,IF(J29="税抜",L29,L29-W29)))</f>
        <v/>
      </c>
      <c r="W29" s="105" t="str">
        <f>IF(Q29=0,"",IF(N(L29)=0,0,IF('設定'!$B$11="切上げ",ROUNDUP(IF(J29="税抜",L29*S29/100,L29*S29/(100+S29)),0),IF('設定'!$B$11="四捨五入",ROUND(IF(J29="税抜",L29*S29/100,L29*S29/(100+S29)),0),ROUNDDOWN(IF(J29="税抜",L29*S29/100,L29*S29/(100+S29)),0)))))</f>
        <v/>
      </c>
      <c r="X29" s="105" t="str">
        <f>IF(Q29=0,"",T29+U29+V29+W29+N(M29)+N(N29))</f>
        <v/>
      </c>
      <c r="Y29" s="105" t="str">
        <f>IF(Q29=0,"",IF(AND('設定'!$B$9="はい",'設定'!$B$12="はい"),T29+V29,T29+U29+V29+W29))</f>
        <v/>
      </c>
      <c r="Z29" s="105" t="str">
        <f>IF(Q29=0,"",Y29+N(N29))</f>
        <v/>
      </c>
      <c r="AA29" s="105" t="str">
        <f>IF(Q29=0,"",IF(O29="はい",0,IF(I29="クレジットカード",0,IF(I29="電子（PDFのみ）",0,IF(Y29=0,IF(Z29&lt;'印紙判定表'!$A$24,0,'印紙判定表'!$C$24),IF(Z29&lt;'印紙判定表'!$A$6,0,INDEX('印紙判定表'!$C$5:$C$19,MATCH(MAX(Y29,'印紙判定表'!$A$6),'印紙判定表'!$A$5:$A$19,1))))))))</f>
        <v/>
      </c>
      <c r="AB29" s="11" t="str">
        <f>IF(Q29=0,"",IF(O29="はい","非課税（営業に関しない受取書・国税庁 No.7125）",IF(I29="クレジットカード","課税文書に当たらない（領収書に「クレジットカード利用」と印字・国税庁 質疑応答19/37）",IF(I29="電子（PDFのみ）","課税文書に当たらない（電子データのみで紙を渡さない・国税庁 質疑応答02/10。紙に印刷して渡すと課税）",IF(AA29=0,"非課税（受取金額が"&amp;TEXT(IF(Y29=0,'印紙判定表'!$A$24,'印紙判定表'!$A$6),"#,##0")&amp;"円"&amp;"未満・国税庁 No.7105）"&amp;IF(N(N29)&gt;0,"。売上代金と売上代金以外の合計で判定","")&amp;IF(N(M29)&gt;0,"。入湯税など特別徴収の税は判定額に入れない（印紙税法基本通達第32条）",""),"課税（判定額"&amp;TEXT(Y29,"#,##0")&amp;"円→"&amp;TEXT(AA29,"#,##0")&amp;"円）"&amp;IF(AND('設定'!$B$9="はい",'設定'!$B$12="はい"),"。消費税額を除いた額で判定（国税庁 No.7124）","。税込の額で判定（"&amp;IF('設定'!$B$9="はい","消費税額を印字しない書式・国税庁 No.7124","免税事業者・国税庁 質疑応答19/21")&amp;"）")&amp;IF(N(M29)&gt;0,"。入湯税など特別徴収の税は判定額に入れない（印紙税法基本通達第32条）","")&amp;IF(I29="銀行振込","。振込でも受取書（印紙税法基本通達 別表第一 第17号文書の4）","")&amp;IF(OR(I29="電子マネー",I29="コード決済"),"。決済の仕組みで扱いが違う（国税庁 質疑応答19/50）。この表では印紙が要るものとして判定","")&amp;IF(Y29=0,"。売上代金以外の受取書として判定（第17号の2）",IF(Y29&lt;'印紙判定表'!$A$6,"。売上代金は"&amp;TEXT('印紙判定表'!$A$6,"#,##0")&amp;"円"&amp;"未満だが、売上代金以外との合計が"&amp;TEXT('印紙判定表'!$A$6,"#,##0")&amp;"円"&amp;"以上のため"&amp;TEXT(AA29,"#,##0")&amp;"円","")))))))</f>
        <v/>
      </c>
      <c r="AC29" s="11" t="str">
        <f>IF(Q29=0,"",IF(G29="はい","簡易請求書の形（宛名なし・「上様」）","事業者宛（適格請求書の形）"))</f>
        <v/>
      </c>
      <c r="AD29" s="11" t="str">
        <f>IF(COUNT(K29,L29,M29,N29)=0,"",IF(Q29=0,"取引日を入れてください（税率を取引日で決めます）。",IF(AND(G29&lt;&gt;"はい",E29=""),"宛名を入れてください（事業者宛は宛名が必要）。","")&amp;IF(AND(G29="はい",'設定'!$B$10="その他（事業者間の取引が中心）"),"「上様」にできる事業か確認してください（相手が個別に特定される取引は簡易請求書の対象外・国税庁 問24-2）。","")&amp;IF(AND(G29&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29="","領収書の日付（受領日）を入れてください。","")&amp;IF(OR(I29="電子マネー",I29="コード決済"),"決済の仕組みで印紙の扱いが違います（国税庁 質疑応答19/50）。","")))</f>
        <v/>
      </c>
      <c r="AE29" s="19" t="str">
        <f>IF(Q29=0,"",IF(P29&lt;&gt;"","領 収 書（再発行）","領 収 書"))</f>
        <v/>
      </c>
      <c r="AF29" s="19" t="str">
        <f>IF(B29="","",IF(B29&gt;=DATE(2019,5,1),"令和"&amp;IF(YEAR(B29)=2019,"元",YEAR(B29)-2018)&amp;"年"&amp;MONTH(B29)&amp;"月"&amp;DAY(B29)&amp;"日",YEAR(B29)&amp;"年"&amp;MONTH(B29)&amp;"月"&amp;DAY(B29)&amp;"日")&amp;IF(P29&lt;&gt;"","　（再発行）元の領収書 "&amp;IF(P29&gt;=DATE(2019,5,1),"令和"&amp;IF(YEAR(P29)=2019,"元",YEAR(P29)-2018)&amp;"年"&amp;MONTH(P29)&amp;"月"&amp;DAY(P29)&amp;"日",YEAR(P29)&amp;"年"&amp;MONTH(P29)&amp;"月"&amp;DAY(P29)&amp;"日")&amp;"付",""))</f>
        <v/>
      </c>
      <c r="AG29" s="19" t="str">
        <f>IF(G29="はい","上様",IF(E29="","",E29&amp;" "&amp;IF(F29="","様",F29)))</f>
        <v/>
      </c>
      <c r="AH29" s="19" t="str">
        <f>IF(Q29=0,"","金額　￥"&amp;TEXT(X29,"#,##0")&amp;" －")</f>
        <v/>
      </c>
      <c r="AI29" s="19" t="str">
        <f>IF(H29="","","但し　"&amp;IF(RIGHT(H29&amp;IF(D29&lt;&gt;"","（"&amp;D29&amp;"）",""),3)="として",H29&amp;IF(D29&lt;&gt;"","（"&amp;D29&amp;"）",""),H29&amp;IF(D29&lt;&gt;"","（"&amp;D29&amp;"）","")&amp;"として")&amp;IF(I29="クレジットカード","（クレジットカード利用）","")&amp;IF(N(L29)&gt;0,"（※は軽減税率の対象品目）",""))</f>
        <v/>
      </c>
      <c r="AJ29" s="19" t="str">
        <f>IF(OR(Q29=0,N(K29)=0),"",IF(AND('設定'!$B$12&lt;&gt;"はい",'設定'!$B$8=""),"",IF(G29="はい",R29&amp;"%対象"&amp;"　"&amp;TEXT(T29+U29,"#,##0")&amp;"円"&amp;IF('設定'!$B$12="はい","（うち消費税額 "&amp;TEXT(U29,"#,##0")&amp;"円）",""),IF('設定'!$B$12="はい",R29&amp;"%対象"&amp;"　税抜 "&amp;TEXT(T29,"#,##0")&amp;"円　消費税額 "&amp;TEXT(U29,"#,##0")&amp;"円（税込 "&amp;TEXT(T29+U29,"#,##0")&amp;"円）",R29&amp;"%対象"&amp;"　税込 "&amp;TEXT(T29+U29,"#,##0")&amp;"円"))))</f>
        <v/>
      </c>
      <c r="AK29" s="19" t="str">
        <f>IF(OR(Q29=0,N(L29)=0),"",IF(AND('設定'!$B$12&lt;&gt;"はい",'設定'!$B$8=""),"",IF(G29="はい",S29&amp;"%対象※"&amp;"　"&amp;TEXT(V29+W29,"#,##0")&amp;"円"&amp;IF('設定'!$B$12="はい","（うち消費税額 "&amp;TEXT(W29,"#,##0")&amp;"円）",""),IF('設定'!$B$12="はい",S29&amp;"%対象※"&amp;"　税抜 "&amp;TEXT(V29,"#,##0")&amp;"円　消費税額 "&amp;TEXT(W29,"#,##0")&amp;"円（税込 "&amp;TEXT(V29+W29,"#,##0")&amp;"円）",S29&amp;"%対象※"&amp;"　税込 "&amp;TEXT(V29+W29,"#,##0")&amp;"円"))))</f>
        <v/>
      </c>
      <c r="AL29" s="19" t="str">
        <f>IF(OR(Q29=0,N(M29)=0),"","課税対象外（入湯税など）　"&amp;TEXT(M29,"#,##0")&amp;"円")</f>
        <v/>
      </c>
      <c r="AM29" s="19" t="str">
        <f>IF(OR(Q29=0,N(N29)=0),"","売上代金以外の額　"&amp;TEXT(N29,"#,##0")&amp;"円")</f>
        <v/>
      </c>
      <c r="AN29" s="19" t="str">
        <f>IF(Q29=0,"",IF(AA29&gt;0,"収入印紙 "&amp;TEXT(AA29,"#,##0")&amp;"円 貼付欄",""))</f>
        <v/>
      </c>
    </row>
    <row r="30">
      <c r="A30" s="103" t="n">
        <v>26</v>
      </c>
      <c r="B30" s="100" t="n"/>
      <c r="C30" s="100" t="n"/>
      <c r="D30" s="7" t="n"/>
      <c r="E30" s="7" t="n"/>
      <c r="F30" s="15" t="n"/>
      <c r="G30" s="15" t="n"/>
      <c r="H30" s="7" t="n"/>
      <c r="I30" s="15" t="n"/>
      <c r="J30" s="15" t="n"/>
      <c r="K30" s="104" t="n"/>
      <c r="L30" s="104" t="n"/>
      <c r="M30" s="104" t="n"/>
      <c r="N30" s="104" t="n"/>
      <c r="O30" s="15" t="n"/>
      <c r="P30" s="100" t="n"/>
      <c r="Q30" s="17">
        <f>IF(COUNT(K30,L30,M30,N30)=0,0,IF(AND(OR(N(K30)=0,R30&lt;&gt;""),OR(N(L30)=0,S30&lt;&gt;"")),1,0))</f>
        <v>0</v>
      </c>
      <c r="R30" s="17" t="str">
        <f>IF(C30="","",IFERROR(LOOKUP(2,1/(('設定'!$B$16:$B$19&lt;&gt;"")*('設定'!$B$16:$B$19&lt;=C30)*('設定'!$C$16:$C$19&lt;&gt;"")),'設定'!$C$16:$C$19),""))</f>
        <v/>
      </c>
      <c r="S30" s="17" t="str">
        <f>IF(C30="","",IFERROR(LOOKUP(2,1/(('設定'!$B$20:$B$23&lt;&gt;"")*('設定'!$B$20:$B$23&lt;=C30)*('設定'!$C$20:$C$23&lt;&gt;"")),'設定'!$C$20:$C$23),""))</f>
        <v/>
      </c>
      <c r="T30" s="105" t="str">
        <f>IF(Q30=0,"",IF(N(K30)=0,0,IF(J30="税抜",K30,K30-U30)))</f>
        <v/>
      </c>
      <c r="U30" s="105" t="str">
        <f>IF(Q30=0,"",IF(N(K30)=0,0,IF('設定'!$B$11="切上げ",ROUNDUP(IF(J30="税抜",K30*R30/100,K30*R30/(100+R30)),0),IF('設定'!$B$11="四捨五入",ROUND(IF(J30="税抜",K30*R30/100,K30*R30/(100+R30)),0),ROUNDDOWN(IF(J30="税抜",K30*R30/100,K30*R30/(100+R30)),0)))))</f>
        <v/>
      </c>
      <c r="V30" s="105" t="str">
        <f>IF(Q30=0,"",IF(N(L30)=0,0,IF(J30="税抜",L30,L30-W30)))</f>
        <v/>
      </c>
      <c r="W30" s="105" t="str">
        <f>IF(Q30=0,"",IF(N(L30)=0,0,IF('設定'!$B$11="切上げ",ROUNDUP(IF(J30="税抜",L30*S30/100,L30*S30/(100+S30)),0),IF('設定'!$B$11="四捨五入",ROUND(IF(J30="税抜",L30*S30/100,L30*S30/(100+S30)),0),ROUNDDOWN(IF(J30="税抜",L30*S30/100,L30*S30/(100+S30)),0)))))</f>
        <v/>
      </c>
      <c r="X30" s="105" t="str">
        <f>IF(Q30=0,"",T30+U30+V30+W30+N(M30)+N(N30))</f>
        <v/>
      </c>
      <c r="Y30" s="105" t="str">
        <f>IF(Q30=0,"",IF(AND('設定'!$B$9="はい",'設定'!$B$12="はい"),T30+V30,T30+U30+V30+W30))</f>
        <v/>
      </c>
      <c r="Z30" s="105" t="str">
        <f>IF(Q30=0,"",Y30+N(N30))</f>
        <v/>
      </c>
      <c r="AA30" s="105" t="str">
        <f>IF(Q30=0,"",IF(O30="はい",0,IF(I30="クレジットカード",0,IF(I30="電子（PDFのみ）",0,IF(Y30=0,IF(Z30&lt;'印紙判定表'!$A$24,0,'印紙判定表'!$C$24),IF(Z30&lt;'印紙判定表'!$A$6,0,INDEX('印紙判定表'!$C$5:$C$19,MATCH(MAX(Y30,'印紙判定表'!$A$6),'印紙判定表'!$A$5:$A$19,1))))))))</f>
        <v/>
      </c>
      <c r="AB30" s="11" t="str">
        <f>IF(Q30=0,"",IF(O30="はい","非課税（営業に関しない受取書・国税庁 No.7125）",IF(I30="クレジットカード","課税文書に当たらない（領収書に「クレジットカード利用」と印字・国税庁 質疑応答19/37）",IF(I30="電子（PDFのみ）","課税文書に当たらない（電子データのみで紙を渡さない・国税庁 質疑応答02/10。紙に印刷して渡すと課税）",IF(AA30=0,"非課税（受取金額が"&amp;TEXT(IF(Y30=0,'印紙判定表'!$A$24,'印紙判定表'!$A$6),"#,##0")&amp;"円"&amp;"未満・国税庁 No.7105）"&amp;IF(N(N30)&gt;0,"。売上代金と売上代金以外の合計で判定","")&amp;IF(N(M30)&gt;0,"。入湯税など特別徴収の税は判定額に入れない（印紙税法基本通達第32条）",""),"課税（判定額"&amp;TEXT(Y30,"#,##0")&amp;"円→"&amp;TEXT(AA30,"#,##0")&amp;"円）"&amp;IF(AND('設定'!$B$9="はい",'設定'!$B$12="はい"),"。消費税額を除いた額で判定（国税庁 No.7124）","。税込の額で判定（"&amp;IF('設定'!$B$9="はい","消費税額を印字しない書式・国税庁 No.7124","免税事業者・国税庁 質疑応答19/21")&amp;"）")&amp;IF(N(M30)&gt;0,"。入湯税など特別徴収の税は判定額に入れない（印紙税法基本通達第32条）","")&amp;IF(I30="銀行振込","。振込でも受取書（印紙税法基本通達 別表第一 第17号文書の4）","")&amp;IF(OR(I30="電子マネー",I30="コード決済"),"。決済の仕組みで扱いが違う（国税庁 質疑応答19/50）。この表では印紙が要るものとして判定","")&amp;IF(Y30=0,"。売上代金以外の受取書として判定（第17号の2）",IF(Y30&lt;'印紙判定表'!$A$6,"。売上代金は"&amp;TEXT('印紙判定表'!$A$6,"#,##0")&amp;"円"&amp;"未満だが、売上代金以外との合計が"&amp;TEXT('印紙判定表'!$A$6,"#,##0")&amp;"円"&amp;"以上のため"&amp;TEXT(AA30,"#,##0")&amp;"円","")))))))</f>
        <v/>
      </c>
      <c r="AC30" s="11" t="str">
        <f>IF(Q30=0,"",IF(G30="はい","簡易請求書の形（宛名なし・「上様」）","事業者宛（適格請求書の形）"))</f>
        <v/>
      </c>
      <c r="AD30" s="11" t="str">
        <f>IF(COUNT(K30,L30,M30,N30)=0,"",IF(Q30=0,"取引日を入れてください（税率を取引日で決めます）。",IF(AND(G30&lt;&gt;"はい",E30=""),"宛名を入れてください（事業者宛は宛名が必要）。","")&amp;IF(AND(G30="はい",'設定'!$B$10="その他（事業者間の取引が中心）"),"「上様」にできる事業か確認してください（相手が個別に特定される取引は簡易請求書の対象外・国税庁 問24-2）。","")&amp;IF(AND(G30&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30="","領収書の日付（受領日）を入れてください。","")&amp;IF(OR(I30="電子マネー",I30="コード決済"),"決済の仕組みで印紙の扱いが違います（国税庁 質疑応答19/50）。","")))</f>
        <v/>
      </c>
      <c r="AE30" s="19" t="str">
        <f>IF(Q30=0,"",IF(P30&lt;&gt;"","領 収 書（再発行）","領 収 書"))</f>
        <v/>
      </c>
      <c r="AF30" s="19" t="str">
        <f>IF(B30="","",IF(B30&gt;=DATE(2019,5,1),"令和"&amp;IF(YEAR(B30)=2019,"元",YEAR(B30)-2018)&amp;"年"&amp;MONTH(B30)&amp;"月"&amp;DAY(B30)&amp;"日",YEAR(B30)&amp;"年"&amp;MONTH(B30)&amp;"月"&amp;DAY(B30)&amp;"日")&amp;IF(P30&lt;&gt;"","　（再発行）元の領収書 "&amp;IF(P30&gt;=DATE(2019,5,1),"令和"&amp;IF(YEAR(P30)=2019,"元",YEAR(P30)-2018)&amp;"年"&amp;MONTH(P30)&amp;"月"&amp;DAY(P30)&amp;"日",YEAR(P30)&amp;"年"&amp;MONTH(P30)&amp;"月"&amp;DAY(P30)&amp;"日")&amp;"付",""))</f>
        <v/>
      </c>
      <c r="AG30" s="19" t="str">
        <f>IF(G30="はい","上様",IF(E30="","",E30&amp;" "&amp;IF(F30="","様",F30)))</f>
        <v/>
      </c>
      <c r="AH30" s="19" t="str">
        <f>IF(Q30=0,"","金額　￥"&amp;TEXT(X30,"#,##0")&amp;" －")</f>
        <v/>
      </c>
      <c r="AI30" s="19" t="str">
        <f>IF(H30="","","但し　"&amp;IF(RIGHT(H30&amp;IF(D30&lt;&gt;"","（"&amp;D30&amp;"）",""),3)="として",H30&amp;IF(D30&lt;&gt;"","（"&amp;D30&amp;"）",""),H30&amp;IF(D30&lt;&gt;"","（"&amp;D30&amp;"）","")&amp;"として")&amp;IF(I30="クレジットカード","（クレジットカード利用）","")&amp;IF(N(L30)&gt;0,"（※は軽減税率の対象品目）",""))</f>
        <v/>
      </c>
      <c r="AJ30" s="19" t="str">
        <f>IF(OR(Q30=0,N(K30)=0),"",IF(AND('設定'!$B$12&lt;&gt;"はい",'設定'!$B$8=""),"",IF(G30="はい",R30&amp;"%対象"&amp;"　"&amp;TEXT(T30+U30,"#,##0")&amp;"円"&amp;IF('設定'!$B$12="はい","（うち消費税額 "&amp;TEXT(U30,"#,##0")&amp;"円）",""),IF('設定'!$B$12="はい",R30&amp;"%対象"&amp;"　税抜 "&amp;TEXT(T30,"#,##0")&amp;"円　消費税額 "&amp;TEXT(U30,"#,##0")&amp;"円（税込 "&amp;TEXT(T30+U30,"#,##0")&amp;"円）",R30&amp;"%対象"&amp;"　税込 "&amp;TEXT(T30+U30,"#,##0")&amp;"円"))))</f>
        <v/>
      </c>
      <c r="AK30" s="19" t="str">
        <f>IF(OR(Q30=0,N(L30)=0),"",IF(AND('設定'!$B$12&lt;&gt;"はい",'設定'!$B$8=""),"",IF(G30="はい",S30&amp;"%対象※"&amp;"　"&amp;TEXT(V30+W30,"#,##0")&amp;"円"&amp;IF('設定'!$B$12="はい","（うち消費税額 "&amp;TEXT(W30,"#,##0")&amp;"円）",""),IF('設定'!$B$12="はい",S30&amp;"%対象※"&amp;"　税抜 "&amp;TEXT(V30,"#,##0")&amp;"円　消費税額 "&amp;TEXT(W30,"#,##0")&amp;"円（税込 "&amp;TEXT(V30+W30,"#,##0")&amp;"円）",S30&amp;"%対象※"&amp;"　税込 "&amp;TEXT(V30+W30,"#,##0")&amp;"円"))))</f>
        <v/>
      </c>
      <c r="AL30" s="19" t="str">
        <f>IF(OR(Q30=0,N(M30)=0),"","課税対象外（入湯税など）　"&amp;TEXT(M30,"#,##0")&amp;"円")</f>
        <v/>
      </c>
      <c r="AM30" s="19" t="str">
        <f>IF(OR(Q30=0,N(N30)=0),"","売上代金以外の額　"&amp;TEXT(N30,"#,##0")&amp;"円")</f>
        <v/>
      </c>
      <c r="AN30" s="19" t="str">
        <f>IF(Q30=0,"",IF(AA30&gt;0,"収入印紙 "&amp;TEXT(AA30,"#,##0")&amp;"円 貼付欄",""))</f>
        <v/>
      </c>
    </row>
    <row r="31">
      <c r="A31" s="103" t="n">
        <v>27</v>
      </c>
      <c r="B31" s="100" t="n"/>
      <c r="C31" s="100" t="n"/>
      <c r="D31" s="7" t="n"/>
      <c r="E31" s="7" t="n"/>
      <c r="F31" s="15" t="n"/>
      <c r="G31" s="15" t="n"/>
      <c r="H31" s="7" t="n"/>
      <c r="I31" s="15" t="n"/>
      <c r="J31" s="15" t="n"/>
      <c r="K31" s="104" t="n"/>
      <c r="L31" s="104" t="n"/>
      <c r="M31" s="104" t="n"/>
      <c r="N31" s="104" t="n"/>
      <c r="O31" s="15" t="n"/>
      <c r="P31" s="100" t="n"/>
      <c r="Q31" s="17">
        <f>IF(COUNT(K31,L31,M31,N31)=0,0,IF(AND(OR(N(K31)=0,R31&lt;&gt;""),OR(N(L31)=0,S31&lt;&gt;"")),1,0))</f>
        <v>0</v>
      </c>
      <c r="R31" s="17" t="str">
        <f>IF(C31="","",IFERROR(LOOKUP(2,1/(('設定'!$B$16:$B$19&lt;&gt;"")*('設定'!$B$16:$B$19&lt;=C31)*('設定'!$C$16:$C$19&lt;&gt;"")),'設定'!$C$16:$C$19),""))</f>
        <v/>
      </c>
      <c r="S31" s="17" t="str">
        <f>IF(C31="","",IFERROR(LOOKUP(2,1/(('設定'!$B$20:$B$23&lt;&gt;"")*('設定'!$B$20:$B$23&lt;=C31)*('設定'!$C$20:$C$23&lt;&gt;"")),'設定'!$C$20:$C$23),""))</f>
        <v/>
      </c>
      <c r="T31" s="105" t="str">
        <f>IF(Q31=0,"",IF(N(K31)=0,0,IF(J31="税抜",K31,K31-U31)))</f>
        <v/>
      </c>
      <c r="U31" s="105" t="str">
        <f>IF(Q31=0,"",IF(N(K31)=0,0,IF('設定'!$B$11="切上げ",ROUNDUP(IF(J31="税抜",K31*R31/100,K31*R31/(100+R31)),0),IF('設定'!$B$11="四捨五入",ROUND(IF(J31="税抜",K31*R31/100,K31*R31/(100+R31)),0),ROUNDDOWN(IF(J31="税抜",K31*R31/100,K31*R31/(100+R31)),0)))))</f>
        <v/>
      </c>
      <c r="V31" s="105" t="str">
        <f>IF(Q31=0,"",IF(N(L31)=0,0,IF(J31="税抜",L31,L31-W31)))</f>
        <v/>
      </c>
      <c r="W31" s="105" t="str">
        <f>IF(Q31=0,"",IF(N(L31)=0,0,IF('設定'!$B$11="切上げ",ROUNDUP(IF(J31="税抜",L31*S31/100,L31*S31/(100+S31)),0),IF('設定'!$B$11="四捨五入",ROUND(IF(J31="税抜",L31*S31/100,L31*S31/(100+S31)),0),ROUNDDOWN(IF(J31="税抜",L31*S31/100,L31*S31/(100+S31)),0)))))</f>
        <v/>
      </c>
      <c r="X31" s="105" t="str">
        <f>IF(Q31=0,"",T31+U31+V31+W31+N(M31)+N(N31))</f>
        <v/>
      </c>
      <c r="Y31" s="105" t="str">
        <f>IF(Q31=0,"",IF(AND('設定'!$B$9="はい",'設定'!$B$12="はい"),T31+V31,T31+U31+V31+W31))</f>
        <v/>
      </c>
      <c r="Z31" s="105" t="str">
        <f>IF(Q31=0,"",Y31+N(N31))</f>
        <v/>
      </c>
      <c r="AA31" s="105" t="str">
        <f>IF(Q31=0,"",IF(O31="はい",0,IF(I31="クレジットカード",0,IF(I31="電子（PDFのみ）",0,IF(Y31=0,IF(Z31&lt;'印紙判定表'!$A$24,0,'印紙判定表'!$C$24),IF(Z31&lt;'印紙判定表'!$A$6,0,INDEX('印紙判定表'!$C$5:$C$19,MATCH(MAX(Y31,'印紙判定表'!$A$6),'印紙判定表'!$A$5:$A$19,1))))))))</f>
        <v/>
      </c>
      <c r="AB31" s="11" t="str">
        <f>IF(Q31=0,"",IF(O31="はい","非課税（営業に関しない受取書・国税庁 No.7125）",IF(I31="クレジットカード","課税文書に当たらない（領収書に「クレジットカード利用」と印字・国税庁 質疑応答19/37）",IF(I31="電子（PDFのみ）","課税文書に当たらない（電子データのみで紙を渡さない・国税庁 質疑応答02/10。紙に印刷して渡すと課税）",IF(AA31=0,"非課税（受取金額が"&amp;TEXT(IF(Y31=0,'印紙判定表'!$A$24,'印紙判定表'!$A$6),"#,##0")&amp;"円"&amp;"未満・国税庁 No.7105）"&amp;IF(N(N31)&gt;0,"。売上代金と売上代金以外の合計で判定","")&amp;IF(N(M31)&gt;0,"。入湯税など特別徴収の税は判定額に入れない（印紙税法基本通達第32条）",""),"課税（判定額"&amp;TEXT(Y31,"#,##0")&amp;"円→"&amp;TEXT(AA31,"#,##0")&amp;"円）"&amp;IF(AND('設定'!$B$9="はい",'設定'!$B$12="はい"),"。消費税額を除いた額で判定（国税庁 No.7124）","。税込の額で判定（"&amp;IF('設定'!$B$9="はい","消費税額を印字しない書式・国税庁 No.7124","免税事業者・国税庁 質疑応答19/21")&amp;"）")&amp;IF(N(M31)&gt;0,"。入湯税など特別徴収の税は判定額に入れない（印紙税法基本通達第32条）","")&amp;IF(I31="銀行振込","。振込でも受取書（印紙税法基本通達 別表第一 第17号文書の4）","")&amp;IF(OR(I31="電子マネー",I31="コード決済"),"。決済の仕組みで扱いが違う（国税庁 質疑応答19/50）。この表では印紙が要るものとして判定","")&amp;IF(Y31=0,"。売上代金以外の受取書として判定（第17号の2）",IF(Y31&lt;'印紙判定表'!$A$6,"。売上代金は"&amp;TEXT('印紙判定表'!$A$6,"#,##0")&amp;"円"&amp;"未満だが、売上代金以外との合計が"&amp;TEXT('印紙判定表'!$A$6,"#,##0")&amp;"円"&amp;"以上のため"&amp;TEXT(AA31,"#,##0")&amp;"円","")))))))</f>
        <v/>
      </c>
      <c r="AC31" s="11" t="str">
        <f>IF(Q31=0,"",IF(G31="はい","簡易請求書の形（宛名なし・「上様」）","事業者宛（適格請求書の形）"))</f>
        <v/>
      </c>
      <c r="AD31" s="11" t="str">
        <f>IF(COUNT(K31,L31,M31,N31)=0,"",IF(Q31=0,"取引日を入れてください（税率を取引日で決めます）。",IF(AND(G31&lt;&gt;"はい",E31=""),"宛名を入れてください（事業者宛は宛名が必要）。","")&amp;IF(AND(G31="はい",'設定'!$B$10="その他（事業者間の取引が中心）"),"「上様」にできる事業か確認してください（相手が個別に特定される取引は簡易請求書の対象外・国税庁 問24-2）。","")&amp;IF(AND(G31&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31="","領収書の日付（受領日）を入れてください。","")&amp;IF(OR(I31="電子マネー",I31="コード決済"),"決済の仕組みで印紙の扱いが違います（国税庁 質疑応答19/50）。","")))</f>
        <v/>
      </c>
      <c r="AE31" s="19" t="str">
        <f>IF(Q31=0,"",IF(P31&lt;&gt;"","領 収 書（再発行）","領 収 書"))</f>
        <v/>
      </c>
      <c r="AF31" s="19" t="str">
        <f>IF(B31="","",IF(B31&gt;=DATE(2019,5,1),"令和"&amp;IF(YEAR(B31)=2019,"元",YEAR(B31)-2018)&amp;"年"&amp;MONTH(B31)&amp;"月"&amp;DAY(B31)&amp;"日",YEAR(B31)&amp;"年"&amp;MONTH(B31)&amp;"月"&amp;DAY(B31)&amp;"日")&amp;IF(P31&lt;&gt;"","　（再発行）元の領収書 "&amp;IF(P31&gt;=DATE(2019,5,1),"令和"&amp;IF(YEAR(P31)=2019,"元",YEAR(P31)-2018)&amp;"年"&amp;MONTH(P31)&amp;"月"&amp;DAY(P31)&amp;"日",YEAR(P31)&amp;"年"&amp;MONTH(P31)&amp;"月"&amp;DAY(P31)&amp;"日")&amp;"付",""))</f>
        <v/>
      </c>
      <c r="AG31" s="19" t="str">
        <f>IF(G31="はい","上様",IF(E31="","",E31&amp;" "&amp;IF(F31="","様",F31)))</f>
        <v/>
      </c>
      <c r="AH31" s="19" t="str">
        <f>IF(Q31=0,"","金額　￥"&amp;TEXT(X31,"#,##0")&amp;" －")</f>
        <v/>
      </c>
      <c r="AI31" s="19" t="str">
        <f>IF(H31="","","但し　"&amp;IF(RIGHT(H31&amp;IF(D31&lt;&gt;"","（"&amp;D31&amp;"）",""),3)="として",H31&amp;IF(D31&lt;&gt;"","（"&amp;D31&amp;"）",""),H31&amp;IF(D31&lt;&gt;"","（"&amp;D31&amp;"）","")&amp;"として")&amp;IF(I31="クレジットカード","（クレジットカード利用）","")&amp;IF(N(L31)&gt;0,"（※は軽減税率の対象品目）",""))</f>
        <v/>
      </c>
      <c r="AJ31" s="19" t="str">
        <f>IF(OR(Q31=0,N(K31)=0),"",IF(AND('設定'!$B$12&lt;&gt;"はい",'設定'!$B$8=""),"",IF(G31="はい",R31&amp;"%対象"&amp;"　"&amp;TEXT(T31+U31,"#,##0")&amp;"円"&amp;IF('設定'!$B$12="はい","（うち消費税額 "&amp;TEXT(U31,"#,##0")&amp;"円）",""),IF('設定'!$B$12="はい",R31&amp;"%対象"&amp;"　税抜 "&amp;TEXT(T31,"#,##0")&amp;"円　消費税額 "&amp;TEXT(U31,"#,##0")&amp;"円（税込 "&amp;TEXT(T31+U31,"#,##0")&amp;"円）",R31&amp;"%対象"&amp;"　税込 "&amp;TEXT(T31+U31,"#,##0")&amp;"円"))))</f>
        <v/>
      </c>
      <c r="AK31" s="19" t="str">
        <f>IF(OR(Q31=0,N(L31)=0),"",IF(AND('設定'!$B$12&lt;&gt;"はい",'設定'!$B$8=""),"",IF(G31="はい",S31&amp;"%対象※"&amp;"　"&amp;TEXT(V31+W31,"#,##0")&amp;"円"&amp;IF('設定'!$B$12="はい","（うち消費税額 "&amp;TEXT(W31,"#,##0")&amp;"円）",""),IF('設定'!$B$12="はい",S31&amp;"%対象※"&amp;"　税抜 "&amp;TEXT(V31,"#,##0")&amp;"円　消費税額 "&amp;TEXT(W31,"#,##0")&amp;"円（税込 "&amp;TEXT(V31+W31,"#,##0")&amp;"円）",S31&amp;"%対象※"&amp;"　税込 "&amp;TEXT(V31+W31,"#,##0")&amp;"円"))))</f>
        <v/>
      </c>
      <c r="AL31" s="19" t="str">
        <f>IF(OR(Q31=0,N(M31)=0),"","課税対象外（入湯税など）　"&amp;TEXT(M31,"#,##0")&amp;"円")</f>
        <v/>
      </c>
      <c r="AM31" s="19" t="str">
        <f>IF(OR(Q31=0,N(N31)=0),"","売上代金以外の額　"&amp;TEXT(N31,"#,##0")&amp;"円")</f>
        <v/>
      </c>
      <c r="AN31" s="19" t="str">
        <f>IF(Q31=0,"",IF(AA31&gt;0,"収入印紙 "&amp;TEXT(AA31,"#,##0")&amp;"円 貼付欄",""))</f>
        <v/>
      </c>
    </row>
    <row r="32">
      <c r="A32" s="103" t="n">
        <v>28</v>
      </c>
      <c r="B32" s="100" t="n"/>
      <c r="C32" s="100" t="n"/>
      <c r="D32" s="7" t="n"/>
      <c r="E32" s="7" t="n"/>
      <c r="F32" s="15" t="n"/>
      <c r="G32" s="15" t="n"/>
      <c r="H32" s="7" t="n"/>
      <c r="I32" s="15" t="n"/>
      <c r="J32" s="15" t="n"/>
      <c r="K32" s="104" t="n"/>
      <c r="L32" s="104" t="n"/>
      <c r="M32" s="104" t="n"/>
      <c r="N32" s="104" t="n"/>
      <c r="O32" s="15" t="n"/>
      <c r="P32" s="100" t="n"/>
      <c r="Q32" s="17">
        <f>IF(COUNT(K32,L32,M32,N32)=0,0,IF(AND(OR(N(K32)=0,R32&lt;&gt;""),OR(N(L32)=0,S32&lt;&gt;"")),1,0))</f>
        <v>0</v>
      </c>
      <c r="R32" s="17" t="str">
        <f>IF(C32="","",IFERROR(LOOKUP(2,1/(('設定'!$B$16:$B$19&lt;&gt;"")*('設定'!$B$16:$B$19&lt;=C32)*('設定'!$C$16:$C$19&lt;&gt;"")),'設定'!$C$16:$C$19),""))</f>
        <v/>
      </c>
      <c r="S32" s="17" t="str">
        <f>IF(C32="","",IFERROR(LOOKUP(2,1/(('設定'!$B$20:$B$23&lt;&gt;"")*('設定'!$B$20:$B$23&lt;=C32)*('設定'!$C$20:$C$23&lt;&gt;"")),'設定'!$C$20:$C$23),""))</f>
        <v/>
      </c>
      <c r="T32" s="105" t="str">
        <f>IF(Q32=0,"",IF(N(K32)=0,0,IF(J32="税抜",K32,K32-U32)))</f>
        <v/>
      </c>
      <c r="U32" s="105" t="str">
        <f>IF(Q32=0,"",IF(N(K32)=0,0,IF('設定'!$B$11="切上げ",ROUNDUP(IF(J32="税抜",K32*R32/100,K32*R32/(100+R32)),0),IF('設定'!$B$11="四捨五入",ROUND(IF(J32="税抜",K32*R32/100,K32*R32/(100+R32)),0),ROUNDDOWN(IF(J32="税抜",K32*R32/100,K32*R32/(100+R32)),0)))))</f>
        <v/>
      </c>
      <c r="V32" s="105" t="str">
        <f>IF(Q32=0,"",IF(N(L32)=0,0,IF(J32="税抜",L32,L32-W32)))</f>
        <v/>
      </c>
      <c r="W32" s="105" t="str">
        <f>IF(Q32=0,"",IF(N(L32)=0,0,IF('設定'!$B$11="切上げ",ROUNDUP(IF(J32="税抜",L32*S32/100,L32*S32/(100+S32)),0),IF('設定'!$B$11="四捨五入",ROUND(IF(J32="税抜",L32*S32/100,L32*S32/(100+S32)),0),ROUNDDOWN(IF(J32="税抜",L32*S32/100,L32*S32/(100+S32)),0)))))</f>
        <v/>
      </c>
      <c r="X32" s="105" t="str">
        <f>IF(Q32=0,"",T32+U32+V32+W32+N(M32)+N(N32))</f>
        <v/>
      </c>
      <c r="Y32" s="105" t="str">
        <f>IF(Q32=0,"",IF(AND('設定'!$B$9="はい",'設定'!$B$12="はい"),T32+V32,T32+U32+V32+W32))</f>
        <v/>
      </c>
      <c r="Z32" s="105" t="str">
        <f>IF(Q32=0,"",Y32+N(N32))</f>
        <v/>
      </c>
      <c r="AA32" s="105" t="str">
        <f>IF(Q32=0,"",IF(O32="はい",0,IF(I32="クレジットカード",0,IF(I32="電子（PDFのみ）",0,IF(Y32=0,IF(Z32&lt;'印紙判定表'!$A$24,0,'印紙判定表'!$C$24),IF(Z32&lt;'印紙判定表'!$A$6,0,INDEX('印紙判定表'!$C$5:$C$19,MATCH(MAX(Y32,'印紙判定表'!$A$6),'印紙判定表'!$A$5:$A$19,1))))))))</f>
        <v/>
      </c>
      <c r="AB32" s="11" t="str">
        <f>IF(Q32=0,"",IF(O32="はい","非課税（営業に関しない受取書・国税庁 No.7125）",IF(I32="クレジットカード","課税文書に当たらない（領収書に「クレジットカード利用」と印字・国税庁 質疑応答19/37）",IF(I32="電子（PDFのみ）","課税文書に当たらない（電子データのみで紙を渡さない・国税庁 質疑応答02/10。紙に印刷して渡すと課税）",IF(AA32=0,"非課税（受取金額が"&amp;TEXT(IF(Y32=0,'印紙判定表'!$A$24,'印紙判定表'!$A$6),"#,##0")&amp;"円"&amp;"未満・国税庁 No.7105）"&amp;IF(N(N32)&gt;0,"。売上代金と売上代金以外の合計で判定","")&amp;IF(N(M32)&gt;0,"。入湯税など特別徴収の税は判定額に入れない（印紙税法基本通達第32条）",""),"課税（判定額"&amp;TEXT(Y32,"#,##0")&amp;"円→"&amp;TEXT(AA32,"#,##0")&amp;"円）"&amp;IF(AND('設定'!$B$9="はい",'設定'!$B$12="はい"),"。消費税額を除いた額で判定（国税庁 No.7124）","。税込の額で判定（"&amp;IF('設定'!$B$9="はい","消費税額を印字しない書式・国税庁 No.7124","免税事業者・国税庁 質疑応答19/21")&amp;"）")&amp;IF(N(M32)&gt;0,"。入湯税など特別徴収の税は判定額に入れない（印紙税法基本通達第32条）","")&amp;IF(I32="銀行振込","。振込でも受取書（印紙税法基本通達 別表第一 第17号文書の4）","")&amp;IF(OR(I32="電子マネー",I32="コード決済"),"。決済の仕組みで扱いが違う（国税庁 質疑応答19/50）。この表では印紙が要るものとして判定","")&amp;IF(Y32=0,"。売上代金以外の受取書として判定（第17号の2）",IF(Y32&lt;'印紙判定表'!$A$6,"。売上代金は"&amp;TEXT('印紙判定表'!$A$6,"#,##0")&amp;"円"&amp;"未満だが、売上代金以外との合計が"&amp;TEXT('印紙判定表'!$A$6,"#,##0")&amp;"円"&amp;"以上のため"&amp;TEXT(AA32,"#,##0")&amp;"円","")))))))</f>
        <v/>
      </c>
      <c r="AC32" s="11" t="str">
        <f>IF(Q32=0,"",IF(G32="はい","簡易請求書の形（宛名なし・「上様」）","事業者宛（適格請求書の形）"))</f>
        <v/>
      </c>
      <c r="AD32" s="11" t="str">
        <f>IF(COUNT(K32,L32,M32,N32)=0,"",IF(Q32=0,"取引日を入れてください（税率を取引日で決めます）。",IF(AND(G32&lt;&gt;"はい",E32=""),"宛名を入れてください（事業者宛は宛名が必要）。","")&amp;IF(AND(G32="はい",'設定'!$B$10="その他（事業者間の取引が中心）"),"「上様」にできる事業か確認してください（相手が個別に特定される取引は簡易請求書の対象外・国税庁 問24-2）。","")&amp;IF(AND(G32&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32="","領収書の日付（受領日）を入れてください。","")&amp;IF(OR(I32="電子マネー",I32="コード決済"),"決済の仕組みで印紙の扱いが違います（国税庁 質疑応答19/50）。","")))</f>
        <v/>
      </c>
      <c r="AE32" s="19" t="str">
        <f>IF(Q32=0,"",IF(P32&lt;&gt;"","領 収 書（再発行）","領 収 書"))</f>
        <v/>
      </c>
      <c r="AF32" s="19" t="str">
        <f>IF(B32="","",IF(B32&gt;=DATE(2019,5,1),"令和"&amp;IF(YEAR(B32)=2019,"元",YEAR(B32)-2018)&amp;"年"&amp;MONTH(B32)&amp;"月"&amp;DAY(B32)&amp;"日",YEAR(B32)&amp;"年"&amp;MONTH(B32)&amp;"月"&amp;DAY(B32)&amp;"日")&amp;IF(P32&lt;&gt;"","　（再発行）元の領収書 "&amp;IF(P32&gt;=DATE(2019,5,1),"令和"&amp;IF(YEAR(P32)=2019,"元",YEAR(P32)-2018)&amp;"年"&amp;MONTH(P32)&amp;"月"&amp;DAY(P32)&amp;"日",YEAR(P32)&amp;"年"&amp;MONTH(P32)&amp;"月"&amp;DAY(P32)&amp;"日")&amp;"付",""))</f>
        <v/>
      </c>
      <c r="AG32" s="19" t="str">
        <f>IF(G32="はい","上様",IF(E32="","",E32&amp;" "&amp;IF(F32="","様",F32)))</f>
        <v/>
      </c>
      <c r="AH32" s="19" t="str">
        <f>IF(Q32=0,"","金額　￥"&amp;TEXT(X32,"#,##0")&amp;" －")</f>
        <v/>
      </c>
      <c r="AI32" s="19" t="str">
        <f>IF(H32="","","但し　"&amp;IF(RIGHT(H32&amp;IF(D32&lt;&gt;"","（"&amp;D32&amp;"）",""),3)="として",H32&amp;IF(D32&lt;&gt;"","（"&amp;D32&amp;"）",""),H32&amp;IF(D32&lt;&gt;"","（"&amp;D32&amp;"）","")&amp;"として")&amp;IF(I32="クレジットカード","（クレジットカード利用）","")&amp;IF(N(L32)&gt;0,"（※は軽減税率の対象品目）",""))</f>
        <v/>
      </c>
      <c r="AJ32" s="19" t="str">
        <f>IF(OR(Q32=0,N(K32)=0),"",IF(AND('設定'!$B$12&lt;&gt;"はい",'設定'!$B$8=""),"",IF(G32="はい",R32&amp;"%対象"&amp;"　"&amp;TEXT(T32+U32,"#,##0")&amp;"円"&amp;IF('設定'!$B$12="はい","（うち消費税額 "&amp;TEXT(U32,"#,##0")&amp;"円）",""),IF('設定'!$B$12="はい",R32&amp;"%対象"&amp;"　税抜 "&amp;TEXT(T32,"#,##0")&amp;"円　消費税額 "&amp;TEXT(U32,"#,##0")&amp;"円（税込 "&amp;TEXT(T32+U32,"#,##0")&amp;"円）",R32&amp;"%対象"&amp;"　税込 "&amp;TEXT(T32+U32,"#,##0")&amp;"円"))))</f>
        <v/>
      </c>
      <c r="AK32" s="19" t="str">
        <f>IF(OR(Q32=0,N(L32)=0),"",IF(AND('設定'!$B$12&lt;&gt;"はい",'設定'!$B$8=""),"",IF(G32="はい",S32&amp;"%対象※"&amp;"　"&amp;TEXT(V32+W32,"#,##0")&amp;"円"&amp;IF('設定'!$B$12="はい","（うち消費税額 "&amp;TEXT(W32,"#,##0")&amp;"円）",""),IF('設定'!$B$12="はい",S32&amp;"%対象※"&amp;"　税抜 "&amp;TEXT(V32,"#,##0")&amp;"円　消費税額 "&amp;TEXT(W32,"#,##0")&amp;"円（税込 "&amp;TEXT(V32+W32,"#,##0")&amp;"円）",S32&amp;"%対象※"&amp;"　税込 "&amp;TEXT(V32+W32,"#,##0")&amp;"円"))))</f>
        <v/>
      </c>
      <c r="AL32" s="19" t="str">
        <f>IF(OR(Q32=0,N(M32)=0),"","課税対象外（入湯税など）　"&amp;TEXT(M32,"#,##0")&amp;"円")</f>
        <v/>
      </c>
      <c r="AM32" s="19" t="str">
        <f>IF(OR(Q32=0,N(N32)=0),"","売上代金以外の額　"&amp;TEXT(N32,"#,##0")&amp;"円")</f>
        <v/>
      </c>
      <c r="AN32" s="19" t="str">
        <f>IF(Q32=0,"",IF(AA32&gt;0,"収入印紙 "&amp;TEXT(AA32,"#,##0")&amp;"円 貼付欄",""))</f>
        <v/>
      </c>
    </row>
    <row r="33">
      <c r="A33" s="103" t="n">
        <v>29</v>
      </c>
      <c r="B33" s="100" t="n"/>
      <c r="C33" s="100" t="n"/>
      <c r="D33" s="7" t="n"/>
      <c r="E33" s="7" t="n"/>
      <c r="F33" s="15" t="n"/>
      <c r="G33" s="15" t="n"/>
      <c r="H33" s="7" t="n"/>
      <c r="I33" s="15" t="n"/>
      <c r="J33" s="15" t="n"/>
      <c r="K33" s="104" t="n"/>
      <c r="L33" s="104" t="n"/>
      <c r="M33" s="104" t="n"/>
      <c r="N33" s="104" t="n"/>
      <c r="O33" s="15" t="n"/>
      <c r="P33" s="100" t="n"/>
      <c r="Q33" s="17">
        <f>IF(COUNT(K33,L33,M33,N33)=0,0,IF(AND(OR(N(K33)=0,R33&lt;&gt;""),OR(N(L33)=0,S33&lt;&gt;"")),1,0))</f>
        <v>0</v>
      </c>
      <c r="R33" s="17" t="str">
        <f>IF(C33="","",IFERROR(LOOKUP(2,1/(('設定'!$B$16:$B$19&lt;&gt;"")*('設定'!$B$16:$B$19&lt;=C33)*('設定'!$C$16:$C$19&lt;&gt;"")),'設定'!$C$16:$C$19),""))</f>
        <v/>
      </c>
      <c r="S33" s="17" t="str">
        <f>IF(C33="","",IFERROR(LOOKUP(2,1/(('設定'!$B$20:$B$23&lt;&gt;"")*('設定'!$B$20:$B$23&lt;=C33)*('設定'!$C$20:$C$23&lt;&gt;"")),'設定'!$C$20:$C$23),""))</f>
        <v/>
      </c>
      <c r="T33" s="105" t="str">
        <f>IF(Q33=0,"",IF(N(K33)=0,0,IF(J33="税抜",K33,K33-U33)))</f>
        <v/>
      </c>
      <c r="U33" s="105" t="str">
        <f>IF(Q33=0,"",IF(N(K33)=0,0,IF('設定'!$B$11="切上げ",ROUNDUP(IF(J33="税抜",K33*R33/100,K33*R33/(100+R33)),0),IF('設定'!$B$11="四捨五入",ROUND(IF(J33="税抜",K33*R33/100,K33*R33/(100+R33)),0),ROUNDDOWN(IF(J33="税抜",K33*R33/100,K33*R33/(100+R33)),0)))))</f>
        <v/>
      </c>
      <c r="V33" s="105" t="str">
        <f>IF(Q33=0,"",IF(N(L33)=0,0,IF(J33="税抜",L33,L33-W33)))</f>
        <v/>
      </c>
      <c r="W33" s="105" t="str">
        <f>IF(Q33=0,"",IF(N(L33)=0,0,IF('設定'!$B$11="切上げ",ROUNDUP(IF(J33="税抜",L33*S33/100,L33*S33/(100+S33)),0),IF('設定'!$B$11="四捨五入",ROUND(IF(J33="税抜",L33*S33/100,L33*S33/(100+S33)),0),ROUNDDOWN(IF(J33="税抜",L33*S33/100,L33*S33/(100+S33)),0)))))</f>
        <v/>
      </c>
      <c r="X33" s="105" t="str">
        <f>IF(Q33=0,"",T33+U33+V33+W33+N(M33)+N(N33))</f>
        <v/>
      </c>
      <c r="Y33" s="105" t="str">
        <f>IF(Q33=0,"",IF(AND('設定'!$B$9="はい",'設定'!$B$12="はい"),T33+V33,T33+U33+V33+W33))</f>
        <v/>
      </c>
      <c r="Z33" s="105" t="str">
        <f>IF(Q33=0,"",Y33+N(N33))</f>
        <v/>
      </c>
      <c r="AA33" s="105" t="str">
        <f>IF(Q33=0,"",IF(O33="はい",0,IF(I33="クレジットカード",0,IF(I33="電子（PDFのみ）",0,IF(Y33=0,IF(Z33&lt;'印紙判定表'!$A$24,0,'印紙判定表'!$C$24),IF(Z33&lt;'印紙判定表'!$A$6,0,INDEX('印紙判定表'!$C$5:$C$19,MATCH(MAX(Y33,'印紙判定表'!$A$6),'印紙判定表'!$A$5:$A$19,1))))))))</f>
        <v/>
      </c>
      <c r="AB33" s="11" t="str">
        <f>IF(Q33=0,"",IF(O33="はい","非課税（営業に関しない受取書・国税庁 No.7125）",IF(I33="クレジットカード","課税文書に当たらない（領収書に「クレジットカード利用」と印字・国税庁 質疑応答19/37）",IF(I33="電子（PDFのみ）","課税文書に当たらない（電子データのみで紙を渡さない・国税庁 質疑応答02/10。紙に印刷して渡すと課税）",IF(AA33=0,"非課税（受取金額が"&amp;TEXT(IF(Y33=0,'印紙判定表'!$A$24,'印紙判定表'!$A$6),"#,##0")&amp;"円"&amp;"未満・国税庁 No.7105）"&amp;IF(N(N33)&gt;0,"。売上代金と売上代金以外の合計で判定","")&amp;IF(N(M33)&gt;0,"。入湯税など特別徴収の税は判定額に入れない（印紙税法基本通達第32条）",""),"課税（判定額"&amp;TEXT(Y33,"#,##0")&amp;"円→"&amp;TEXT(AA33,"#,##0")&amp;"円）"&amp;IF(AND('設定'!$B$9="はい",'設定'!$B$12="はい"),"。消費税額を除いた額で判定（国税庁 No.7124）","。税込の額で判定（"&amp;IF('設定'!$B$9="はい","消費税額を印字しない書式・国税庁 No.7124","免税事業者・国税庁 質疑応答19/21")&amp;"）")&amp;IF(N(M33)&gt;0,"。入湯税など特別徴収の税は判定額に入れない（印紙税法基本通達第32条）","")&amp;IF(I33="銀行振込","。振込でも受取書（印紙税法基本通達 別表第一 第17号文書の4）","")&amp;IF(OR(I33="電子マネー",I33="コード決済"),"。決済の仕組みで扱いが違う（国税庁 質疑応答19/50）。この表では印紙が要るものとして判定","")&amp;IF(Y33=0,"。売上代金以外の受取書として判定（第17号の2）",IF(Y33&lt;'印紙判定表'!$A$6,"。売上代金は"&amp;TEXT('印紙判定表'!$A$6,"#,##0")&amp;"円"&amp;"未満だが、売上代金以外との合計が"&amp;TEXT('印紙判定表'!$A$6,"#,##0")&amp;"円"&amp;"以上のため"&amp;TEXT(AA33,"#,##0")&amp;"円","")))))))</f>
        <v/>
      </c>
      <c r="AC33" s="11" t="str">
        <f>IF(Q33=0,"",IF(G33="はい","簡易請求書の形（宛名なし・「上様」）","事業者宛（適格請求書の形）"))</f>
        <v/>
      </c>
      <c r="AD33" s="11" t="str">
        <f>IF(COUNT(K33,L33,M33,N33)=0,"",IF(Q33=0,"取引日を入れてください（税率を取引日で決めます）。",IF(AND(G33&lt;&gt;"はい",E33=""),"宛名を入れてください（事業者宛は宛名が必要）。","")&amp;IF(AND(G33="はい",'設定'!$B$10="その他（事業者間の取引が中心）"),"「上様」にできる事業か確認してください（相手が個別に特定される取引は簡易請求書の対象外・国税庁 問24-2）。","")&amp;IF(AND(G33&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33="","領収書の日付（受領日）を入れてください。","")&amp;IF(OR(I33="電子マネー",I33="コード決済"),"決済の仕組みで印紙の扱いが違います（国税庁 質疑応答19/50）。","")))</f>
        <v/>
      </c>
      <c r="AE33" s="19" t="str">
        <f>IF(Q33=0,"",IF(P33&lt;&gt;"","領 収 書（再発行）","領 収 書"))</f>
        <v/>
      </c>
      <c r="AF33" s="19" t="str">
        <f>IF(B33="","",IF(B33&gt;=DATE(2019,5,1),"令和"&amp;IF(YEAR(B33)=2019,"元",YEAR(B33)-2018)&amp;"年"&amp;MONTH(B33)&amp;"月"&amp;DAY(B33)&amp;"日",YEAR(B33)&amp;"年"&amp;MONTH(B33)&amp;"月"&amp;DAY(B33)&amp;"日")&amp;IF(P33&lt;&gt;"","　（再発行）元の領収書 "&amp;IF(P33&gt;=DATE(2019,5,1),"令和"&amp;IF(YEAR(P33)=2019,"元",YEAR(P33)-2018)&amp;"年"&amp;MONTH(P33)&amp;"月"&amp;DAY(P33)&amp;"日",YEAR(P33)&amp;"年"&amp;MONTH(P33)&amp;"月"&amp;DAY(P33)&amp;"日")&amp;"付",""))</f>
        <v/>
      </c>
      <c r="AG33" s="19" t="str">
        <f>IF(G33="はい","上様",IF(E33="","",E33&amp;" "&amp;IF(F33="","様",F33)))</f>
        <v/>
      </c>
      <c r="AH33" s="19" t="str">
        <f>IF(Q33=0,"","金額　￥"&amp;TEXT(X33,"#,##0")&amp;" －")</f>
        <v/>
      </c>
      <c r="AI33" s="19" t="str">
        <f>IF(H33="","","但し　"&amp;IF(RIGHT(H33&amp;IF(D33&lt;&gt;"","（"&amp;D33&amp;"）",""),3)="として",H33&amp;IF(D33&lt;&gt;"","（"&amp;D33&amp;"）",""),H33&amp;IF(D33&lt;&gt;"","（"&amp;D33&amp;"）","")&amp;"として")&amp;IF(I33="クレジットカード","（クレジットカード利用）","")&amp;IF(N(L33)&gt;0,"（※は軽減税率の対象品目）",""))</f>
        <v/>
      </c>
      <c r="AJ33" s="19" t="str">
        <f>IF(OR(Q33=0,N(K33)=0),"",IF(AND('設定'!$B$12&lt;&gt;"はい",'設定'!$B$8=""),"",IF(G33="はい",R33&amp;"%対象"&amp;"　"&amp;TEXT(T33+U33,"#,##0")&amp;"円"&amp;IF('設定'!$B$12="はい","（うち消費税額 "&amp;TEXT(U33,"#,##0")&amp;"円）",""),IF('設定'!$B$12="はい",R33&amp;"%対象"&amp;"　税抜 "&amp;TEXT(T33,"#,##0")&amp;"円　消費税額 "&amp;TEXT(U33,"#,##0")&amp;"円（税込 "&amp;TEXT(T33+U33,"#,##0")&amp;"円）",R33&amp;"%対象"&amp;"　税込 "&amp;TEXT(T33+U33,"#,##0")&amp;"円"))))</f>
        <v/>
      </c>
      <c r="AK33" s="19" t="str">
        <f>IF(OR(Q33=0,N(L33)=0),"",IF(AND('設定'!$B$12&lt;&gt;"はい",'設定'!$B$8=""),"",IF(G33="はい",S33&amp;"%対象※"&amp;"　"&amp;TEXT(V33+W33,"#,##0")&amp;"円"&amp;IF('設定'!$B$12="はい","（うち消費税額 "&amp;TEXT(W33,"#,##0")&amp;"円）",""),IF('設定'!$B$12="はい",S33&amp;"%対象※"&amp;"　税抜 "&amp;TEXT(V33,"#,##0")&amp;"円　消費税額 "&amp;TEXT(W33,"#,##0")&amp;"円（税込 "&amp;TEXT(V33+W33,"#,##0")&amp;"円）",S33&amp;"%対象※"&amp;"　税込 "&amp;TEXT(V33+W33,"#,##0")&amp;"円"))))</f>
        <v/>
      </c>
      <c r="AL33" s="19" t="str">
        <f>IF(OR(Q33=0,N(M33)=0),"","課税対象外（入湯税など）　"&amp;TEXT(M33,"#,##0")&amp;"円")</f>
        <v/>
      </c>
      <c r="AM33" s="19" t="str">
        <f>IF(OR(Q33=0,N(N33)=0),"","売上代金以外の額　"&amp;TEXT(N33,"#,##0")&amp;"円")</f>
        <v/>
      </c>
      <c r="AN33" s="19" t="str">
        <f>IF(Q33=0,"",IF(AA33&gt;0,"収入印紙 "&amp;TEXT(AA33,"#,##0")&amp;"円 貼付欄",""))</f>
        <v/>
      </c>
    </row>
    <row r="34">
      <c r="A34" s="103" t="n">
        <v>30</v>
      </c>
      <c r="B34" s="100" t="n"/>
      <c r="C34" s="100" t="n"/>
      <c r="D34" s="7" t="n"/>
      <c r="E34" s="7" t="n"/>
      <c r="F34" s="15" t="n"/>
      <c r="G34" s="15" t="n"/>
      <c r="H34" s="7" t="n"/>
      <c r="I34" s="15" t="n"/>
      <c r="J34" s="15" t="n"/>
      <c r="K34" s="104" t="n"/>
      <c r="L34" s="104" t="n"/>
      <c r="M34" s="104" t="n"/>
      <c r="N34" s="104" t="n"/>
      <c r="O34" s="15" t="n"/>
      <c r="P34" s="100" t="n"/>
      <c r="Q34" s="17">
        <f>IF(COUNT(K34,L34,M34,N34)=0,0,IF(AND(OR(N(K34)=0,R34&lt;&gt;""),OR(N(L34)=0,S34&lt;&gt;"")),1,0))</f>
        <v>0</v>
      </c>
      <c r="R34" s="17" t="str">
        <f>IF(C34="","",IFERROR(LOOKUP(2,1/(('設定'!$B$16:$B$19&lt;&gt;"")*('設定'!$B$16:$B$19&lt;=C34)*('設定'!$C$16:$C$19&lt;&gt;"")),'設定'!$C$16:$C$19),""))</f>
        <v/>
      </c>
      <c r="S34" s="17" t="str">
        <f>IF(C34="","",IFERROR(LOOKUP(2,1/(('設定'!$B$20:$B$23&lt;&gt;"")*('設定'!$B$20:$B$23&lt;=C34)*('設定'!$C$20:$C$23&lt;&gt;"")),'設定'!$C$20:$C$23),""))</f>
        <v/>
      </c>
      <c r="T34" s="105" t="str">
        <f>IF(Q34=0,"",IF(N(K34)=0,0,IF(J34="税抜",K34,K34-U34)))</f>
        <v/>
      </c>
      <c r="U34" s="105" t="str">
        <f>IF(Q34=0,"",IF(N(K34)=0,0,IF('設定'!$B$11="切上げ",ROUNDUP(IF(J34="税抜",K34*R34/100,K34*R34/(100+R34)),0),IF('設定'!$B$11="四捨五入",ROUND(IF(J34="税抜",K34*R34/100,K34*R34/(100+R34)),0),ROUNDDOWN(IF(J34="税抜",K34*R34/100,K34*R34/(100+R34)),0)))))</f>
        <v/>
      </c>
      <c r="V34" s="105" t="str">
        <f>IF(Q34=0,"",IF(N(L34)=0,0,IF(J34="税抜",L34,L34-W34)))</f>
        <v/>
      </c>
      <c r="W34" s="105" t="str">
        <f>IF(Q34=0,"",IF(N(L34)=0,0,IF('設定'!$B$11="切上げ",ROUNDUP(IF(J34="税抜",L34*S34/100,L34*S34/(100+S34)),0),IF('設定'!$B$11="四捨五入",ROUND(IF(J34="税抜",L34*S34/100,L34*S34/(100+S34)),0),ROUNDDOWN(IF(J34="税抜",L34*S34/100,L34*S34/(100+S34)),0)))))</f>
        <v/>
      </c>
      <c r="X34" s="105" t="str">
        <f>IF(Q34=0,"",T34+U34+V34+W34+N(M34)+N(N34))</f>
        <v/>
      </c>
      <c r="Y34" s="105" t="str">
        <f>IF(Q34=0,"",IF(AND('設定'!$B$9="はい",'設定'!$B$12="はい"),T34+V34,T34+U34+V34+W34))</f>
        <v/>
      </c>
      <c r="Z34" s="105" t="str">
        <f>IF(Q34=0,"",Y34+N(N34))</f>
        <v/>
      </c>
      <c r="AA34" s="105" t="str">
        <f>IF(Q34=0,"",IF(O34="はい",0,IF(I34="クレジットカード",0,IF(I34="電子（PDFのみ）",0,IF(Y34=0,IF(Z34&lt;'印紙判定表'!$A$24,0,'印紙判定表'!$C$24),IF(Z34&lt;'印紙判定表'!$A$6,0,INDEX('印紙判定表'!$C$5:$C$19,MATCH(MAX(Y34,'印紙判定表'!$A$6),'印紙判定表'!$A$5:$A$19,1))))))))</f>
        <v/>
      </c>
      <c r="AB34" s="11" t="str">
        <f>IF(Q34=0,"",IF(O34="はい","非課税（営業に関しない受取書・国税庁 No.7125）",IF(I34="クレジットカード","課税文書に当たらない（領収書に「クレジットカード利用」と印字・国税庁 質疑応答19/37）",IF(I34="電子（PDFのみ）","課税文書に当たらない（電子データのみで紙を渡さない・国税庁 質疑応答02/10。紙に印刷して渡すと課税）",IF(AA34=0,"非課税（受取金額が"&amp;TEXT(IF(Y34=0,'印紙判定表'!$A$24,'印紙判定表'!$A$6),"#,##0")&amp;"円"&amp;"未満・国税庁 No.7105）"&amp;IF(N(N34)&gt;0,"。売上代金と売上代金以外の合計で判定","")&amp;IF(N(M34)&gt;0,"。入湯税など特別徴収の税は判定額に入れない（印紙税法基本通達第32条）",""),"課税（判定額"&amp;TEXT(Y34,"#,##0")&amp;"円→"&amp;TEXT(AA34,"#,##0")&amp;"円）"&amp;IF(AND('設定'!$B$9="はい",'設定'!$B$12="はい"),"。消費税額を除いた額で判定（国税庁 No.7124）","。税込の額で判定（"&amp;IF('設定'!$B$9="はい","消費税額を印字しない書式・国税庁 No.7124","免税事業者・国税庁 質疑応答19/21")&amp;"）")&amp;IF(N(M34)&gt;0,"。入湯税など特別徴収の税は判定額に入れない（印紙税法基本通達第32条）","")&amp;IF(I34="銀行振込","。振込でも受取書（印紙税法基本通達 別表第一 第17号文書の4）","")&amp;IF(OR(I34="電子マネー",I34="コード決済"),"。決済の仕組みで扱いが違う（国税庁 質疑応答19/50）。この表では印紙が要るものとして判定","")&amp;IF(Y34=0,"。売上代金以外の受取書として判定（第17号の2）",IF(Y34&lt;'印紙判定表'!$A$6,"。売上代金は"&amp;TEXT('印紙判定表'!$A$6,"#,##0")&amp;"円"&amp;"未満だが、売上代金以外との合計が"&amp;TEXT('印紙判定表'!$A$6,"#,##0")&amp;"円"&amp;"以上のため"&amp;TEXT(AA34,"#,##0")&amp;"円","")))))))</f>
        <v/>
      </c>
      <c r="AC34" s="11" t="str">
        <f>IF(Q34=0,"",IF(G34="はい","簡易請求書の形（宛名なし・「上様」）","事業者宛（適格請求書の形）"))</f>
        <v/>
      </c>
      <c r="AD34" s="11" t="str">
        <f>IF(COUNT(K34,L34,M34,N34)=0,"",IF(Q34=0,"取引日を入れてください（税率を取引日で決めます）。",IF(AND(G34&lt;&gt;"はい",E34=""),"宛名を入れてください（事業者宛は宛名が必要）。","")&amp;IF(AND(G34="はい",'設定'!$B$10="その他（事業者間の取引が中心）"),"「上様」にできる事業か確認してください（相手が個別に特定される取引は簡易請求書の対象外・国税庁 問24-2）。","")&amp;IF(AND(G34&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34="","領収書の日付（受領日）を入れてください。","")&amp;IF(OR(I34="電子マネー",I34="コード決済"),"決済の仕組みで印紙の扱いが違います（国税庁 質疑応答19/50）。","")))</f>
        <v/>
      </c>
      <c r="AE34" s="19" t="str">
        <f>IF(Q34=0,"",IF(P34&lt;&gt;"","領 収 書（再発行）","領 収 書"))</f>
        <v/>
      </c>
      <c r="AF34" s="19" t="str">
        <f>IF(B34="","",IF(B34&gt;=DATE(2019,5,1),"令和"&amp;IF(YEAR(B34)=2019,"元",YEAR(B34)-2018)&amp;"年"&amp;MONTH(B34)&amp;"月"&amp;DAY(B34)&amp;"日",YEAR(B34)&amp;"年"&amp;MONTH(B34)&amp;"月"&amp;DAY(B34)&amp;"日")&amp;IF(P34&lt;&gt;"","　（再発行）元の領収書 "&amp;IF(P34&gt;=DATE(2019,5,1),"令和"&amp;IF(YEAR(P34)=2019,"元",YEAR(P34)-2018)&amp;"年"&amp;MONTH(P34)&amp;"月"&amp;DAY(P34)&amp;"日",YEAR(P34)&amp;"年"&amp;MONTH(P34)&amp;"月"&amp;DAY(P34)&amp;"日")&amp;"付",""))</f>
        <v/>
      </c>
      <c r="AG34" s="19" t="str">
        <f>IF(G34="はい","上様",IF(E34="","",E34&amp;" "&amp;IF(F34="","様",F34)))</f>
        <v/>
      </c>
      <c r="AH34" s="19" t="str">
        <f>IF(Q34=0,"","金額　￥"&amp;TEXT(X34,"#,##0")&amp;" －")</f>
        <v/>
      </c>
      <c r="AI34" s="19" t="str">
        <f>IF(H34="","","但し　"&amp;IF(RIGHT(H34&amp;IF(D34&lt;&gt;"","（"&amp;D34&amp;"）",""),3)="として",H34&amp;IF(D34&lt;&gt;"","（"&amp;D34&amp;"）",""),H34&amp;IF(D34&lt;&gt;"","（"&amp;D34&amp;"）","")&amp;"として")&amp;IF(I34="クレジットカード","（クレジットカード利用）","")&amp;IF(N(L34)&gt;0,"（※は軽減税率の対象品目）",""))</f>
        <v/>
      </c>
      <c r="AJ34" s="19" t="str">
        <f>IF(OR(Q34=0,N(K34)=0),"",IF(AND('設定'!$B$12&lt;&gt;"はい",'設定'!$B$8=""),"",IF(G34="はい",R34&amp;"%対象"&amp;"　"&amp;TEXT(T34+U34,"#,##0")&amp;"円"&amp;IF('設定'!$B$12="はい","（うち消費税額 "&amp;TEXT(U34,"#,##0")&amp;"円）",""),IF('設定'!$B$12="はい",R34&amp;"%対象"&amp;"　税抜 "&amp;TEXT(T34,"#,##0")&amp;"円　消費税額 "&amp;TEXT(U34,"#,##0")&amp;"円（税込 "&amp;TEXT(T34+U34,"#,##0")&amp;"円）",R34&amp;"%対象"&amp;"　税込 "&amp;TEXT(T34+U34,"#,##0")&amp;"円"))))</f>
        <v/>
      </c>
      <c r="AK34" s="19" t="str">
        <f>IF(OR(Q34=0,N(L34)=0),"",IF(AND('設定'!$B$12&lt;&gt;"はい",'設定'!$B$8=""),"",IF(G34="はい",S34&amp;"%対象※"&amp;"　"&amp;TEXT(V34+W34,"#,##0")&amp;"円"&amp;IF('設定'!$B$12="はい","（うち消費税額 "&amp;TEXT(W34,"#,##0")&amp;"円）",""),IF('設定'!$B$12="はい",S34&amp;"%対象※"&amp;"　税抜 "&amp;TEXT(V34,"#,##0")&amp;"円　消費税額 "&amp;TEXT(W34,"#,##0")&amp;"円（税込 "&amp;TEXT(V34+W34,"#,##0")&amp;"円）",S34&amp;"%対象※"&amp;"　税込 "&amp;TEXT(V34+W34,"#,##0")&amp;"円"))))</f>
        <v/>
      </c>
      <c r="AL34" s="19" t="str">
        <f>IF(OR(Q34=0,N(M34)=0),"","課税対象外（入湯税など）　"&amp;TEXT(M34,"#,##0")&amp;"円")</f>
        <v/>
      </c>
      <c r="AM34" s="19" t="str">
        <f>IF(OR(Q34=0,N(N34)=0),"","売上代金以外の額　"&amp;TEXT(N34,"#,##0")&amp;"円")</f>
        <v/>
      </c>
      <c r="AN34" s="19" t="str">
        <f>IF(Q34=0,"",IF(AA34&gt;0,"収入印紙 "&amp;TEXT(AA34,"#,##0")&amp;"円 貼付欄",""))</f>
        <v/>
      </c>
    </row>
    <row r="35">
      <c r="A35" s="103" t="n">
        <v>31</v>
      </c>
      <c r="B35" s="100" t="n"/>
      <c r="C35" s="100" t="n"/>
      <c r="D35" s="7" t="n"/>
      <c r="E35" s="7" t="n"/>
      <c r="F35" s="15" t="n"/>
      <c r="G35" s="15" t="n"/>
      <c r="H35" s="7" t="n"/>
      <c r="I35" s="15" t="n"/>
      <c r="J35" s="15" t="n"/>
      <c r="K35" s="104" t="n"/>
      <c r="L35" s="104" t="n"/>
      <c r="M35" s="104" t="n"/>
      <c r="N35" s="104" t="n"/>
      <c r="O35" s="15" t="n"/>
      <c r="P35" s="100" t="n"/>
      <c r="Q35" s="17">
        <f>IF(COUNT(K35,L35,M35,N35)=0,0,IF(AND(OR(N(K35)=0,R35&lt;&gt;""),OR(N(L35)=0,S35&lt;&gt;"")),1,0))</f>
        <v>0</v>
      </c>
      <c r="R35" s="17" t="str">
        <f>IF(C35="","",IFERROR(LOOKUP(2,1/(('設定'!$B$16:$B$19&lt;&gt;"")*('設定'!$B$16:$B$19&lt;=C35)*('設定'!$C$16:$C$19&lt;&gt;"")),'設定'!$C$16:$C$19),""))</f>
        <v/>
      </c>
      <c r="S35" s="17" t="str">
        <f>IF(C35="","",IFERROR(LOOKUP(2,1/(('設定'!$B$20:$B$23&lt;&gt;"")*('設定'!$B$20:$B$23&lt;=C35)*('設定'!$C$20:$C$23&lt;&gt;"")),'設定'!$C$20:$C$23),""))</f>
        <v/>
      </c>
      <c r="T35" s="105" t="str">
        <f>IF(Q35=0,"",IF(N(K35)=0,0,IF(J35="税抜",K35,K35-U35)))</f>
        <v/>
      </c>
      <c r="U35" s="105" t="str">
        <f>IF(Q35=0,"",IF(N(K35)=0,0,IF('設定'!$B$11="切上げ",ROUNDUP(IF(J35="税抜",K35*R35/100,K35*R35/(100+R35)),0),IF('設定'!$B$11="四捨五入",ROUND(IF(J35="税抜",K35*R35/100,K35*R35/(100+R35)),0),ROUNDDOWN(IF(J35="税抜",K35*R35/100,K35*R35/(100+R35)),0)))))</f>
        <v/>
      </c>
      <c r="V35" s="105" t="str">
        <f>IF(Q35=0,"",IF(N(L35)=0,0,IF(J35="税抜",L35,L35-W35)))</f>
        <v/>
      </c>
      <c r="W35" s="105" t="str">
        <f>IF(Q35=0,"",IF(N(L35)=0,0,IF('設定'!$B$11="切上げ",ROUNDUP(IF(J35="税抜",L35*S35/100,L35*S35/(100+S35)),0),IF('設定'!$B$11="四捨五入",ROUND(IF(J35="税抜",L35*S35/100,L35*S35/(100+S35)),0),ROUNDDOWN(IF(J35="税抜",L35*S35/100,L35*S35/(100+S35)),0)))))</f>
        <v/>
      </c>
      <c r="X35" s="105" t="str">
        <f>IF(Q35=0,"",T35+U35+V35+W35+N(M35)+N(N35))</f>
        <v/>
      </c>
      <c r="Y35" s="105" t="str">
        <f>IF(Q35=0,"",IF(AND('設定'!$B$9="はい",'設定'!$B$12="はい"),T35+V35,T35+U35+V35+W35))</f>
        <v/>
      </c>
      <c r="Z35" s="105" t="str">
        <f>IF(Q35=0,"",Y35+N(N35))</f>
        <v/>
      </c>
      <c r="AA35" s="105" t="str">
        <f>IF(Q35=0,"",IF(O35="はい",0,IF(I35="クレジットカード",0,IF(I35="電子（PDFのみ）",0,IF(Y35=0,IF(Z35&lt;'印紙判定表'!$A$24,0,'印紙判定表'!$C$24),IF(Z35&lt;'印紙判定表'!$A$6,0,INDEX('印紙判定表'!$C$5:$C$19,MATCH(MAX(Y35,'印紙判定表'!$A$6),'印紙判定表'!$A$5:$A$19,1))))))))</f>
        <v/>
      </c>
      <c r="AB35" s="11" t="str">
        <f>IF(Q35=0,"",IF(O35="はい","非課税（営業に関しない受取書・国税庁 No.7125）",IF(I35="クレジットカード","課税文書に当たらない（領収書に「クレジットカード利用」と印字・国税庁 質疑応答19/37）",IF(I35="電子（PDFのみ）","課税文書に当たらない（電子データのみで紙を渡さない・国税庁 質疑応答02/10。紙に印刷して渡すと課税）",IF(AA35=0,"非課税（受取金額が"&amp;TEXT(IF(Y35=0,'印紙判定表'!$A$24,'印紙判定表'!$A$6),"#,##0")&amp;"円"&amp;"未満・国税庁 No.7105）"&amp;IF(N(N35)&gt;0,"。売上代金と売上代金以外の合計で判定","")&amp;IF(N(M35)&gt;0,"。入湯税など特別徴収の税は判定額に入れない（印紙税法基本通達第32条）",""),"課税（判定額"&amp;TEXT(Y35,"#,##0")&amp;"円→"&amp;TEXT(AA35,"#,##0")&amp;"円）"&amp;IF(AND('設定'!$B$9="はい",'設定'!$B$12="はい"),"。消費税額を除いた額で判定（国税庁 No.7124）","。税込の額で判定（"&amp;IF('設定'!$B$9="はい","消費税額を印字しない書式・国税庁 No.7124","免税事業者・国税庁 質疑応答19/21")&amp;"）")&amp;IF(N(M35)&gt;0,"。入湯税など特別徴収の税は判定額に入れない（印紙税法基本通達第32条）","")&amp;IF(I35="銀行振込","。振込でも受取書（印紙税法基本通達 別表第一 第17号文書の4）","")&amp;IF(OR(I35="電子マネー",I35="コード決済"),"。決済の仕組みで扱いが違う（国税庁 質疑応答19/50）。この表では印紙が要るものとして判定","")&amp;IF(Y35=0,"。売上代金以外の受取書として判定（第17号の2）",IF(Y35&lt;'印紙判定表'!$A$6,"。売上代金は"&amp;TEXT('印紙判定表'!$A$6,"#,##0")&amp;"円"&amp;"未満だが、売上代金以外との合計が"&amp;TEXT('印紙判定表'!$A$6,"#,##0")&amp;"円"&amp;"以上のため"&amp;TEXT(AA35,"#,##0")&amp;"円","")))))))</f>
        <v/>
      </c>
      <c r="AC35" s="11" t="str">
        <f>IF(Q35=0,"",IF(G35="はい","簡易請求書の形（宛名なし・「上様」）","事業者宛（適格請求書の形）"))</f>
        <v/>
      </c>
      <c r="AD35" s="11" t="str">
        <f>IF(COUNT(K35,L35,M35,N35)=0,"",IF(Q35=0,"取引日を入れてください（税率を取引日で決めます）。",IF(AND(G35&lt;&gt;"はい",E35=""),"宛名を入れてください（事業者宛は宛名が必要）。","")&amp;IF(AND(G35="はい",'設定'!$B$10="その他（事業者間の取引が中心）"),"「上様」にできる事業か確認してください（相手が個別に特定される取引は簡易請求書の対象外・国税庁 問24-2）。","")&amp;IF(AND(G35&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35="","領収書の日付（受領日）を入れてください。","")&amp;IF(OR(I35="電子マネー",I35="コード決済"),"決済の仕組みで印紙の扱いが違います（国税庁 質疑応答19/50）。","")))</f>
        <v/>
      </c>
      <c r="AE35" s="19" t="str">
        <f>IF(Q35=0,"",IF(P35&lt;&gt;"","領 収 書（再発行）","領 収 書"))</f>
        <v/>
      </c>
      <c r="AF35" s="19" t="str">
        <f>IF(B35="","",IF(B35&gt;=DATE(2019,5,1),"令和"&amp;IF(YEAR(B35)=2019,"元",YEAR(B35)-2018)&amp;"年"&amp;MONTH(B35)&amp;"月"&amp;DAY(B35)&amp;"日",YEAR(B35)&amp;"年"&amp;MONTH(B35)&amp;"月"&amp;DAY(B35)&amp;"日")&amp;IF(P35&lt;&gt;"","　（再発行）元の領収書 "&amp;IF(P35&gt;=DATE(2019,5,1),"令和"&amp;IF(YEAR(P35)=2019,"元",YEAR(P35)-2018)&amp;"年"&amp;MONTH(P35)&amp;"月"&amp;DAY(P35)&amp;"日",YEAR(P35)&amp;"年"&amp;MONTH(P35)&amp;"月"&amp;DAY(P35)&amp;"日")&amp;"付",""))</f>
        <v/>
      </c>
      <c r="AG35" s="19" t="str">
        <f>IF(G35="はい","上様",IF(E35="","",E35&amp;" "&amp;IF(F35="","様",F35)))</f>
        <v/>
      </c>
      <c r="AH35" s="19" t="str">
        <f>IF(Q35=0,"","金額　￥"&amp;TEXT(X35,"#,##0")&amp;" －")</f>
        <v/>
      </c>
      <c r="AI35" s="19" t="str">
        <f>IF(H35="","","但し　"&amp;IF(RIGHT(H35&amp;IF(D35&lt;&gt;"","（"&amp;D35&amp;"）",""),3)="として",H35&amp;IF(D35&lt;&gt;"","（"&amp;D35&amp;"）",""),H35&amp;IF(D35&lt;&gt;"","（"&amp;D35&amp;"）","")&amp;"として")&amp;IF(I35="クレジットカード","（クレジットカード利用）","")&amp;IF(N(L35)&gt;0,"（※は軽減税率の対象品目）",""))</f>
        <v/>
      </c>
      <c r="AJ35" s="19" t="str">
        <f>IF(OR(Q35=0,N(K35)=0),"",IF(AND('設定'!$B$12&lt;&gt;"はい",'設定'!$B$8=""),"",IF(G35="はい",R35&amp;"%対象"&amp;"　"&amp;TEXT(T35+U35,"#,##0")&amp;"円"&amp;IF('設定'!$B$12="はい","（うち消費税額 "&amp;TEXT(U35,"#,##0")&amp;"円）",""),IF('設定'!$B$12="はい",R35&amp;"%対象"&amp;"　税抜 "&amp;TEXT(T35,"#,##0")&amp;"円　消費税額 "&amp;TEXT(U35,"#,##0")&amp;"円（税込 "&amp;TEXT(T35+U35,"#,##0")&amp;"円）",R35&amp;"%対象"&amp;"　税込 "&amp;TEXT(T35+U35,"#,##0")&amp;"円"))))</f>
        <v/>
      </c>
      <c r="AK35" s="19" t="str">
        <f>IF(OR(Q35=0,N(L35)=0),"",IF(AND('設定'!$B$12&lt;&gt;"はい",'設定'!$B$8=""),"",IF(G35="はい",S35&amp;"%対象※"&amp;"　"&amp;TEXT(V35+W35,"#,##0")&amp;"円"&amp;IF('設定'!$B$12="はい","（うち消費税額 "&amp;TEXT(W35,"#,##0")&amp;"円）",""),IF('設定'!$B$12="はい",S35&amp;"%対象※"&amp;"　税抜 "&amp;TEXT(V35,"#,##0")&amp;"円　消費税額 "&amp;TEXT(W35,"#,##0")&amp;"円（税込 "&amp;TEXT(V35+W35,"#,##0")&amp;"円）",S35&amp;"%対象※"&amp;"　税込 "&amp;TEXT(V35+W35,"#,##0")&amp;"円"))))</f>
        <v/>
      </c>
      <c r="AL35" s="19" t="str">
        <f>IF(OR(Q35=0,N(M35)=0),"","課税対象外（入湯税など）　"&amp;TEXT(M35,"#,##0")&amp;"円")</f>
        <v/>
      </c>
      <c r="AM35" s="19" t="str">
        <f>IF(OR(Q35=0,N(N35)=0),"","売上代金以外の額　"&amp;TEXT(N35,"#,##0")&amp;"円")</f>
        <v/>
      </c>
      <c r="AN35" s="19" t="str">
        <f>IF(Q35=0,"",IF(AA35&gt;0,"収入印紙 "&amp;TEXT(AA35,"#,##0")&amp;"円 貼付欄",""))</f>
        <v/>
      </c>
    </row>
    <row r="36">
      <c r="A36" s="103" t="n">
        <v>32</v>
      </c>
      <c r="B36" s="100" t="n"/>
      <c r="C36" s="100" t="n"/>
      <c r="D36" s="7" t="n"/>
      <c r="E36" s="7" t="n"/>
      <c r="F36" s="15" t="n"/>
      <c r="G36" s="15" t="n"/>
      <c r="H36" s="7" t="n"/>
      <c r="I36" s="15" t="n"/>
      <c r="J36" s="15" t="n"/>
      <c r="K36" s="104" t="n"/>
      <c r="L36" s="104" t="n"/>
      <c r="M36" s="104" t="n"/>
      <c r="N36" s="104" t="n"/>
      <c r="O36" s="15" t="n"/>
      <c r="P36" s="100" t="n"/>
      <c r="Q36" s="17">
        <f>IF(COUNT(K36,L36,M36,N36)=0,0,IF(AND(OR(N(K36)=0,R36&lt;&gt;""),OR(N(L36)=0,S36&lt;&gt;"")),1,0))</f>
        <v>0</v>
      </c>
      <c r="R36" s="17" t="str">
        <f>IF(C36="","",IFERROR(LOOKUP(2,1/(('設定'!$B$16:$B$19&lt;&gt;"")*('設定'!$B$16:$B$19&lt;=C36)*('設定'!$C$16:$C$19&lt;&gt;"")),'設定'!$C$16:$C$19),""))</f>
        <v/>
      </c>
      <c r="S36" s="17" t="str">
        <f>IF(C36="","",IFERROR(LOOKUP(2,1/(('設定'!$B$20:$B$23&lt;&gt;"")*('設定'!$B$20:$B$23&lt;=C36)*('設定'!$C$20:$C$23&lt;&gt;"")),'設定'!$C$20:$C$23),""))</f>
        <v/>
      </c>
      <c r="T36" s="105" t="str">
        <f>IF(Q36=0,"",IF(N(K36)=0,0,IF(J36="税抜",K36,K36-U36)))</f>
        <v/>
      </c>
      <c r="U36" s="105" t="str">
        <f>IF(Q36=0,"",IF(N(K36)=0,0,IF('設定'!$B$11="切上げ",ROUNDUP(IF(J36="税抜",K36*R36/100,K36*R36/(100+R36)),0),IF('設定'!$B$11="四捨五入",ROUND(IF(J36="税抜",K36*R36/100,K36*R36/(100+R36)),0),ROUNDDOWN(IF(J36="税抜",K36*R36/100,K36*R36/(100+R36)),0)))))</f>
        <v/>
      </c>
      <c r="V36" s="105" t="str">
        <f>IF(Q36=0,"",IF(N(L36)=0,0,IF(J36="税抜",L36,L36-W36)))</f>
        <v/>
      </c>
      <c r="W36" s="105" t="str">
        <f>IF(Q36=0,"",IF(N(L36)=0,0,IF('設定'!$B$11="切上げ",ROUNDUP(IF(J36="税抜",L36*S36/100,L36*S36/(100+S36)),0),IF('設定'!$B$11="四捨五入",ROUND(IF(J36="税抜",L36*S36/100,L36*S36/(100+S36)),0),ROUNDDOWN(IF(J36="税抜",L36*S36/100,L36*S36/(100+S36)),0)))))</f>
        <v/>
      </c>
      <c r="X36" s="105" t="str">
        <f>IF(Q36=0,"",T36+U36+V36+W36+N(M36)+N(N36))</f>
        <v/>
      </c>
      <c r="Y36" s="105" t="str">
        <f>IF(Q36=0,"",IF(AND('設定'!$B$9="はい",'設定'!$B$12="はい"),T36+V36,T36+U36+V36+W36))</f>
        <v/>
      </c>
      <c r="Z36" s="105" t="str">
        <f>IF(Q36=0,"",Y36+N(N36))</f>
        <v/>
      </c>
      <c r="AA36" s="105" t="str">
        <f>IF(Q36=0,"",IF(O36="はい",0,IF(I36="クレジットカード",0,IF(I36="電子（PDFのみ）",0,IF(Y36=0,IF(Z36&lt;'印紙判定表'!$A$24,0,'印紙判定表'!$C$24),IF(Z36&lt;'印紙判定表'!$A$6,0,INDEX('印紙判定表'!$C$5:$C$19,MATCH(MAX(Y36,'印紙判定表'!$A$6),'印紙判定表'!$A$5:$A$19,1))))))))</f>
        <v/>
      </c>
      <c r="AB36" s="11" t="str">
        <f>IF(Q36=0,"",IF(O36="はい","非課税（営業に関しない受取書・国税庁 No.7125）",IF(I36="クレジットカード","課税文書に当たらない（領収書に「クレジットカード利用」と印字・国税庁 質疑応答19/37）",IF(I36="電子（PDFのみ）","課税文書に当たらない（電子データのみで紙を渡さない・国税庁 質疑応答02/10。紙に印刷して渡すと課税）",IF(AA36=0,"非課税（受取金額が"&amp;TEXT(IF(Y36=0,'印紙判定表'!$A$24,'印紙判定表'!$A$6),"#,##0")&amp;"円"&amp;"未満・国税庁 No.7105）"&amp;IF(N(N36)&gt;0,"。売上代金と売上代金以外の合計で判定","")&amp;IF(N(M36)&gt;0,"。入湯税など特別徴収の税は判定額に入れない（印紙税法基本通達第32条）",""),"課税（判定額"&amp;TEXT(Y36,"#,##0")&amp;"円→"&amp;TEXT(AA36,"#,##0")&amp;"円）"&amp;IF(AND('設定'!$B$9="はい",'設定'!$B$12="はい"),"。消費税額を除いた額で判定（国税庁 No.7124）","。税込の額で判定（"&amp;IF('設定'!$B$9="はい","消費税額を印字しない書式・国税庁 No.7124","免税事業者・国税庁 質疑応答19/21")&amp;"）")&amp;IF(N(M36)&gt;0,"。入湯税など特別徴収の税は判定額に入れない（印紙税法基本通達第32条）","")&amp;IF(I36="銀行振込","。振込でも受取書（印紙税法基本通達 別表第一 第17号文書の4）","")&amp;IF(OR(I36="電子マネー",I36="コード決済"),"。決済の仕組みで扱いが違う（国税庁 質疑応答19/50）。この表では印紙が要るものとして判定","")&amp;IF(Y36=0,"。売上代金以外の受取書として判定（第17号の2）",IF(Y36&lt;'印紙判定表'!$A$6,"。売上代金は"&amp;TEXT('印紙判定表'!$A$6,"#,##0")&amp;"円"&amp;"未満だが、売上代金以外との合計が"&amp;TEXT('印紙判定表'!$A$6,"#,##0")&amp;"円"&amp;"以上のため"&amp;TEXT(AA36,"#,##0")&amp;"円","")))))))</f>
        <v/>
      </c>
      <c r="AC36" s="11" t="str">
        <f>IF(Q36=0,"",IF(G36="はい","簡易請求書の形（宛名なし・「上様」）","事業者宛（適格請求書の形）"))</f>
        <v/>
      </c>
      <c r="AD36" s="11" t="str">
        <f>IF(COUNT(K36,L36,M36,N36)=0,"",IF(Q36=0,"取引日を入れてください（税率を取引日で決めます）。",IF(AND(G36&lt;&gt;"はい",E36=""),"宛名を入れてください（事業者宛は宛名が必要）。","")&amp;IF(AND(G36="はい",'設定'!$B$10="その他（事業者間の取引が中心）"),"「上様」にできる事業か確認してください（相手が個別に特定される取引は簡易請求書の対象外・国税庁 問24-2）。","")&amp;IF(AND(G36&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36="","領収書の日付（受領日）を入れてください。","")&amp;IF(OR(I36="電子マネー",I36="コード決済"),"決済の仕組みで印紙の扱いが違います（国税庁 質疑応答19/50）。","")))</f>
        <v/>
      </c>
      <c r="AE36" s="19" t="str">
        <f>IF(Q36=0,"",IF(P36&lt;&gt;"","領 収 書（再発行）","領 収 書"))</f>
        <v/>
      </c>
      <c r="AF36" s="19" t="str">
        <f>IF(B36="","",IF(B36&gt;=DATE(2019,5,1),"令和"&amp;IF(YEAR(B36)=2019,"元",YEAR(B36)-2018)&amp;"年"&amp;MONTH(B36)&amp;"月"&amp;DAY(B36)&amp;"日",YEAR(B36)&amp;"年"&amp;MONTH(B36)&amp;"月"&amp;DAY(B36)&amp;"日")&amp;IF(P36&lt;&gt;"","　（再発行）元の領収書 "&amp;IF(P36&gt;=DATE(2019,5,1),"令和"&amp;IF(YEAR(P36)=2019,"元",YEAR(P36)-2018)&amp;"年"&amp;MONTH(P36)&amp;"月"&amp;DAY(P36)&amp;"日",YEAR(P36)&amp;"年"&amp;MONTH(P36)&amp;"月"&amp;DAY(P36)&amp;"日")&amp;"付",""))</f>
        <v/>
      </c>
      <c r="AG36" s="19" t="str">
        <f>IF(G36="はい","上様",IF(E36="","",E36&amp;" "&amp;IF(F36="","様",F36)))</f>
        <v/>
      </c>
      <c r="AH36" s="19" t="str">
        <f>IF(Q36=0,"","金額　￥"&amp;TEXT(X36,"#,##0")&amp;" －")</f>
        <v/>
      </c>
      <c r="AI36" s="19" t="str">
        <f>IF(H36="","","但し　"&amp;IF(RIGHT(H36&amp;IF(D36&lt;&gt;"","（"&amp;D36&amp;"）",""),3)="として",H36&amp;IF(D36&lt;&gt;"","（"&amp;D36&amp;"）",""),H36&amp;IF(D36&lt;&gt;"","（"&amp;D36&amp;"）","")&amp;"として")&amp;IF(I36="クレジットカード","（クレジットカード利用）","")&amp;IF(N(L36)&gt;0,"（※は軽減税率の対象品目）",""))</f>
        <v/>
      </c>
      <c r="AJ36" s="19" t="str">
        <f>IF(OR(Q36=0,N(K36)=0),"",IF(AND('設定'!$B$12&lt;&gt;"はい",'設定'!$B$8=""),"",IF(G36="はい",R36&amp;"%対象"&amp;"　"&amp;TEXT(T36+U36,"#,##0")&amp;"円"&amp;IF('設定'!$B$12="はい","（うち消費税額 "&amp;TEXT(U36,"#,##0")&amp;"円）",""),IF('設定'!$B$12="はい",R36&amp;"%対象"&amp;"　税抜 "&amp;TEXT(T36,"#,##0")&amp;"円　消費税額 "&amp;TEXT(U36,"#,##0")&amp;"円（税込 "&amp;TEXT(T36+U36,"#,##0")&amp;"円）",R36&amp;"%対象"&amp;"　税込 "&amp;TEXT(T36+U36,"#,##0")&amp;"円"))))</f>
        <v/>
      </c>
      <c r="AK36" s="19" t="str">
        <f>IF(OR(Q36=0,N(L36)=0),"",IF(AND('設定'!$B$12&lt;&gt;"はい",'設定'!$B$8=""),"",IF(G36="はい",S36&amp;"%対象※"&amp;"　"&amp;TEXT(V36+W36,"#,##0")&amp;"円"&amp;IF('設定'!$B$12="はい","（うち消費税額 "&amp;TEXT(W36,"#,##0")&amp;"円）",""),IF('設定'!$B$12="はい",S36&amp;"%対象※"&amp;"　税抜 "&amp;TEXT(V36,"#,##0")&amp;"円　消費税額 "&amp;TEXT(W36,"#,##0")&amp;"円（税込 "&amp;TEXT(V36+W36,"#,##0")&amp;"円）",S36&amp;"%対象※"&amp;"　税込 "&amp;TEXT(V36+W36,"#,##0")&amp;"円"))))</f>
        <v/>
      </c>
      <c r="AL36" s="19" t="str">
        <f>IF(OR(Q36=0,N(M36)=0),"","課税対象外（入湯税など）　"&amp;TEXT(M36,"#,##0")&amp;"円")</f>
        <v/>
      </c>
      <c r="AM36" s="19" t="str">
        <f>IF(OR(Q36=0,N(N36)=0),"","売上代金以外の額　"&amp;TEXT(N36,"#,##0")&amp;"円")</f>
        <v/>
      </c>
      <c r="AN36" s="19" t="str">
        <f>IF(Q36=0,"",IF(AA36&gt;0,"収入印紙 "&amp;TEXT(AA36,"#,##0")&amp;"円 貼付欄",""))</f>
        <v/>
      </c>
    </row>
    <row r="37">
      <c r="A37" s="103" t="n">
        <v>33</v>
      </c>
      <c r="B37" s="100" t="n"/>
      <c r="C37" s="100" t="n"/>
      <c r="D37" s="7" t="n"/>
      <c r="E37" s="7" t="n"/>
      <c r="F37" s="15" t="n"/>
      <c r="G37" s="15" t="n"/>
      <c r="H37" s="7" t="n"/>
      <c r="I37" s="15" t="n"/>
      <c r="J37" s="15" t="n"/>
      <c r="K37" s="104" t="n"/>
      <c r="L37" s="104" t="n"/>
      <c r="M37" s="104" t="n"/>
      <c r="N37" s="104" t="n"/>
      <c r="O37" s="15" t="n"/>
      <c r="P37" s="100" t="n"/>
      <c r="Q37" s="17">
        <f>IF(COUNT(K37,L37,M37,N37)=0,0,IF(AND(OR(N(K37)=0,R37&lt;&gt;""),OR(N(L37)=0,S37&lt;&gt;"")),1,0))</f>
        <v>0</v>
      </c>
      <c r="R37" s="17" t="str">
        <f>IF(C37="","",IFERROR(LOOKUP(2,1/(('設定'!$B$16:$B$19&lt;&gt;"")*('設定'!$B$16:$B$19&lt;=C37)*('設定'!$C$16:$C$19&lt;&gt;"")),'設定'!$C$16:$C$19),""))</f>
        <v/>
      </c>
      <c r="S37" s="17" t="str">
        <f>IF(C37="","",IFERROR(LOOKUP(2,1/(('設定'!$B$20:$B$23&lt;&gt;"")*('設定'!$B$20:$B$23&lt;=C37)*('設定'!$C$20:$C$23&lt;&gt;"")),'設定'!$C$20:$C$23),""))</f>
        <v/>
      </c>
      <c r="T37" s="105" t="str">
        <f>IF(Q37=0,"",IF(N(K37)=0,0,IF(J37="税抜",K37,K37-U37)))</f>
        <v/>
      </c>
      <c r="U37" s="105" t="str">
        <f>IF(Q37=0,"",IF(N(K37)=0,0,IF('設定'!$B$11="切上げ",ROUNDUP(IF(J37="税抜",K37*R37/100,K37*R37/(100+R37)),0),IF('設定'!$B$11="四捨五入",ROUND(IF(J37="税抜",K37*R37/100,K37*R37/(100+R37)),0),ROUNDDOWN(IF(J37="税抜",K37*R37/100,K37*R37/(100+R37)),0)))))</f>
        <v/>
      </c>
      <c r="V37" s="105" t="str">
        <f>IF(Q37=0,"",IF(N(L37)=0,0,IF(J37="税抜",L37,L37-W37)))</f>
        <v/>
      </c>
      <c r="W37" s="105" t="str">
        <f>IF(Q37=0,"",IF(N(L37)=0,0,IF('設定'!$B$11="切上げ",ROUNDUP(IF(J37="税抜",L37*S37/100,L37*S37/(100+S37)),0),IF('設定'!$B$11="四捨五入",ROUND(IF(J37="税抜",L37*S37/100,L37*S37/(100+S37)),0),ROUNDDOWN(IF(J37="税抜",L37*S37/100,L37*S37/(100+S37)),0)))))</f>
        <v/>
      </c>
      <c r="X37" s="105" t="str">
        <f>IF(Q37=0,"",T37+U37+V37+W37+N(M37)+N(N37))</f>
        <v/>
      </c>
      <c r="Y37" s="105" t="str">
        <f>IF(Q37=0,"",IF(AND('設定'!$B$9="はい",'設定'!$B$12="はい"),T37+V37,T37+U37+V37+W37))</f>
        <v/>
      </c>
      <c r="Z37" s="105" t="str">
        <f>IF(Q37=0,"",Y37+N(N37))</f>
        <v/>
      </c>
      <c r="AA37" s="105" t="str">
        <f>IF(Q37=0,"",IF(O37="はい",0,IF(I37="クレジットカード",0,IF(I37="電子（PDFのみ）",0,IF(Y37=0,IF(Z37&lt;'印紙判定表'!$A$24,0,'印紙判定表'!$C$24),IF(Z37&lt;'印紙判定表'!$A$6,0,INDEX('印紙判定表'!$C$5:$C$19,MATCH(MAX(Y37,'印紙判定表'!$A$6),'印紙判定表'!$A$5:$A$19,1))))))))</f>
        <v/>
      </c>
      <c r="AB37" s="11" t="str">
        <f>IF(Q37=0,"",IF(O37="はい","非課税（営業に関しない受取書・国税庁 No.7125）",IF(I37="クレジットカード","課税文書に当たらない（領収書に「クレジットカード利用」と印字・国税庁 質疑応答19/37）",IF(I37="電子（PDFのみ）","課税文書に当たらない（電子データのみで紙を渡さない・国税庁 質疑応答02/10。紙に印刷して渡すと課税）",IF(AA37=0,"非課税（受取金額が"&amp;TEXT(IF(Y37=0,'印紙判定表'!$A$24,'印紙判定表'!$A$6),"#,##0")&amp;"円"&amp;"未満・国税庁 No.7105）"&amp;IF(N(N37)&gt;0,"。売上代金と売上代金以外の合計で判定","")&amp;IF(N(M37)&gt;0,"。入湯税など特別徴収の税は判定額に入れない（印紙税法基本通達第32条）",""),"課税（判定額"&amp;TEXT(Y37,"#,##0")&amp;"円→"&amp;TEXT(AA37,"#,##0")&amp;"円）"&amp;IF(AND('設定'!$B$9="はい",'設定'!$B$12="はい"),"。消費税額を除いた額で判定（国税庁 No.7124）","。税込の額で判定（"&amp;IF('設定'!$B$9="はい","消費税額を印字しない書式・国税庁 No.7124","免税事業者・国税庁 質疑応答19/21")&amp;"）")&amp;IF(N(M37)&gt;0,"。入湯税など特別徴収の税は判定額に入れない（印紙税法基本通達第32条）","")&amp;IF(I37="銀行振込","。振込でも受取書（印紙税法基本通達 別表第一 第17号文書の4）","")&amp;IF(OR(I37="電子マネー",I37="コード決済"),"。決済の仕組みで扱いが違う（国税庁 質疑応答19/50）。この表では印紙が要るものとして判定","")&amp;IF(Y37=0,"。売上代金以外の受取書として判定（第17号の2）",IF(Y37&lt;'印紙判定表'!$A$6,"。売上代金は"&amp;TEXT('印紙判定表'!$A$6,"#,##0")&amp;"円"&amp;"未満だが、売上代金以外との合計が"&amp;TEXT('印紙判定表'!$A$6,"#,##0")&amp;"円"&amp;"以上のため"&amp;TEXT(AA37,"#,##0")&amp;"円","")))))))</f>
        <v/>
      </c>
      <c r="AC37" s="11" t="str">
        <f>IF(Q37=0,"",IF(G37="はい","簡易請求書の形（宛名なし・「上様」）","事業者宛（適格請求書の形）"))</f>
        <v/>
      </c>
      <c r="AD37" s="11" t="str">
        <f>IF(COUNT(K37,L37,M37,N37)=0,"",IF(Q37=0,"取引日を入れてください（税率を取引日で決めます）。",IF(AND(G37&lt;&gt;"はい",E37=""),"宛名を入れてください（事業者宛は宛名が必要）。","")&amp;IF(AND(G37="はい",'設定'!$B$10="その他（事業者間の取引が中心）"),"「上様」にできる事業か確認してください（相手が個別に特定される取引は簡易請求書の対象外・国税庁 問24-2）。","")&amp;IF(AND(G37&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37="","領収書の日付（受領日）を入れてください。","")&amp;IF(OR(I37="電子マネー",I37="コード決済"),"決済の仕組みで印紙の扱いが違います（国税庁 質疑応答19/50）。","")))</f>
        <v/>
      </c>
      <c r="AE37" s="19" t="str">
        <f>IF(Q37=0,"",IF(P37&lt;&gt;"","領 収 書（再発行）","領 収 書"))</f>
        <v/>
      </c>
      <c r="AF37" s="19" t="str">
        <f>IF(B37="","",IF(B37&gt;=DATE(2019,5,1),"令和"&amp;IF(YEAR(B37)=2019,"元",YEAR(B37)-2018)&amp;"年"&amp;MONTH(B37)&amp;"月"&amp;DAY(B37)&amp;"日",YEAR(B37)&amp;"年"&amp;MONTH(B37)&amp;"月"&amp;DAY(B37)&amp;"日")&amp;IF(P37&lt;&gt;"","　（再発行）元の領収書 "&amp;IF(P37&gt;=DATE(2019,5,1),"令和"&amp;IF(YEAR(P37)=2019,"元",YEAR(P37)-2018)&amp;"年"&amp;MONTH(P37)&amp;"月"&amp;DAY(P37)&amp;"日",YEAR(P37)&amp;"年"&amp;MONTH(P37)&amp;"月"&amp;DAY(P37)&amp;"日")&amp;"付",""))</f>
        <v/>
      </c>
      <c r="AG37" s="19" t="str">
        <f>IF(G37="はい","上様",IF(E37="","",E37&amp;" "&amp;IF(F37="","様",F37)))</f>
        <v/>
      </c>
      <c r="AH37" s="19" t="str">
        <f>IF(Q37=0,"","金額　￥"&amp;TEXT(X37,"#,##0")&amp;" －")</f>
        <v/>
      </c>
      <c r="AI37" s="19" t="str">
        <f>IF(H37="","","但し　"&amp;IF(RIGHT(H37&amp;IF(D37&lt;&gt;"","（"&amp;D37&amp;"）",""),3)="として",H37&amp;IF(D37&lt;&gt;"","（"&amp;D37&amp;"）",""),H37&amp;IF(D37&lt;&gt;"","（"&amp;D37&amp;"）","")&amp;"として")&amp;IF(I37="クレジットカード","（クレジットカード利用）","")&amp;IF(N(L37)&gt;0,"（※は軽減税率の対象品目）",""))</f>
        <v/>
      </c>
      <c r="AJ37" s="19" t="str">
        <f>IF(OR(Q37=0,N(K37)=0),"",IF(AND('設定'!$B$12&lt;&gt;"はい",'設定'!$B$8=""),"",IF(G37="はい",R37&amp;"%対象"&amp;"　"&amp;TEXT(T37+U37,"#,##0")&amp;"円"&amp;IF('設定'!$B$12="はい","（うち消費税額 "&amp;TEXT(U37,"#,##0")&amp;"円）",""),IF('設定'!$B$12="はい",R37&amp;"%対象"&amp;"　税抜 "&amp;TEXT(T37,"#,##0")&amp;"円　消費税額 "&amp;TEXT(U37,"#,##0")&amp;"円（税込 "&amp;TEXT(T37+U37,"#,##0")&amp;"円）",R37&amp;"%対象"&amp;"　税込 "&amp;TEXT(T37+U37,"#,##0")&amp;"円"))))</f>
        <v/>
      </c>
      <c r="AK37" s="19" t="str">
        <f>IF(OR(Q37=0,N(L37)=0),"",IF(AND('設定'!$B$12&lt;&gt;"はい",'設定'!$B$8=""),"",IF(G37="はい",S37&amp;"%対象※"&amp;"　"&amp;TEXT(V37+W37,"#,##0")&amp;"円"&amp;IF('設定'!$B$12="はい","（うち消費税額 "&amp;TEXT(W37,"#,##0")&amp;"円）",""),IF('設定'!$B$12="はい",S37&amp;"%対象※"&amp;"　税抜 "&amp;TEXT(V37,"#,##0")&amp;"円　消費税額 "&amp;TEXT(W37,"#,##0")&amp;"円（税込 "&amp;TEXT(V37+W37,"#,##0")&amp;"円）",S37&amp;"%対象※"&amp;"　税込 "&amp;TEXT(V37+W37,"#,##0")&amp;"円"))))</f>
        <v/>
      </c>
      <c r="AL37" s="19" t="str">
        <f>IF(OR(Q37=0,N(M37)=0),"","課税対象外（入湯税など）　"&amp;TEXT(M37,"#,##0")&amp;"円")</f>
        <v/>
      </c>
      <c r="AM37" s="19" t="str">
        <f>IF(OR(Q37=0,N(N37)=0),"","売上代金以外の額　"&amp;TEXT(N37,"#,##0")&amp;"円")</f>
        <v/>
      </c>
      <c r="AN37" s="19" t="str">
        <f>IF(Q37=0,"",IF(AA37&gt;0,"収入印紙 "&amp;TEXT(AA37,"#,##0")&amp;"円 貼付欄",""))</f>
        <v/>
      </c>
    </row>
    <row r="38">
      <c r="A38" s="103" t="n">
        <v>34</v>
      </c>
      <c r="B38" s="100" t="n"/>
      <c r="C38" s="100" t="n"/>
      <c r="D38" s="7" t="n"/>
      <c r="E38" s="7" t="n"/>
      <c r="F38" s="15" t="n"/>
      <c r="G38" s="15" t="n"/>
      <c r="H38" s="7" t="n"/>
      <c r="I38" s="15" t="n"/>
      <c r="J38" s="15" t="n"/>
      <c r="K38" s="104" t="n"/>
      <c r="L38" s="104" t="n"/>
      <c r="M38" s="104" t="n"/>
      <c r="N38" s="104" t="n"/>
      <c r="O38" s="15" t="n"/>
      <c r="P38" s="100" t="n"/>
      <c r="Q38" s="17">
        <f>IF(COUNT(K38,L38,M38,N38)=0,0,IF(AND(OR(N(K38)=0,R38&lt;&gt;""),OR(N(L38)=0,S38&lt;&gt;"")),1,0))</f>
        <v>0</v>
      </c>
      <c r="R38" s="17" t="str">
        <f>IF(C38="","",IFERROR(LOOKUP(2,1/(('設定'!$B$16:$B$19&lt;&gt;"")*('設定'!$B$16:$B$19&lt;=C38)*('設定'!$C$16:$C$19&lt;&gt;"")),'設定'!$C$16:$C$19),""))</f>
        <v/>
      </c>
      <c r="S38" s="17" t="str">
        <f>IF(C38="","",IFERROR(LOOKUP(2,1/(('設定'!$B$20:$B$23&lt;&gt;"")*('設定'!$B$20:$B$23&lt;=C38)*('設定'!$C$20:$C$23&lt;&gt;"")),'設定'!$C$20:$C$23),""))</f>
        <v/>
      </c>
      <c r="T38" s="105" t="str">
        <f>IF(Q38=0,"",IF(N(K38)=0,0,IF(J38="税抜",K38,K38-U38)))</f>
        <v/>
      </c>
      <c r="U38" s="105" t="str">
        <f>IF(Q38=0,"",IF(N(K38)=0,0,IF('設定'!$B$11="切上げ",ROUNDUP(IF(J38="税抜",K38*R38/100,K38*R38/(100+R38)),0),IF('設定'!$B$11="四捨五入",ROUND(IF(J38="税抜",K38*R38/100,K38*R38/(100+R38)),0),ROUNDDOWN(IF(J38="税抜",K38*R38/100,K38*R38/(100+R38)),0)))))</f>
        <v/>
      </c>
      <c r="V38" s="105" t="str">
        <f>IF(Q38=0,"",IF(N(L38)=0,0,IF(J38="税抜",L38,L38-W38)))</f>
        <v/>
      </c>
      <c r="W38" s="105" t="str">
        <f>IF(Q38=0,"",IF(N(L38)=0,0,IF('設定'!$B$11="切上げ",ROUNDUP(IF(J38="税抜",L38*S38/100,L38*S38/(100+S38)),0),IF('設定'!$B$11="四捨五入",ROUND(IF(J38="税抜",L38*S38/100,L38*S38/(100+S38)),0),ROUNDDOWN(IF(J38="税抜",L38*S38/100,L38*S38/(100+S38)),0)))))</f>
        <v/>
      </c>
      <c r="X38" s="105" t="str">
        <f>IF(Q38=0,"",T38+U38+V38+W38+N(M38)+N(N38))</f>
        <v/>
      </c>
      <c r="Y38" s="105" t="str">
        <f>IF(Q38=0,"",IF(AND('設定'!$B$9="はい",'設定'!$B$12="はい"),T38+V38,T38+U38+V38+W38))</f>
        <v/>
      </c>
      <c r="Z38" s="105" t="str">
        <f>IF(Q38=0,"",Y38+N(N38))</f>
        <v/>
      </c>
      <c r="AA38" s="105" t="str">
        <f>IF(Q38=0,"",IF(O38="はい",0,IF(I38="クレジットカード",0,IF(I38="電子（PDFのみ）",0,IF(Y38=0,IF(Z38&lt;'印紙判定表'!$A$24,0,'印紙判定表'!$C$24),IF(Z38&lt;'印紙判定表'!$A$6,0,INDEX('印紙判定表'!$C$5:$C$19,MATCH(MAX(Y38,'印紙判定表'!$A$6),'印紙判定表'!$A$5:$A$19,1))))))))</f>
        <v/>
      </c>
      <c r="AB38" s="11" t="str">
        <f>IF(Q38=0,"",IF(O38="はい","非課税（営業に関しない受取書・国税庁 No.7125）",IF(I38="クレジットカード","課税文書に当たらない（領収書に「クレジットカード利用」と印字・国税庁 質疑応答19/37）",IF(I38="電子（PDFのみ）","課税文書に当たらない（電子データのみで紙を渡さない・国税庁 質疑応答02/10。紙に印刷して渡すと課税）",IF(AA38=0,"非課税（受取金額が"&amp;TEXT(IF(Y38=0,'印紙判定表'!$A$24,'印紙判定表'!$A$6),"#,##0")&amp;"円"&amp;"未満・国税庁 No.7105）"&amp;IF(N(N38)&gt;0,"。売上代金と売上代金以外の合計で判定","")&amp;IF(N(M38)&gt;0,"。入湯税など特別徴収の税は判定額に入れない（印紙税法基本通達第32条）",""),"課税（判定額"&amp;TEXT(Y38,"#,##0")&amp;"円→"&amp;TEXT(AA38,"#,##0")&amp;"円）"&amp;IF(AND('設定'!$B$9="はい",'設定'!$B$12="はい"),"。消費税額を除いた額で判定（国税庁 No.7124）","。税込の額で判定（"&amp;IF('設定'!$B$9="はい","消費税額を印字しない書式・国税庁 No.7124","免税事業者・国税庁 質疑応答19/21")&amp;"）")&amp;IF(N(M38)&gt;0,"。入湯税など特別徴収の税は判定額に入れない（印紙税法基本通達第32条）","")&amp;IF(I38="銀行振込","。振込でも受取書（印紙税法基本通達 別表第一 第17号文書の4）","")&amp;IF(OR(I38="電子マネー",I38="コード決済"),"。決済の仕組みで扱いが違う（国税庁 質疑応答19/50）。この表では印紙が要るものとして判定","")&amp;IF(Y38=0,"。売上代金以外の受取書として判定（第17号の2）",IF(Y38&lt;'印紙判定表'!$A$6,"。売上代金は"&amp;TEXT('印紙判定表'!$A$6,"#,##0")&amp;"円"&amp;"未満だが、売上代金以外との合計が"&amp;TEXT('印紙判定表'!$A$6,"#,##0")&amp;"円"&amp;"以上のため"&amp;TEXT(AA38,"#,##0")&amp;"円","")))))))</f>
        <v/>
      </c>
      <c r="AC38" s="11" t="str">
        <f>IF(Q38=0,"",IF(G38="はい","簡易請求書の形（宛名なし・「上様」）","事業者宛（適格請求書の形）"))</f>
        <v/>
      </c>
      <c r="AD38" s="11" t="str">
        <f>IF(COUNT(K38,L38,M38,N38)=0,"",IF(Q38=0,"取引日を入れてください（税率を取引日で決めます）。",IF(AND(G38&lt;&gt;"はい",E38=""),"宛名を入れてください（事業者宛は宛名が必要）。","")&amp;IF(AND(G38="はい",'設定'!$B$10="その他（事業者間の取引が中心）"),"「上様」にできる事業か確認してください（相手が個別に特定される取引は簡易請求書の対象外・国税庁 問24-2）。","")&amp;IF(AND(G38&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38="","領収書の日付（受領日）を入れてください。","")&amp;IF(OR(I38="電子マネー",I38="コード決済"),"決済の仕組みで印紙の扱いが違います（国税庁 質疑応答19/50）。","")))</f>
        <v/>
      </c>
      <c r="AE38" s="19" t="str">
        <f>IF(Q38=0,"",IF(P38&lt;&gt;"","領 収 書（再発行）","領 収 書"))</f>
        <v/>
      </c>
      <c r="AF38" s="19" t="str">
        <f>IF(B38="","",IF(B38&gt;=DATE(2019,5,1),"令和"&amp;IF(YEAR(B38)=2019,"元",YEAR(B38)-2018)&amp;"年"&amp;MONTH(B38)&amp;"月"&amp;DAY(B38)&amp;"日",YEAR(B38)&amp;"年"&amp;MONTH(B38)&amp;"月"&amp;DAY(B38)&amp;"日")&amp;IF(P38&lt;&gt;"","　（再発行）元の領収書 "&amp;IF(P38&gt;=DATE(2019,5,1),"令和"&amp;IF(YEAR(P38)=2019,"元",YEAR(P38)-2018)&amp;"年"&amp;MONTH(P38)&amp;"月"&amp;DAY(P38)&amp;"日",YEAR(P38)&amp;"年"&amp;MONTH(P38)&amp;"月"&amp;DAY(P38)&amp;"日")&amp;"付",""))</f>
        <v/>
      </c>
      <c r="AG38" s="19" t="str">
        <f>IF(G38="はい","上様",IF(E38="","",E38&amp;" "&amp;IF(F38="","様",F38)))</f>
        <v/>
      </c>
      <c r="AH38" s="19" t="str">
        <f>IF(Q38=0,"","金額　￥"&amp;TEXT(X38,"#,##0")&amp;" －")</f>
        <v/>
      </c>
      <c r="AI38" s="19" t="str">
        <f>IF(H38="","","但し　"&amp;IF(RIGHT(H38&amp;IF(D38&lt;&gt;"","（"&amp;D38&amp;"）",""),3)="として",H38&amp;IF(D38&lt;&gt;"","（"&amp;D38&amp;"）",""),H38&amp;IF(D38&lt;&gt;"","（"&amp;D38&amp;"）","")&amp;"として")&amp;IF(I38="クレジットカード","（クレジットカード利用）","")&amp;IF(N(L38)&gt;0,"（※は軽減税率の対象品目）",""))</f>
        <v/>
      </c>
      <c r="AJ38" s="19" t="str">
        <f>IF(OR(Q38=0,N(K38)=0),"",IF(AND('設定'!$B$12&lt;&gt;"はい",'設定'!$B$8=""),"",IF(G38="はい",R38&amp;"%対象"&amp;"　"&amp;TEXT(T38+U38,"#,##0")&amp;"円"&amp;IF('設定'!$B$12="はい","（うち消費税額 "&amp;TEXT(U38,"#,##0")&amp;"円）",""),IF('設定'!$B$12="はい",R38&amp;"%対象"&amp;"　税抜 "&amp;TEXT(T38,"#,##0")&amp;"円　消費税額 "&amp;TEXT(U38,"#,##0")&amp;"円（税込 "&amp;TEXT(T38+U38,"#,##0")&amp;"円）",R38&amp;"%対象"&amp;"　税込 "&amp;TEXT(T38+U38,"#,##0")&amp;"円"))))</f>
        <v/>
      </c>
      <c r="AK38" s="19" t="str">
        <f>IF(OR(Q38=0,N(L38)=0),"",IF(AND('設定'!$B$12&lt;&gt;"はい",'設定'!$B$8=""),"",IF(G38="はい",S38&amp;"%対象※"&amp;"　"&amp;TEXT(V38+W38,"#,##0")&amp;"円"&amp;IF('設定'!$B$12="はい","（うち消費税額 "&amp;TEXT(W38,"#,##0")&amp;"円）",""),IF('設定'!$B$12="はい",S38&amp;"%対象※"&amp;"　税抜 "&amp;TEXT(V38,"#,##0")&amp;"円　消費税額 "&amp;TEXT(W38,"#,##0")&amp;"円（税込 "&amp;TEXT(V38+W38,"#,##0")&amp;"円）",S38&amp;"%対象※"&amp;"　税込 "&amp;TEXT(V38+W38,"#,##0")&amp;"円"))))</f>
        <v/>
      </c>
      <c r="AL38" s="19" t="str">
        <f>IF(OR(Q38=0,N(M38)=0),"","課税対象外（入湯税など）　"&amp;TEXT(M38,"#,##0")&amp;"円")</f>
        <v/>
      </c>
      <c r="AM38" s="19" t="str">
        <f>IF(OR(Q38=0,N(N38)=0),"","売上代金以外の額　"&amp;TEXT(N38,"#,##0")&amp;"円")</f>
        <v/>
      </c>
      <c r="AN38" s="19" t="str">
        <f>IF(Q38=0,"",IF(AA38&gt;0,"収入印紙 "&amp;TEXT(AA38,"#,##0")&amp;"円 貼付欄",""))</f>
        <v/>
      </c>
    </row>
    <row r="39">
      <c r="A39" s="103" t="n">
        <v>35</v>
      </c>
      <c r="B39" s="100" t="n"/>
      <c r="C39" s="100" t="n"/>
      <c r="D39" s="7" t="n"/>
      <c r="E39" s="7" t="n"/>
      <c r="F39" s="15" t="n"/>
      <c r="G39" s="15" t="n"/>
      <c r="H39" s="7" t="n"/>
      <c r="I39" s="15" t="n"/>
      <c r="J39" s="15" t="n"/>
      <c r="K39" s="104" t="n"/>
      <c r="L39" s="104" t="n"/>
      <c r="M39" s="104" t="n"/>
      <c r="N39" s="104" t="n"/>
      <c r="O39" s="15" t="n"/>
      <c r="P39" s="100" t="n"/>
      <c r="Q39" s="17">
        <f>IF(COUNT(K39,L39,M39,N39)=0,0,IF(AND(OR(N(K39)=0,R39&lt;&gt;""),OR(N(L39)=0,S39&lt;&gt;"")),1,0))</f>
        <v>0</v>
      </c>
      <c r="R39" s="17" t="str">
        <f>IF(C39="","",IFERROR(LOOKUP(2,1/(('設定'!$B$16:$B$19&lt;&gt;"")*('設定'!$B$16:$B$19&lt;=C39)*('設定'!$C$16:$C$19&lt;&gt;"")),'設定'!$C$16:$C$19),""))</f>
        <v/>
      </c>
      <c r="S39" s="17" t="str">
        <f>IF(C39="","",IFERROR(LOOKUP(2,1/(('設定'!$B$20:$B$23&lt;&gt;"")*('設定'!$B$20:$B$23&lt;=C39)*('設定'!$C$20:$C$23&lt;&gt;"")),'設定'!$C$20:$C$23),""))</f>
        <v/>
      </c>
      <c r="T39" s="105" t="str">
        <f>IF(Q39=0,"",IF(N(K39)=0,0,IF(J39="税抜",K39,K39-U39)))</f>
        <v/>
      </c>
      <c r="U39" s="105" t="str">
        <f>IF(Q39=0,"",IF(N(K39)=0,0,IF('設定'!$B$11="切上げ",ROUNDUP(IF(J39="税抜",K39*R39/100,K39*R39/(100+R39)),0),IF('設定'!$B$11="四捨五入",ROUND(IF(J39="税抜",K39*R39/100,K39*R39/(100+R39)),0),ROUNDDOWN(IF(J39="税抜",K39*R39/100,K39*R39/(100+R39)),0)))))</f>
        <v/>
      </c>
      <c r="V39" s="105" t="str">
        <f>IF(Q39=0,"",IF(N(L39)=0,0,IF(J39="税抜",L39,L39-W39)))</f>
        <v/>
      </c>
      <c r="W39" s="105" t="str">
        <f>IF(Q39=0,"",IF(N(L39)=0,0,IF('設定'!$B$11="切上げ",ROUNDUP(IF(J39="税抜",L39*S39/100,L39*S39/(100+S39)),0),IF('設定'!$B$11="四捨五入",ROUND(IF(J39="税抜",L39*S39/100,L39*S39/(100+S39)),0),ROUNDDOWN(IF(J39="税抜",L39*S39/100,L39*S39/(100+S39)),0)))))</f>
        <v/>
      </c>
      <c r="X39" s="105" t="str">
        <f>IF(Q39=0,"",T39+U39+V39+W39+N(M39)+N(N39))</f>
        <v/>
      </c>
      <c r="Y39" s="105" t="str">
        <f>IF(Q39=0,"",IF(AND('設定'!$B$9="はい",'設定'!$B$12="はい"),T39+V39,T39+U39+V39+W39))</f>
        <v/>
      </c>
      <c r="Z39" s="105" t="str">
        <f>IF(Q39=0,"",Y39+N(N39))</f>
        <v/>
      </c>
      <c r="AA39" s="105" t="str">
        <f>IF(Q39=0,"",IF(O39="はい",0,IF(I39="クレジットカード",0,IF(I39="電子（PDFのみ）",0,IF(Y39=0,IF(Z39&lt;'印紙判定表'!$A$24,0,'印紙判定表'!$C$24),IF(Z39&lt;'印紙判定表'!$A$6,0,INDEX('印紙判定表'!$C$5:$C$19,MATCH(MAX(Y39,'印紙判定表'!$A$6),'印紙判定表'!$A$5:$A$19,1))))))))</f>
        <v/>
      </c>
      <c r="AB39" s="11" t="str">
        <f>IF(Q39=0,"",IF(O39="はい","非課税（営業に関しない受取書・国税庁 No.7125）",IF(I39="クレジットカード","課税文書に当たらない（領収書に「クレジットカード利用」と印字・国税庁 質疑応答19/37）",IF(I39="電子（PDFのみ）","課税文書に当たらない（電子データのみで紙を渡さない・国税庁 質疑応答02/10。紙に印刷して渡すと課税）",IF(AA39=0,"非課税（受取金額が"&amp;TEXT(IF(Y39=0,'印紙判定表'!$A$24,'印紙判定表'!$A$6),"#,##0")&amp;"円"&amp;"未満・国税庁 No.7105）"&amp;IF(N(N39)&gt;0,"。売上代金と売上代金以外の合計で判定","")&amp;IF(N(M39)&gt;0,"。入湯税など特別徴収の税は判定額に入れない（印紙税法基本通達第32条）",""),"課税（判定額"&amp;TEXT(Y39,"#,##0")&amp;"円→"&amp;TEXT(AA39,"#,##0")&amp;"円）"&amp;IF(AND('設定'!$B$9="はい",'設定'!$B$12="はい"),"。消費税額を除いた額で判定（国税庁 No.7124）","。税込の額で判定（"&amp;IF('設定'!$B$9="はい","消費税額を印字しない書式・国税庁 No.7124","免税事業者・国税庁 質疑応答19/21")&amp;"）")&amp;IF(N(M39)&gt;0,"。入湯税など特別徴収の税は判定額に入れない（印紙税法基本通達第32条）","")&amp;IF(I39="銀行振込","。振込でも受取書（印紙税法基本通達 別表第一 第17号文書の4）","")&amp;IF(OR(I39="電子マネー",I39="コード決済"),"。決済の仕組みで扱いが違う（国税庁 質疑応答19/50）。この表では印紙が要るものとして判定","")&amp;IF(Y39=0,"。売上代金以外の受取書として判定（第17号の2）",IF(Y39&lt;'印紙判定表'!$A$6,"。売上代金は"&amp;TEXT('印紙判定表'!$A$6,"#,##0")&amp;"円"&amp;"未満だが、売上代金以外との合計が"&amp;TEXT('印紙判定表'!$A$6,"#,##0")&amp;"円"&amp;"以上のため"&amp;TEXT(AA39,"#,##0")&amp;"円","")))))))</f>
        <v/>
      </c>
      <c r="AC39" s="11" t="str">
        <f>IF(Q39=0,"",IF(G39="はい","簡易請求書の形（宛名なし・「上様」）","事業者宛（適格請求書の形）"))</f>
        <v/>
      </c>
      <c r="AD39" s="11" t="str">
        <f>IF(COUNT(K39,L39,M39,N39)=0,"",IF(Q39=0,"取引日を入れてください（税率を取引日で決めます）。",IF(AND(G39&lt;&gt;"はい",E39=""),"宛名を入れてください（事業者宛は宛名が必要）。","")&amp;IF(AND(G39="はい",'設定'!$B$10="その他（事業者間の取引が中心）"),"「上様」にできる事業か確認してください（相手が個別に特定される取引は簡易請求書の対象外・国税庁 問24-2）。","")&amp;IF(AND(G39&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39="","領収書の日付（受領日）を入れてください。","")&amp;IF(OR(I39="電子マネー",I39="コード決済"),"決済の仕組みで印紙の扱いが違います（国税庁 質疑応答19/50）。","")))</f>
        <v/>
      </c>
      <c r="AE39" s="19" t="str">
        <f>IF(Q39=0,"",IF(P39&lt;&gt;"","領 収 書（再発行）","領 収 書"))</f>
        <v/>
      </c>
      <c r="AF39" s="19" t="str">
        <f>IF(B39="","",IF(B39&gt;=DATE(2019,5,1),"令和"&amp;IF(YEAR(B39)=2019,"元",YEAR(B39)-2018)&amp;"年"&amp;MONTH(B39)&amp;"月"&amp;DAY(B39)&amp;"日",YEAR(B39)&amp;"年"&amp;MONTH(B39)&amp;"月"&amp;DAY(B39)&amp;"日")&amp;IF(P39&lt;&gt;"","　（再発行）元の領収書 "&amp;IF(P39&gt;=DATE(2019,5,1),"令和"&amp;IF(YEAR(P39)=2019,"元",YEAR(P39)-2018)&amp;"年"&amp;MONTH(P39)&amp;"月"&amp;DAY(P39)&amp;"日",YEAR(P39)&amp;"年"&amp;MONTH(P39)&amp;"月"&amp;DAY(P39)&amp;"日")&amp;"付",""))</f>
        <v/>
      </c>
      <c r="AG39" s="19" t="str">
        <f>IF(G39="はい","上様",IF(E39="","",E39&amp;" "&amp;IF(F39="","様",F39)))</f>
        <v/>
      </c>
      <c r="AH39" s="19" t="str">
        <f>IF(Q39=0,"","金額　￥"&amp;TEXT(X39,"#,##0")&amp;" －")</f>
        <v/>
      </c>
      <c r="AI39" s="19" t="str">
        <f>IF(H39="","","但し　"&amp;IF(RIGHT(H39&amp;IF(D39&lt;&gt;"","（"&amp;D39&amp;"）",""),3)="として",H39&amp;IF(D39&lt;&gt;"","（"&amp;D39&amp;"）",""),H39&amp;IF(D39&lt;&gt;"","（"&amp;D39&amp;"）","")&amp;"として")&amp;IF(I39="クレジットカード","（クレジットカード利用）","")&amp;IF(N(L39)&gt;0,"（※は軽減税率の対象品目）",""))</f>
        <v/>
      </c>
      <c r="AJ39" s="19" t="str">
        <f>IF(OR(Q39=0,N(K39)=0),"",IF(AND('設定'!$B$12&lt;&gt;"はい",'設定'!$B$8=""),"",IF(G39="はい",R39&amp;"%対象"&amp;"　"&amp;TEXT(T39+U39,"#,##0")&amp;"円"&amp;IF('設定'!$B$12="はい","（うち消費税額 "&amp;TEXT(U39,"#,##0")&amp;"円）",""),IF('設定'!$B$12="はい",R39&amp;"%対象"&amp;"　税抜 "&amp;TEXT(T39,"#,##0")&amp;"円　消費税額 "&amp;TEXT(U39,"#,##0")&amp;"円（税込 "&amp;TEXT(T39+U39,"#,##0")&amp;"円）",R39&amp;"%対象"&amp;"　税込 "&amp;TEXT(T39+U39,"#,##0")&amp;"円"))))</f>
        <v/>
      </c>
      <c r="AK39" s="19" t="str">
        <f>IF(OR(Q39=0,N(L39)=0),"",IF(AND('設定'!$B$12&lt;&gt;"はい",'設定'!$B$8=""),"",IF(G39="はい",S39&amp;"%対象※"&amp;"　"&amp;TEXT(V39+W39,"#,##0")&amp;"円"&amp;IF('設定'!$B$12="はい","（うち消費税額 "&amp;TEXT(W39,"#,##0")&amp;"円）",""),IF('設定'!$B$12="はい",S39&amp;"%対象※"&amp;"　税抜 "&amp;TEXT(V39,"#,##0")&amp;"円　消費税額 "&amp;TEXT(W39,"#,##0")&amp;"円（税込 "&amp;TEXT(V39+W39,"#,##0")&amp;"円）",S39&amp;"%対象※"&amp;"　税込 "&amp;TEXT(V39+W39,"#,##0")&amp;"円"))))</f>
        <v/>
      </c>
      <c r="AL39" s="19" t="str">
        <f>IF(OR(Q39=0,N(M39)=0),"","課税対象外（入湯税など）　"&amp;TEXT(M39,"#,##0")&amp;"円")</f>
        <v/>
      </c>
      <c r="AM39" s="19" t="str">
        <f>IF(OR(Q39=0,N(N39)=0),"","売上代金以外の額　"&amp;TEXT(N39,"#,##0")&amp;"円")</f>
        <v/>
      </c>
      <c r="AN39" s="19" t="str">
        <f>IF(Q39=0,"",IF(AA39&gt;0,"収入印紙 "&amp;TEXT(AA39,"#,##0")&amp;"円 貼付欄",""))</f>
        <v/>
      </c>
    </row>
    <row r="40">
      <c r="A40" s="103" t="n">
        <v>36</v>
      </c>
      <c r="B40" s="100" t="n"/>
      <c r="C40" s="100" t="n"/>
      <c r="D40" s="7" t="n"/>
      <c r="E40" s="7" t="n"/>
      <c r="F40" s="15" t="n"/>
      <c r="G40" s="15" t="n"/>
      <c r="H40" s="7" t="n"/>
      <c r="I40" s="15" t="n"/>
      <c r="J40" s="15" t="n"/>
      <c r="K40" s="104" t="n"/>
      <c r="L40" s="104" t="n"/>
      <c r="M40" s="104" t="n"/>
      <c r="N40" s="104" t="n"/>
      <c r="O40" s="15" t="n"/>
      <c r="P40" s="100" t="n"/>
      <c r="Q40" s="17">
        <f>IF(COUNT(K40,L40,M40,N40)=0,0,IF(AND(OR(N(K40)=0,R40&lt;&gt;""),OR(N(L40)=0,S40&lt;&gt;"")),1,0))</f>
        <v>0</v>
      </c>
      <c r="R40" s="17" t="str">
        <f>IF(C40="","",IFERROR(LOOKUP(2,1/(('設定'!$B$16:$B$19&lt;&gt;"")*('設定'!$B$16:$B$19&lt;=C40)*('設定'!$C$16:$C$19&lt;&gt;"")),'設定'!$C$16:$C$19),""))</f>
        <v/>
      </c>
      <c r="S40" s="17" t="str">
        <f>IF(C40="","",IFERROR(LOOKUP(2,1/(('設定'!$B$20:$B$23&lt;&gt;"")*('設定'!$B$20:$B$23&lt;=C40)*('設定'!$C$20:$C$23&lt;&gt;"")),'設定'!$C$20:$C$23),""))</f>
        <v/>
      </c>
      <c r="T40" s="105" t="str">
        <f>IF(Q40=0,"",IF(N(K40)=0,0,IF(J40="税抜",K40,K40-U40)))</f>
        <v/>
      </c>
      <c r="U40" s="105" t="str">
        <f>IF(Q40=0,"",IF(N(K40)=0,0,IF('設定'!$B$11="切上げ",ROUNDUP(IF(J40="税抜",K40*R40/100,K40*R40/(100+R40)),0),IF('設定'!$B$11="四捨五入",ROUND(IF(J40="税抜",K40*R40/100,K40*R40/(100+R40)),0),ROUNDDOWN(IF(J40="税抜",K40*R40/100,K40*R40/(100+R40)),0)))))</f>
        <v/>
      </c>
      <c r="V40" s="105" t="str">
        <f>IF(Q40=0,"",IF(N(L40)=0,0,IF(J40="税抜",L40,L40-W40)))</f>
        <v/>
      </c>
      <c r="W40" s="105" t="str">
        <f>IF(Q40=0,"",IF(N(L40)=0,0,IF('設定'!$B$11="切上げ",ROUNDUP(IF(J40="税抜",L40*S40/100,L40*S40/(100+S40)),0),IF('設定'!$B$11="四捨五入",ROUND(IF(J40="税抜",L40*S40/100,L40*S40/(100+S40)),0),ROUNDDOWN(IF(J40="税抜",L40*S40/100,L40*S40/(100+S40)),0)))))</f>
        <v/>
      </c>
      <c r="X40" s="105" t="str">
        <f>IF(Q40=0,"",T40+U40+V40+W40+N(M40)+N(N40))</f>
        <v/>
      </c>
      <c r="Y40" s="105" t="str">
        <f>IF(Q40=0,"",IF(AND('設定'!$B$9="はい",'設定'!$B$12="はい"),T40+V40,T40+U40+V40+W40))</f>
        <v/>
      </c>
      <c r="Z40" s="105" t="str">
        <f>IF(Q40=0,"",Y40+N(N40))</f>
        <v/>
      </c>
      <c r="AA40" s="105" t="str">
        <f>IF(Q40=0,"",IF(O40="はい",0,IF(I40="クレジットカード",0,IF(I40="電子（PDFのみ）",0,IF(Y40=0,IF(Z40&lt;'印紙判定表'!$A$24,0,'印紙判定表'!$C$24),IF(Z40&lt;'印紙判定表'!$A$6,0,INDEX('印紙判定表'!$C$5:$C$19,MATCH(MAX(Y40,'印紙判定表'!$A$6),'印紙判定表'!$A$5:$A$19,1))))))))</f>
        <v/>
      </c>
      <c r="AB40" s="11" t="str">
        <f>IF(Q40=0,"",IF(O40="はい","非課税（営業に関しない受取書・国税庁 No.7125）",IF(I40="クレジットカード","課税文書に当たらない（領収書に「クレジットカード利用」と印字・国税庁 質疑応答19/37）",IF(I40="電子（PDFのみ）","課税文書に当たらない（電子データのみで紙を渡さない・国税庁 質疑応答02/10。紙に印刷して渡すと課税）",IF(AA40=0,"非課税（受取金額が"&amp;TEXT(IF(Y40=0,'印紙判定表'!$A$24,'印紙判定表'!$A$6),"#,##0")&amp;"円"&amp;"未満・国税庁 No.7105）"&amp;IF(N(N40)&gt;0,"。売上代金と売上代金以外の合計で判定","")&amp;IF(N(M40)&gt;0,"。入湯税など特別徴収の税は判定額に入れない（印紙税法基本通達第32条）",""),"課税（判定額"&amp;TEXT(Y40,"#,##0")&amp;"円→"&amp;TEXT(AA40,"#,##0")&amp;"円）"&amp;IF(AND('設定'!$B$9="はい",'設定'!$B$12="はい"),"。消費税額を除いた額で判定（国税庁 No.7124）","。税込の額で判定（"&amp;IF('設定'!$B$9="はい","消費税額を印字しない書式・国税庁 No.7124","免税事業者・国税庁 質疑応答19/21")&amp;"）")&amp;IF(N(M40)&gt;0,"。入湯税など特別徴収の税は判定額に入れない（印紙税法基本通達第32条）","")&amp;IF(I40="銀行振込","。振込でも受取書（印紙税法基本通達 別表第一 第17号文書の4）","")&amp;IF(OR(I40="電子マネー",I40="コード決済"),"。決済の仕組みで扱いが違う（国税庁 質疑応答19/50）。この表では印紙が要るものとして判定","")&amp;IF(Y40=0,"。売上代金以外の受取書として判定（第17号の2）",IF(Y40&lt;'印紙判定表'!$A$6,"。売上代金は"&amp;TEXT('印紙判定表'!$A$6,"#,##0")&amp;"円"&amp;"未満だが、売上代金以外との合計が"&amp;TEXT('印紙判定表'!$A$6,"#,##0")&amp;"円"&amp;"以上のため"&amp;TEXT(AA40,"#,##0")&amp;"円","")))))))</f>
        <v/>
      </c>
      <c r="AC40" s="11" t="str">
        <f>IF(Q40=0,"",IF(G40="はい","簡易請求書の形（宛名なし・「上様」）","事業者宛（適格請求書の形）"))</f>
        <v/>
      </c>
      <c r="AD40" s="11" t="str">
        <f>IF(COUNT(K40,L40,M40,N40)=0,"",IF(Q40=0,"取引日を入れてください（税率を取引日で決めます）。",IF(AND(G40&lt;&gt;"はい",E40=""),"宛名を入れてください（事業者宛は宛名が必要）。","")&amp;IF(AND(G40="はい",'設定'!$B$10="その他（事業者間の取引が中心）"),"「上様」にできる事業か確認してください（相手が個別に特定される取引は簡易請求書の対象外・国税庁 問24-2）。","")&amp;IF(AND(G40&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40="","領収書の日付（受領日）を入れてください。","")&amp;IF(OR(I40="電子マネー",I40="コード決済"),"決済の仕組みで印紙の扱いが違います（国税庁 質疑応答19/50）。","")))</f>
        <v/>
      </c>
      <c r="AE40" s="19" t="str">
        <f>IF(Q40=0,"",IF(P40&lt;&gt;"","領 収 書（再発行）","領 収 書"))</f>
        <v/>
      </c>
      <c r="AF40" s="19" t="str">
        <f>IF(B40="","",IF(B40&gt;=DATE(2019,5,1),"令和"&amp;IF(YEAR(B40)=2019,"元",YEAR(B40)-2018)&amp;"年"&amp;MONTH(B40)&amp;"月"&amp;DAY(B40)&amp;"日",YEAR(B40)&amp;"年"&amp;MONTH(B40)&amp;"月"&amp;DAY(B40)&amp;"日")&amp;IF(P40&lt;&gt;"","　（再発行）元の領収書 "&amp;IF(P40&gt;=DATE(2019,5,1),"令和"&amp;IF(YEAR(P40)=2019,"元",YEAR(P40)-2018)&amp;"年"&amp;MONTH(P40)&amp;"月"&amp;DAY(P40)&amp;"日",YEAR(P40)&amp;"年"&amp;MONTH(P40)&amp;"月"&amp;DAY(P40)&amp;"日")&amp;"付",""))</f>
        <v/>
      </c>
      <c r="AG40" s="19" t="str">
        <f>IF(G40="はい","上様",IF(E40="","",E40&amp;" "&amp;IF(F40="","様",F40)))</f>
        <v/>
      </c>
      <c r="AH40" s="19" t="str">
        <f>IF(Q40=0,"","金額　￥"&amp;TEXT(X40,"#,##0")&amp;" －")</f>
        <v/>
      </c>
      <c r="AI40" s="19" t="str">
        <f>IF(H40="","","但し　"&amp;IF(RIGHT(H40&amp;IF(D40&lt;&gt;"","（"&amp;D40&amp;"）",""),3)="として",H40&amp;IF(D40&lt;&gt;"","（"&amp;D40&amp;"）",""),H40&amp;IF(D40&lt;&gt;"","（"&amp;D40&amp;"）","")&amp;"として")&amp;IF(I40="クレジットカード","（クレジットカード利用）","")&amp;IF(N(L40)&gt;0,"（※は軽減税率の対象品目）",""))</f>
        <v/>
      </c>
      <c r="AJ40" s="19" t="str">
        <f>IF(OR(Q40=0,N(K40)=0),"",IF(AND('設定'!$B$12&lt;&gt;"はい",'設定'!$B$8=""),"",IF(G40="はい",R40&amp;"%対象"&amp;"　"&amp;TEXT(T40+U40,"#,##0")&amp;"円"&amp;IF('設定'!$B$12="はい","（うち消費税額 "&amp;TEXT(U40,"#,##0")&amp;"円）",""),IF('設定'!$B$12="はい",R40&amp;"%対象"&amp;"　税抜 "&amp;TEXT(T40,"#,##0")&amp;"円　消費税額 "&amp;TEXT(U40,"#,##0")&amp;"円（税込 "&amp;TEXT(T40+U40,"#,##0")&amp;"円）",R40&amp;"%対象"&amp;"　税込 "&amp;TEXT(T40+U40,"#,##0")&amp;"円"))))</f>
        <v/>
      </c>
      <c r="AK40" s="19" t="str">
        <f>IF(OR(Q40=0,N(L40)=0),"",IF(AND('設定'!$B$12&lt;&gt;"はい",'設定'!$B$8=""),"",IF(G40="はい",S40&amp;"%対象※"&amp;"　"&amp;TEXT(V40+W40,"#,##0")&amp;"円"&amp;IF('設定'!$B$12="はい","（うち消費税額 "&amp;TEXT(W40,"#,##0")&amp;"円）",""),IF('設定'!$B$12="はい",S40&amp;"%対象※"&amp;"　税抜 "&amp;TEXT(V40,"#,##0")&amp;"円　消費税額 "&amp;TEXT(W40,"#,##0")&amp;"円（税込 "&amp;TEXT(V40+W40,"#,##0")&amp;"円）",S40&amp;"%対象※"&amp;"　税込 "&amp;TEXT(V40+W40,"#,##0")&amp;"円"))))</f>
        <v/>
      </c>
      <c r="AL40" s="19" t="str">
        <f>IF(OR(Q40=0,N(M40)=0),"","課税対象外（入湯税など）　"&amp;TEXT(M40,"#,##0")&amp;"円")</f>
        <v/>
      </c>
      <c r="AM40" s="19" t="str">
        <f>IF(OR(Q40=0,N(N40)=0),"","売上代金以外の額　"&amp;TEXT(N40,"#,##0")&amp;"円")</f>
        <v/>
      </c>
      <c r="AN40" s="19" t="str">
        <f>IF(Q40=0,"",IF(AA40&gt;0,"収入印紙 "&amp;TEXT(AA40,"#,##0")&amp;"円 貼付欄",""))</f>
        <v/>
      </c>
    </row>
    <row r="41">
      <c r="A41" s="103" t="n">
        <v>37</v>
      </c>
      <c r="B41" s="100" t="n"/>
      <c r="C41" s="100" t="n"/>
      <c r="D41" s="7" t="n"/>
      <c r="E41" s="7" t="n"/>
      <c r="F41" s="15" t="n"/>
      <c r="G41" s="15" t="n"/>
      <c r="H41" s="7" t="n"/>
      <c r="I41" s="15" t="n"/>
      <c r="J41" s="15" t="n"/>
      <c r="K41" s="104" t="n"/>
      <c r="L41" s="104" t="n"/>
      <c r="M41" s="104" t="n"/>
      <c r="N41" s="104" t="n"/>
      <c r="O41" s="15" t="n"/>
      <c r="P41" s="100" t="n"/>
      <c r="Q41" s="17">
        <f>IF(COUNT(K41,L41,M41,N41)=0,0,IF(AND(OR(N(K41)=0,R41&lt;&gt;""),OR(N(L41)=0,S41&lt;&gt;"")),1,0))</f>
        <v>0</v>
      </c>
      <c r="R41" s="17" t="str">
        <f>IF(C41="","",IFERROR(LOOKUP(2,1/(('設定'!$B$16:$B$19&lt;&gt;"")*('設定'!$B$16:$B$19&lt;=C41)*('設定'!$C$16:$C$19&lt;&gt;"")),'設定'!$C$16:$C$19),""))</f>
        <v/>
      </c>
      <c r="S41" s="17" t="str">
        <f>IF(C41="","",IFERROR(LOOKUP(2,1/(('設定'!$B$20:$B$23&lt;&gt;"")*('設定'!$B$20:$B$23&lt;=C41)*('設定'!$C$20:$C$23&lt;&gt;"")),'設定'!$C$20:$C$23),""))</f>
        <v/>
      </c>
      <c r="T41" s="105" t="str">
        <f>IF(Q41=0,"",IF(N(K41)=0,0,IF(J41="税抜",K41,K41-U41)))</f>
        <v/>
      </c>
      <c r="U41" s="105" t="str">
        <f>IF(Q41=0,"",IF(N(K41)=0,0,IF('設定'!$B$11="切上げ",ROUNDUP(IF(J41="税抜",K41*R41/100,K41*R41/(100+R41)),0),IF('設定'!$B$11="四捨五入",ROUND(IF(J41="税抜",K41*R41/100,K41*R41/(100+R41)),0),ROUNDDOWN(IF(J41="税抜",K41*R41/100,K41*R41/(100+R41)),0)))))</f>
        <v/>
      </c>
      <c r="V41" s="105" t="str">
        <f>IF(Q41=0,"",IF(N(L41)=0,0,IF(J41="税抜",L41,L41-W41)))</f>
        <v/>
      </c>
      <c r="W41" s="105" t="str">
        <f>IF(Q41=0,"",IF(N(L41)=0,0,IF('設定'!$B$11="切上げ",ROUNDUP(IF(J41="税抜",L41*S41/100,L41*S41/(100+S41)),0),IF('設定'!$B$11="四捨五入",ROUND(IF(J41="税抜",L41*S41/100,L41*S41/(100+S41)),0),ROUNDDOWN(IF(J41="税抜",L41*S41/100,L41*S41/(100+S41)),0)))))</f>
        <v/>
      </c>
      <c r="X41" s="105" t="str">
        <f>IF(Q41=0,"",T41+U41+V41+W41+N(M41)+N(N41))</f>
        <v/>
      </c>
      <c r="Y41" s="105" t="str">
        <f>IF(Q41=0,"",IF(AND('設定'!$B$9="はい",'設定'!$B$12="はい"),T41+V41,T41+U41+V41+W41))</f>
        <v/>
      </c>
      <c r="Z41" s="105" t="str">
        <f>IF(Q41=0,"",Y41+N(N41))</f>
        <v/>
      </c>
      <c r="AA41" s="105" t="str">
        <f>IF(Q41=0,"",IF(O41="はい",0,IF(I41="クレジットカード",0,IF(I41="電子（PDFのみ）",0,IF(Y41=0,IF(Z41&lt;'印紙判定表'!$A$24,0,'印紙判定表'!$C$24),IF(Z41&lt;'印紙判定表'!$A$6,0,INDEX('印紙判定表'!$C$5:$C$19,MATCH(MAX(Y41,'印紙判定表'!$A$6),'印紙判定表'!$A$5:$A$19,1))))))))</f>
        <v/>
      </c>
      <c r="AB41" s="11" t="str">
        <f>IF(Q41=0,"",IF(O41="はい","非課税（営業に関しない受取書・国税庁 No.7125）",IF(I41="クレジットカード","課税文書に当たらない（領収書に「クレジットカード利用」と印字・国税庁 質疑応答19/37）",IF(I41="電子（PDFのみ）","課税文書に当たらない（電子データのみで紙を渡さない・国税庁 質疑応答02/10。紙に印刷して渡すと課税）",IF(AA41=0,"非課税（受取金額が"&amp;TEXT(IF(Y41=0,'印紙判定表'!$A$24,'印紙判定表'!$A$6),"#,##0")&amp;"円"&amp;"未満・国税庁 No.7105）"&amp;IF(N(N41)&gt;0,"。売上代金と売上代金以外の合計で判定","")&amp;IF(N(M41)&gt;0,"。入湯税など特別徴収の税は判定額に入れない（印紙税法基本通達第32条）",""),"課税（判定額"&amp;TEXT(Y41,"#,##0")&amp;"円→"&amp;TEXT(AA41,"#,##0")&amp;"円）"&amp;IF(AND('設定'!$B$9="はい",'設定'!$B$12="はい"),"。消費税額を除いた額で判定（国税庁 No.7124）","。税込の額で判定（"&amp;IF('設定'!$B$9="はい","消費税額を印字しない書式・国税庁 No.7124","免税事業者・国税庁 質疑応答19/21")&amp;"）")&amp;IF(N(M41)&gt;0,"。入湯税など特別徴収の税は判定額に入れない（印紙税法基本通達第32条）","")&amp;IF(I41="銀行振込","。振込でも受取書（印紙税法基本通達 別表第一 第17号文書の4）","")&amp;IF(OR(I41="電子マネー",I41="コード決済"),"。決済の仕組みで扱いが違う（国税庁 質疑応答19/50）。この表では印紙が要るものとして判定","")&amp;IF(Y41=0,"。売上代金以外の受取書として判定（第17号の2）",IF(Y41&lt;'印紙判定表'!$A$6,"。売上代金は"&amp;TEXT('印紙判定表'!$A$6,"#,##0")&amp;"円"&amp;"未満だが、売上代金以外との合計が"&amp;TEXT('印紙判定表'!$A$6,"#,##0")&amp;"円"&amp;"以上のため"&amp;TEXT(AA41,"#,##0")&amp;"円","")))))))</f>
        <v/>
      </c>
      <c r="AC41" s="11" t="str">
        <f>IF(Q41=0,"",IF(G41="はい","簡易請求書の形（宛名なし・「上様」）","事業者宛（適格請求書の形）"))</f>
        <v/>
      </c>
      <c r="AD41" s="11" t="str">
        <f>IF(COUNT(K41,L41,M41,N41)=0,"",IF(Q41=0,"取引日を入れてください（税率を取引日で決めます）。",IF(AND(G41&lt;&gt;"はい",E41=""),"宛名を入れてください（事業者宛は宛名が必要）。","")&amp;IF(AND(G41="はい",'設定'!$B$10="その他（事業者間の取引が中心）"),"「上様」にできる事業か確認してください（相手が個別に特定される取引は簡易請求書の対象外・国税庁 問24-2）。","")&amp;IF(AND(G41&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41="","領収書の日付（受領日）を入れてください。","")&amp;IF(OR(I41="電子マネー",I41="コード決済"),"決済の仕組みで印紙の扱いが違います（国税庁 質疑応答19/50）。","")))</f>
        <v/>
      </c>
      <c r="AE41" s="19" t="str">
        <f>IF(Q41=0,"",IF(P41&lt;&gt;"","領 収 書（再発行）","領 収 書"))</f>
        <v/>
      </c>
      <c r="AF41" s="19" t="str">
        <f>IF(B41="","",IF(B41&gt;=DATE(2019,5,1),"令和"&amp;IF(YEAR(B41)=2019,"元",YEAR(B41)-2018)&amp;"年"&amp;MONTH(B41)&amp;"月"&amp;DAY(B41)&amp;"日",YEAR(B41)&amp;"年"&amp;MONTH(B41)&amp;"月"&amp;DAY(B41)&amp;"日")&amp;IF(P41&lt;&gt;"","　（再発行）元の領収書 "&amp;IF(P41&gt;=DATE(2019,5,1),"令和"&amp;IF(YEAR(P41)=2019,"元",YEAR(P41)-2018)&amp;"年"&amp;MONTH(P41)&amp;"月"&amp;DAY(P41)&amp;"日",YEAR(P41)&amp;"年"&amp;MONTH(P41)&amp;"月"&amp;DAY(P41)&amp;"日")&amp;"付",""))</f>
        <v/>
      </c>
      <c r="AG41" s="19" t="str">
        <f>IF(G41="はい","上様",IF(E41="","",E41&amp;" "&amp;IF(F41="","様",F41)))</f>
        <v/>
      </c>
      <c r="AH41" s="19" t="str">
        <f>IF(Q41=0,"","金額　￥"&amp;TEXT(X41,"#,##0")&amp;" －")</f>
        <v/>
      </c>
      <c r="AI41" s="19" t="str">
        <f>IF(H41="","","但し　"&amp;IF(RIGHT(H41&amp;IF(D41&lt;&gt;"","（"&amp;D41&amp;"）",""),3)="として",H41&amp;IF(D41&lt;&gt;"","（"&amp;D41&amp;"）",""),H41&amp;IF(D41&lt;&gt;"","（"&amp;D41&amp;"）","")&amp;"として")&amp;IF(I41="クレジットカード","（クレジットカード利用）","")&amp;IF(N(L41)&gt;0,"（※は軽減税率の対象品目）",""))</f>
        <v/>
      </c>
      <c r="AJ41" s="19" t="str">
        <f>IF(OR(Q41=0,N(K41)=0),"",IF(AND('設定'!$B$12&lt;&gt;"はい",'設定'!$B$8=""),"",IF(G41="はい",R41&amp;"%対象"&amp;"　"&amp;TEXT(T41+U41,"#,##0")&amp;"円"&amp;IF('設定'!$B$12="はい","（うち消費税額 "&amp;TEXT(U41,"#,##0")&amp;"円）",""),IF('設定'!$B$12="はい",R41&amp;"%対象"&amp;"　税抜 "&amp;TEXT(T41,"#,##0")&amp;"円　消費税額 "&amp;TEXT(U41,"#,##0")&amp;"円（税込 "&amp;TEXT(T41+U41,"#,##0")&amp;"円）",R41&amp;"%対象"&amp;"　税込 "&amp;TEXT(T41+U41,"#,##0")&amp;"円"))))</f>
        <v/>
      </c>
      <c r="AK41" s="19" t="str">
        <f>IF(OR(Q41=0,N(L41)=0),"",IF(AND('設定'!$B$12&lt;&gt;"はい",'設定'!$B$8=""),"",IF(G41="はい",S41&amp;"%対象※"&amp;"　"&amp;TEXT(V41+W41,"#,##0")&amp;"円"&amp;IF('設定'!$B$12="はい","（うち消費税額 "&amp;TEXT(W41,"#,##0")&amp;"円）",""),IF('設定'!$B$12="はい",S41&amp;"%対象※"&amp;"　税抜 "&amp;TEXT(V41,"#,##0")&amp;"円　消費税額 "&amp;TEXT(W41,"#,##0")&amp;"円（税込 "&amp;TEXT(V41+W41,"#,##0")&amp;"円）",S41&amp;"%対象※"&amp;"　税込 "&amp;TEXT(V41+W41,"#,##0")&amp;"円"))))</f>
        <v/>
      </c>
      <c r="AL41" s="19" t="str">
        <f>IF(OR(Q41=0,N(M41)=0),"","課税対象外（入湯税など）　"&amp;TEXT(M41,"#,##0")&amp;"円")</f>
        <v/>
      </c>
      <c r="AM41" s="19" t="str">
        <f>IF(OR(Q41=0,N(N41)=0),"","売上代金以外の額　"&amp;TEXT(N41,"#,##0")&amp;"円")</f>
        <v/>
      </c>
      <c r="AN41" s="19" t="str">
        <f>IF(Q41=0,"",IF(AA41&gt;0,"収入印紙 "&amp;TEXT(AA41,"#,##0")&amp;"円 貼付欄",""))</f>
        <v/>
      </c>
    </row>
    <row r="42">
      <c r="A42" s="103" t="n">
        <v>38</v>
      </c>
      <c r="B42" s="100" t="n"/>
      <c r="C42" s="100" t="n"/>
      <c r="D42" s="7" t="n"/>
      <c r="E42" s="7" t="n"/>
      <c r="F42" s="15" t="n"/>
      <c r="G42" s="15" t="n"/>
      <c r="H42" s="7" t="n"/>
      <c r="I42" s="15" t="n"/>
      <c r="J42" s="15" t="n"/>
      <c r="K42" s="104" t="n"/>
      <c r="L42" s="104" t="n"/>
      <c r="M42" s="104" t="n"/>
      <c r="N42" s="104" t="n"/>
      <c r="O42" s="15" t="n"/>
      <c r="P42" s="100" t="n"/>
      <c r="Q42" s="17">
        <f>IF(COUNT(K42,L42,M42,N42)=0,0,IF(AND(OR(N(K42)=0,R42&lt;&gt;""),OR(N(L42)=0,S42&lt;&gt;"")),1,0))</f>
        <v>0</v>
      </c>
      <c r="R42" s="17" t="str">
        <f>IF(C42="","",IFERROR(LOOKUP(2,1/(('設定'!$B$16:$B$19&lt;&gt;"")*('設定'!$B$16:$B$19&lt;=C42)*('設定'!$C$16:$C$19&lt;&gt;"")),'設定'!$C$16:$C$19),""))</f>
        <v/>
      </c>
      <c r="S42" s="17" t="str">
        <f>IF(C42="","",IFERROR(LOOKUP(2,1/(('設定'!$B$20:$B$23&lt;&gt;"")*('設定'!$B$20:$B$23&lt;=C42)*('設定'!$C$20:$C$23&lt;&gt;"")),'設定'!$C$20:$C$23),""))</f>
        <v/>
      </c>
      <c r="T42" s="105" t="str">
        <f>IF(Q42=0,"",IF(N(K42)=0,0,IF(J42="税抜",K42,K42-U42)))</f>
        <v/>
      </c>
      <c r="U42" s="105" t="str">
        <f>IF(Q42=0,"",IF(N(K42)=0,0,IF('設定'!$B$11="切上げ",ROUNDUP(IF(J42="税抜",K42*R42/100,K42*R42/(100+R42)),0),IF('設定'!$B$11="四捨五入",ROUND(IF(J42="税抜",K42*R42/100,K42*R42/(100+R42)),0),ROUNDDOWN(IF(J42="税抜",K42*R42/100,K42*R42/(100+R42)),0)))))</f>
        <v/>
      </c>
      <c r="V42" s="105" t="str">
        <f>IF(Q42=0,"",IF(N(L42)=0,0,IF(J42="税抜",L42,L42-W42)))</f>
        <v/>
      </c>
      <c r="W42" s="105" t="str">
        <f>IF(Q42=0,"",IF(N(L42)=0,0,IF('設定'!$B$11="切上げ",ROUNDUP(IF(J42="税抜",L42*S42/100,L42*S42/(100+S42)),0),IF('設定'!$B$11="四捨五入",ROUND(IF(J42="税抜",L42*S42/100,L42*S42/(100+S42)),0),ROUNDDOWN(IF(J42="税抜",L42*S42/100,L42*S42/(100+S42)),0)))))</f>
        <v/>
      </c>
      <c r="X42" s="105" t="str">
        <f>IF(Q42=0,"",T42+U42+V42+W42+N(M42)+N(N42))</f>
        <v/>
      </c>
      <c r="Y42" s="105" t="str">
        <f>IF(Q42=0,"",IF(AND('設定'!$B$9="はい",'設定'!$B$12="はい"),T42+V42,T42+U42+V42+W42))</f>
        <v/>
      </c>
      <c r="Z42" s="105" t="str">
        <f>IF(Q42=0,"",Y42+N(N42))</f>
        <v/>
      </c>
      <c r="AA42" s="105" t="str">
        <f>IF(Q42=0,"",IF(O42="はい",0,IF(I42="クレジットカード",0,IF(I42="電子（PDFのみ）",0,IF(Y42=0,IF(Z42&lt;'印紙判定表'!$A$24,0,'印紙判定表'!$C$24),IF(Z42&lt;'印紙判定表'!$A$6,0,INDEX('印紙判定表'!$C$5:$C$19,MATCH(MAX(Y42,'印紙判定表'!$A$6),'印紙判定表'!$A$5:$A$19,1))))))))</f>
        <v/>
      </c>
      <c r="AB42" s="11" t="str">
        <f>IF(Q42=0,"",IF(O42="はい","非課税（営業に関しない受取書・国税庁 No.7125）",IF(I42="クレジットカード","課税文書に当たらない（領収書に「クレジットカード利用」と印字・国税庁 質疑応答19/37）",IF(I42="電子（PDFのみ）","課税文書に当たらない（電子データのみで紙を渡さない・国税庁 質疑応答02/10。紙に印刷して渡すと課税）",IF(AA42=0,"非課税（受取金額が"&amp;TEXT(IF(Y42=0,'印紙判定表'!$A$24,'印紙判定表'!$A$6),"#,##0")&amp;"円"&amp;"未満・国税庁 No.7105）"&amp;IF(N(N42)&gt;0,"。売上代金と売上代金以外の合計で判定","")&amp;IF(N(M42)&gt;0,"。入湯税など特別徴収の税は判定額に入れない（印紙税法基本通達第32条）",""),"課税（判定額"&amp;TEXT(Y42,"#,##0")&amp;"円→"&amp;TEXT(AA42,"#,##0")&amp;"円）"&amp;IF(AND('設定'!$B$9="はい",'設定'!$B$12="はい"),"。消費税額を除いた額で判定（国税庁 No.7124）","。税込の額で判定（"&amp;IF('設定'!$B$9="はい","消費税額を印字しない書式・国税庁 No.7124","免税事業者・国税庁 質疑応答19/21")&amp;"）")&amp;IF(N(M42)&gt;0,"。入湯税など特別徴収の税は判定額に入れない（印紙税法基本通達第32条）","")&amp;IF(I42="銀行振込","。振込でも受取書（印紙税法基本通達 別表第一 第17号文書の4）","")&amp;IF(OR(I42="電子マネー",I42="コード決済"),"。決済の仕組みで扱いが違う（国税庁 質疑応答19/50）。この表では印紙が要るものとして判定","")&amp;IF(Y42=0,"。売上代金以外の受取書として判定（第17号の2）",IF(Y42&lt;'印紙判定表'!$A$6,"。売上代金は"&amp;TEXT('印紙判定表'!$A$6,"#,##0")&amp;"円"&amp;"未満だが、売上代金以外との合計が"&amp;TEXT('印紙判定表'!$A$6,"#,##0")&amp;"円"&amp;"以上のため"&amp;TEXT(AA42,"#,##0")&amp;"円","")))))))</f>
        <v/>
      </c>
      <c r="AC42" s="11" t="str">
        <f>IF(Q42=0,"",IF(G42="はい","簡易請求書の形（宛名なし・「上様」）","事業者宛（適格請求書の形）"))</f>
        <v/>
      </c>
      <c r="AD42" s="11" t="str">
        <f>IF(COUNT(K42,L42,M42,N42)=0,"",IF(Q42=0,"取引日を入れてください（税率を取引日で決めます）。",IF(AND(G42&lt;&gt;"はい",E42=""),"宛名を入れてください（事業者宛は宛名が必要）。","")&amp;IF(AND(G42="はい",'設定'!$B$10="その他（事業者間の取引が中心）"),"「上様」にできる事業か確認してください（相手が個別に特定される取引は簡易請求書の対象外・国税庁 問24-2）。","")&amp;IF(AND(G42&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42="","領収書の日付（受領日）を入れてください。","")&amp;IF(OR(I42="電子マネー",I42="コード決済"),"決済の仕組みで印紙の扱いが違います（国税庁 質疑応答19/50）。","")))</f>
        <v/>
      </c>
      <c r="AE42" s="19" t="str">
        <f>IF(Q42=0,"",IF(P42&lt;&gt;"","領 収 書（再発行）","領 収 書"))</f>
        <v/>
      </c>
      <c r="AF42" s="19" t="str">
        <f>IF(B42="","",IF(B42&gt;=DATE(2019,5,1),"令和"&amp;IF(YEAR(B42)=2019,"元",YEAR(B42)-2018)&amp;"年"&amp;MONTH(B42)&amp;"月"&amp;DAY(B42)&amp;"日",YEAR(B42)&amp;"年"&amp;MONTH(B42)&amp;"月"&amp;DAY(B42)&amp;"日")&amp;IF(P42&lt;&gt;"","　（再発行）元の領収書 "&amp;IF(P42&gt;=DATE(2019,5,1),"令和"&amp;IF(YEAR(P42)=2019,"元",YEAR(P42)-2018)&amp;"年"&amp;MONTH(P42)&amp;"月"&amp;DAY(P42)&amp;"日",YEAR(P42)&amp;"年"&amp;MONTH(P42)&amp;"月"&amp;DAY(P42)&amp;"日")&amp;"付",""))</f>
        <v/>
      </c>
      <c r="AG42" s="19" t="str">
        <f>IF(G42="はい","上様",IF(E42="","",E42&amp;" "&amp;IF(F42="","様",F42)))</f>
        <v/>
      </c>
      <c r="AH42" s="19" t="str">
        <f>IF(Q42=0,"","金額　￥"&amp;TEXT(X42,"#,##0")&amp;" －")</f>
        <v/>
      </c>
      <c r="AI42" s="19" t="str">
        <f>IF(H42="","","但し　"&amp;IF(RIGHT(H42&amp;IF(D42&lt;&gt;"","（"&amp;D42&amp;"）",""),3)="として",H42&amp;IF(D42&lt;&gt;"","（"&amp;D42&amp;"）",""),H42&amp;IF(D42&lt;&gt;"","（"&amp;D42&amp;"）","")&amp;"として")&amp;IF(I42="クレジットカード","（クレジットカード利用）","")&amp;IF(N(L42)&gt;0,"（※は軽減税率の対象品目）",""))</f>
        <v/>
      </c>
      <c r="AJ42" s="19" t="str">
        <f>IF(OR(Q42=0,N(K42)=0),"",IF(AND('設定'!$B$12&lt;&gt;"はい",'設定'!$B$8=""),"",IF(G42="はい",R42&amp;"%対象"&amp;"　"&amp;TEXT(T42+U42,"#,##0")&amp;"円"&amp;IF('設定'!$B$12="はい","（うち消費税額 "&amp;TEXT(U42,"#,##0")&amp;"円）",""),IF('設定'!$B$12="はい",R42&amp;"%対象"&amp;"　税抜 "&amp;TEXT(T42,"#,##0")&amp;"円　消費税額 "&amp;TEXT(U42,"#,##0")&amp;"円（税込 "&amp;TEXT(T42+U42,"#,##0")&amp;"円）",R42&amp;"%対象"&amp;"　税込 "&amp;TEXT(T42+U42,"#,##0")&amp;"円"))))</f>
        <v/>
      </c>
      <c r="AK42" s="19" t="str">
        <f>IF(OR(Q42=0,N(L42)=0),"",IF(AND('設定'!$B$12&lt;&gt;"はい",'設定'!$B$8=""),"",IF(G42="はい",S42&amp;"%対象※"&amp;"　"&amp;TEXT(V42+W42,"#,##0")&amp;"円"&amp;IF('設定'!$B$12="はい","（うち消費税額 "&amp;TEXT(W42,"#,##0")&amp;"円）",""),IF('設定'!$B$12="はい",S42&amp;"%対象※"&amp;"　税抜 "&amp;TEXT(V42,"#,##0")&amp;"円　消費税額 "&amp;TEXT(W42,"#,##0")&amp;"円（税込 "&amp;TEXT(V42+W42,"#,##0")&amp;"円）",S42&amp;"%対象※"&amp;"　税込 "&amp;TEXT(V42+W42,"#,##0")&amp;"円"))))</f>
        <v/>
      </c>
      <c r="AL42" s="19" t="str">
        <f>IF(OR(Q42=0,N(M42)=0),"","課税対象外（入湯税など）　"&amp;TEXT(M42,"#,##0")&amp;"円")</f>
        <v/>
      </c>
      <c r="AM42" s="19" t="str">
        <f>IF(OR(Q42=0,N(N42)=0),"","売上代金以外の額　"&amp;TEXT(N42,"#,##0")&amp;"円")</f>
        <v/>
      </c>
      <c r="AN42" s="19" t="str">
        <f>IF(Q42=0,"",IF(AA42&gt;0,"収入印紙 "&amp;TEXT(AA42,"#,##0")&amp;"円 貼付欄",""))</f>
        <v/>
      </c>
    </row>
    <row r="43">
      <c r="A43" s="103" t="n">
        <v>39</v>
      </c>
      <c r="B43" s="100" t="n"/>
      <c r="C43" s="100" t="n"/>
      <c r="D43" s="7" t="n"/>
      <c r="E43" s="7" t="n"/>
      <c r="F43" s="15" t="n"/>
      <c r="G43" s="15" t="n"/>
      <c r="H43" s="7" t="n"/>
      <c r="I43" s="15" t="n"/>
      <c r="J43" s="15" t="n"/>
      <c r="K43" s="104" t="n"/>
      <c r="L43" s="104" t="n"/>
      <c r="M43" s="104" t="n"/>
      <c r="N43" s="104" t="n"/>
      <c r="O43" s="15" t="n"/>
      <c r="P43" s="100" t="n"/>
      <c r="Q43" s="17">
        <f>IF(COUNT(K43,L43,M43,N43)=0,0,IF(AND(OR(N(K43)=0,R43&lt;&gt;""),OR(N(L43)=0,S43&lt;&gt;"")),1,0))</f>
        <v>0</v>
      </c>
      <c r="R43" s="17" t="str">
        <f>IF(C43="","",IFERROR(LOOKUP(2,1/(('設定'!$B$16:$B$19&lt;&gt;"")*('設定'!$B$16:$B$19&lt;=C43)*('設定'!$C$16:$C$19&lt;&gt;"")),'設定'!$C$16:$C$19),""))</f>
        <v/>
      </c>
      <c r="S43" s="17" t="str">
        <f>IF(C43="","",IFERROR(LOOKUP(2,1/(('設定'!$B$20:$B$23&lt;&gt;"")*('設定'!$B$20:$B$23&lt;=C43)*('設定'!$C$20:$C$23&lt;&gt;"")),'設定'!$C$20:$C$23),""))</f>
        <v/>
      </c>
      <c r="T43" s="105" t="str">
        <f>IF(Q43=0,"",IF(N(K43)=0,0,IF(J43="税抜",K43,K43-U43)))</f>
        <v/>
      </c>
      <c r="U43" s="105" t="str">
        <f>IF(Q43=0,"",IF(N(K43)=0,0,IF('設定'!$B$11="切上げ",ROUNDUP(IF(J43="税抜",K43*R43/100,K43*R43/(100+R43)),0),IF('設定'!$B$11="四捨五入",ROUND(IF(J43="税抜",K43*R43/100,K43*R43/(100+R43)),0),ROUNDDOWN(IF(J43="税抜",K43*R43/100,K43*R43/(100+R43)),0)))))</f>
        <v/>
      </c>
      <c r="V43" s="105" t="str">
        <f>IF(Q43=0,"",IF(N(L43)=0,0,IF(J43="税抜",L43,L43-W43)))</f>
        <v/>
      </c>
      <c r="W43" s="105" t="str">
        <f>IF(Q43=0,"",IF(N(L43)=0,0,IF('設定'!$B$11="切上げ",ROUNDUP(IF(J43="税抜",L43*S43/100,L43*S43/(100+S43)),0),IF('設定'!$B$11="四捨五入",ROUND(IF(J43="税抜",L43*S43/100,L43*S43/(100+S43)),0),ROUNDDOWN(IF(J43="税抜",L43*S43/100,L43*S43/(100+S43)),0)))))</f>
        <v/>
      </c>
      <c r="X43" s="105" t="str">
        <f>IF(Q43=0,"",T43+U43+V43+W43+N(M43)+N(N43))</f>
        <v/>
      </c>
      <c r="Y43" s="105" t="str">
        <f>IF(Q43=0,"",IF(AND('設定'!$B$9="はい",'設定'!$B$12="はい"),T43+V43,T43+U43+V43+W43))</f>
        <v/>
      </c>
      <c r="Z43" s="105" t="str">
        <f>IF(Q43=0,"",Y43+N(N43))</f>
        <v/>
      </c>
      <c r="AA43" s="105" t="str">
        <f>IF(Q43=0,"",IF(O43="はい",0,IF(I43="クレジットカード",0,IF(I43="電子（PDFのみ）",0,IF(Y43=0,IF(Z43&lt;'印紙判定表'!$A$24,0,'印紙判定表'!$C$24),IF(Z43&lt;'印紙判定表'!$A$6,0,INDEX('印紙判定表'!$C$5:$C$19,MATCH(MAX(Y43,'印紙判定表'!$A$6),'印紙判定表'!$A$5:$A$19,1))))))))</f>
        <v/>
      </c>
      <c r="AB43" s="11" t="str">
        <f>IF(Q43=0,"",IF(O43="はい","非課税（営業に関しない受取書・国税庁 No.7125）",IF(I43="クレジットカード","課税文書に当たらない（領収書に「クレジットカード利用」と印字・国税庁 質疑応答19/37）",IF(I43="電子（PDFのみ）","課税文書に当たらない（電子データのみで紙を渡さない・国税庁 質疑応答02/10。紙に印刷して渡すと課税）",IF(AA43=0,"非課税（受取金額が"&amp;TEXT(IF(Y43=0,'印紙判定表'!$A$24,'印紙判定表'!$A$6),"#,##0")&amp;"円"&amp;"未満・国税庁 No.7105）"&amp;IF(N(N43)&gt;0,"。売上代金と売上代金以外の合計で判定","")&amp;IF(N(M43)&gt;0,"。入湯税など特別徴収の税は判定額に入れない（印紙税法基本通達第32条）",""),"課税（判定額"&amp;TEXT(Y43,"#,##0")&amp;"円→"&amp;TEXT(AA43,"#,##0")&amp;"円）"&amp;IF(AND('設定'!$B$9="はい",'設定'!$B$12="はい"),"。消費税額を除いた額で判定（国税庁 No.7124）","。税込の額で判定（"&amp;IF('設定'!$B$9="はい","消費税額を印字しない書式・国税庁 No.7124","免税事業者・国税庁 質疑応答19/21")&amp;"）")&amp;IF(N(M43)&gt;0,"。入湯税など特別徴収の税は判定額に入れない（印紙税法基本通達第32条）","")&amp;IF(I43="銀行振込","。振込でも受取書（印紙税法基本通達 別表第一 第17号文書の4）","")&amp;IF(OR(I43="電子マネー",I43="コード決済"),"。決済の仕組みで扱いが違う（国税庁 質疑応答19/50）。この表では印紙が要るものとして判定","")&amp;IF(Y43=0,"。売上代金以外の受取書として判定（第17号の2）",IF(Y43&lt;'印紙判定表'!$A$6,"。売上代金は"&amp;TEXT('印紙判定表'!$A$6,"#,##0")&amp;"円"&amp;"未満だが、売上代金以外との合計が"&amp;TEXT('印紙判定表'!$A$6,"#,##0")&amp;"円"&amp;"以上のため"&amp;TEXT(AA43,"#,##0")&amp;"円","")))))))</f>
        <v/>
      </c>
      <c r="AC43" s="11" t="str">
        <f>IF(Q43=0,"",IF(G43="はい","簡易請求書の形（宛名なし・「上様」）","事業者宛（適格請求書の形）"))</f>
        <v/>
      </c>
      <c r="AD43" s="11" t="str">
        <f>IF(COUNT(K43,L43,M43,N43)=0,"",IF(Q43=0,"取引日を入れてください（税率を取引日で決めます）。",IF(AND(G43&lt;&gt;"はい",E43=""),"宛名を入れてください（事業者宛は宛名が必要）。","")&amp;IF(AND(G43="はい",'設定'!$B$10="その他（事業者間の取引が中心）"),"「上様」にできる事業か確認してください（相手が個別に特定される取引は簡易請求書の対象外・国税庁 問24-2）。","")&amp;IF(AND(G43&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43="","領収書の日付（受領日）を入れてください。","")&amp;IF(OR(I43="電子マネー",I43="コード決済"),"決済の仕組みで印紙の扱いが違います（国税庁 質疑応答19/50）。","")))</f>
        <v/>
      </c>
      <c r="AE43" s="19" t="str">
        <f>IF(Q43=0,"",IF(P43&lt;&gt;"","領 収 書（再発行）","領 収 書"))</f>
        <v/>
      </c>
      <c r="AF43" s="19" t="str">
        <f>IF(B43="","",IF(B43&gt;=DATE(2019,5,1),"令和"&amp;IF(YEAR(B43)=2019,"元",YEAR(B43)-2018)&amp;"年"&amp;MONTH(B43)&amp;"月"&amp;DAY(B43)&amp;"日",YEAR(B43)&amp;"年"&amp;MONTH(B43)&amp;"月"&amp;DAY(B43)&amp;"日")&amp;IF(P43&lt;&gt;"","　（再発行）元の領収書 "&amp;IF(P43&gt;=DATE(2019,5,1),"令和"&amp;IF(YEAR(P43)=2019,"元",YEAR(P43)-2018)&amp;"年"&amp;MONTH(P43)&amp;"月"&amp;DAY(P43)&amp;"日",YEAR(P43)&amp;"年"&amp;MONTH(P43)&amp;"月"&amp;DAY(P43)&amp;"日")&amp;"付",""))</f>
        <v/>
      </c>
      <c r="AG43" s="19" t="str">
        <f>IF(G43="はい","上様",IF(E43="","",E43&amp;" "&amp;IF(F43="","様",F43)))</f>
        <v/>
      </c>
      <c r="AH43" s="19" t="str">
        <f>IF(Q43=0,"","金額　￥"&amp;TEXT(X43,"#,##0")&amp;" －")</f>
        <v/>
      </c>
      <c r="AI43" s="19" t="str">
        <f>IF(H43="","","但し　"&amp;IF(RIGHT(H43&amp;IF(D43&lt;&gt;"","（"&amp;D43&amp;"）",""),3)="として",H43&amp;IF(D43&lt;&gt;"","（"&amp;D43&amp;"）",""),H43&amp;IF(D43&lt;&gt;"","（"&amp;D43&amp;"）","")&amp;"として")&amp;IF(I43="クレジットカード","（クレジットカード利用）","")&amp;IF(N(L43)&gt;0,"（※は軽減税率の対象品目）",""))</f>
        <v/>
      </c>
      <c r="AJ43" s="19" t="str">
        <f>IF(OR(Q43=0,N(K43)=0),"",IF(AND('設定'!$B$12&lt;&gt;"はい",'設定'!$B$8=""),"",IF(G43="はい",R43&amp;"%対象"&amp;"　"&amp;TEXT(T43+U43,"#,##0")&amp;"円"&amp;IF('設定'!$B$12="はい","（うち消費税額 "&amp;TEXT(U43,"#,##0")&amp;"円）",""),IF('設定'!$B$12="はい",R43&amp;"%対象"&amp;"　税抜 "&amp;TEXT(T43,"#,##0")&amp;"円　消費税額 "&amp;TEXT(U43,"#,##0")&amp;"円（税込 "&amp;TEXT(T43+U43,"#,##0")&amp;"円）",R43&amp;"%対象"&amp;"　税込 "&amp;TEXT(T43+U43,"#,##0")&amp;"円"))))</f>
        <v/>
      </c>
      <c r="AK43" s="19" t="str">
        <f>IF(OR(Q43=0,N(L43)=0),"",IF(AND('設定'!$B$12&lt;&gt;"はい",'設定'!$B$8=""),"",IF(G43="はい",S43&amp;"%対象※"&amp;"　"&amp;TEXT(V43+W43,"#,##0")&amp;"円"&amp;IF('設定'!$B$12="はい","（うち消費税額 "&amp;TEXT(W43,"#,##0")&amp;"円）",""),IF('設定'!$B$12="はい",S43&amp;"%対象※"&amp;"　税抜 "&amp;TEXT(V43,"#,##0")&amp;"円　消費税額 "&amp;TEXT(W43,"#,##0")&amp;"円（税込 "&amp;TEXT(V43+W43,"#,##0")&amp;"円）",S43&amp;"%対象※"&amp;"　税込 "&amp;TEXT(V43+W43,"#,##0")&amp;"円"))))</f>
        <v/>
      </c>
      <c r="AL43" s="19" t="str">
        <f>IF(OR(Q43=0,N(M43)=0),"","課税対象外（入湯税など）　"&amp;TEXT(M43,"#,##0")&amp;"円")</f>
        <v/>
      </c>
      <c r="AM43" s="19" t="str">
        <f>IF(OR(Q43=0,N(N43)=0),"","売上代金以外の額　"&amp;TEXT(N43,"#,##0")&amp;"円")</f>
        <v/>
      </c>
      <c r="AN43" s="19" t="str">
        <f>IF(Q43=0,"",IF(AA43&gt;0,"収入印紙 "&amp;TEXT(AA43,"#,##0")&amp;"円 貼付欄",""))</f>
        <v/>
      </c>
    </row>
    <row r="44">
      <c r="A44" s="103" t="n">
        <v>40</v>
      </c>
      <c r="B44" s="100" t="n"/>
      <c r="C44" s="100" t="n"/>
      <c r="D44" s="7" t="n"/>
      <c r="E44" s="7" t="n"/>
      <c r="F44" s="15" t="n"/>
      <c r="G44" s="15" t="n"/>
      <c r="H44" s="7" t="n"/>
      <c r="I44" s="15" t="n"/>
      <c r="J44" s="15" t="n"/>
      <c r="K44" s="104" t="n"/>
      <c r="L44" s="104" t="n"/>
      <c r="M44" s="104" t="n"/>
      <c r="N44" s="104" t="n"/>
      <c r="O44" s="15" t="n"/>
      <c r="P44" s="100" t="n"/>
      <c r="Q44" s="17">
        <f>IF(COUNT(K44,L44,M44,N44)=0,0,IF(AND(OR(N(K44)=0,R44&lt;&gt;""),OR(N(L44)=0,S44&lt;&gt;"")),1,0))</f>
        <v>0</v>
      </c>
      <c r="R44" s="17" t="str">
        <f>IF(C44="","",IFERROR(LOOKUP(2,1/(('設定'!$B$16:$B$19&lt;&gt;"")*('設定'!$B$16:$B$19&lt;=C44)*('設定'!$C$16:$C$19&lt;&gt;"")),'設定'!$C$16:$C$19),""))</f>
        <v/>
      </c>
      <c r="S44" s="17" t="str">
        <f>IF(C44="","",IFERROR(LOOKUP(2,1/(('設定'!$B$20:$B$23&lt;&gt;"")*('設定'!$B$20:$B$23&lt;=C44)*('設定'!$C$20:$C$23&lt;&gt;"")),'設定'!$C$20:$C$23),""))</f>
        <v/>
      </c>
      <c r="T44" s="105" t="str">
        <f>IF(Q44=0,"",IF(N(K44)=0,0,IF(J44="税抜",K44,K44-U44)))</f>
        <v/>
      </c>
      <c r="U44" s="105" t="str">
        <f>IF(Q44=0,"",IF(N(K44)=0,0,IF('設定'!$B$11="切上げ",ROUNDUP(IF(J44="税抜",K44*R44/100,K44*R44/(100+R44)),0),IF('設定'!$B$11="四捨五入",ROUND(IF(J44="税抜",K44*R44/100,K44*R44/(100+R44)),0),ROUNDDOWN(IF(J44="税抜",K44*R44/100,K44*R44/(100+R44)),0)))))</f>
        <v/>
      </c>
      <c r="V44" s="105" t="str">
        <f>IF(Q44=0,"",IF(N(L44)=0,0,IF(J44="税抜",L44,L44-W44)))</f>
        <v/>
      </c>
      <c r="W44" s="105" t="str">
        <f>IF(Q44=0,"",IF(N(L44)=0,0,IF('設定'!$B$11="切上げ",ROUNDUP(IF(J44="税抜",L44*S44/100,L44*S44/(100+S44)),0),IF('設定'!$B$11="四捨五入",ROUND(IF(J44="税抜",L44*S44/100,L44*S44/(100+S44)),0),ROUNDDOWN(IF(J44="税抜",L44*S44/100,L44*S44/(100+S44)),0)))))</f>
        <v/>
      </c>
      <c r="X44" s="105" t="str">
        <f>IF(Q44=0,"",T44+U44+V44+W44+N(M44)+N(N44))</f>
        <v/>
      </c>
      <c r="Y44" s="105" t="str">
        <f>IF(Q44=0,"",IF(AND('設定'!$B$9="はい",'設定'!$B$12="はい"),T44+V44,T44+U44+V44+W44))</f>
        <v/>
      </c>
      <c r="Z44" s="105" t="str">
        <f>IF(Q44=0,"",Y44+N(N44))</f>
        <v/>
      </c>
      <c r="AA44" s="105" t="str">
        <f>IF(Q44=0,"",IF(O44="はい",0,IF(I44="クレジットカード",0,IF(I44="電子（PDFのみ）",0,IF(Y44=0,IF(Z44&lt;'印紙判定表'!$A$24,0,'印紙判定表'!$C$24),IF(Z44&lt;'印紙判定表'!$A$6,0,INDEX('印紙判定表'!$C$5:$C$19,MATCH(MAX(Y44,'印紙判定表'!$A$6),'印紙判定表'!$A$5:$A$19,1))))))))</f>
        <v/>
      </c>
      <c r="AB44" s="11" t="str">
        <f>IF(Q44=0,"",IF(O44="はい","非課税（営業に関しない受取書・国税庁 No.7125）",IF(I44="クレジットカード","課税文書に当たらない（領収書に「クレジットカード利用」と印字・国税庁 質疑応答19/37）",IF(I44="電子（PDFのみ）","課税文書に当たらない（電子データのみで紙を渡さない・国税庁 質疑応答02/10。紙に印刷して渡すと課税）",IF(AA44=0,"非課税（受取金額が"&amp;TEXT(IF(Y44=0,'印紙判定表'!$A$24,'印紙判定表'!$A$6),"#,##0")&amp;"円"&amp;"未満・国税庁 No.7105）"&amp;IF(N(N44)&gt;0,"。売上代金と売上代金以外の合計で判定","")&amp;IF(N(M44)&gt;0,"。入湯税など特別徴収の税は判定額に入れない（印紙税法基本通達第32条）",""),"課税（判定額"&amp;TEXT(Y44,"#,##0")&amp;"円→"&amp;TEXT(AA44,"#,##0")&amp;"円）"&amp;IF(AND('設定'!$B$9="はい",'設定'!$B$12="はい"),"。消費税額を除いた額で判定（国税庁 No.7124）","。税込の額で判定（"&amp;IF('設定'!$B$9="はい","消費税額を印字しない書式・国税庁 No.7124","免税事業者・国税庁 質疑応答19/21")&amp;"）")&amp;IF(N(M44)&gt;0,"。入湯税など特別徴収の税は判定額に入れない（印紙税法基本通達第32条）","")&amp;IF(I44="銀行振込","。振込でも受取書（印紙税法基本通達 別表第一 第17号文書の4）","")&amp;IF(OR(I44="電子マネー",I44="コード決済"),"。決済の仕組みで扱いが違う（国税庁 質疑応答19/50）。この表では印紙が要るものとして判定","")&amp;IF(Y44=0,"。売上代金以外の受取書として判定（第17号の2）",IF(Y44&lt;'印紙判定表'!$A$6,"。売上代金は"&amp;TEXT('印紙判定表'!$A$6,"#,##0")&amp;"円"&amp;"未満だが、売上代金以外との合計が"&amp;TEXT('印紙判定表'!$A$6,"#,##0")&amp;"円"&amp;"以上のため"&amp;TEXT(AA44,"#,##0")&amp;"円","")))))))</f>
        <v/>
      </c>
      <c r="AC44" s="11" t="str">
        <f>IF(Q44=0,"",IF(G44="はい","簡易請求書の形（宛名なし・「上様」）","事業者宛（適格請求書の形）"))</f>
        <v/>
      </c>
      <c r="AD44" s="11" t="str">
        <f>IF(COUNT(K44,L44,M44,N44)=0,"",IF(Q44=0,"取引日を入れてください（税率を取引日で決めます）。",IF(AND(G44&lt;&gt;"はい",E44=""),"宛名を入れてください（事業者宛は宛名が必要）。","")&amp;IF(AND(G44="はい",'設定'!$B$10="その他（事業者間の取引が中心）"),"「上様」にできる事業か確認してください（相手が個別に特定される取引は簡易請求書の対象外・国税庁 問24-2）。","")&amp;IF(AND(G44&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44="","領収書の日付（受領日）を入れてください。","")&amp;IF(OR(I44="電子マネー",I44="コード決済"),"決済の仕組みで印紙の扱いが違います（国税庁 質疑応答19/50）。","")))</f>
        <v/>
      </c>
      <c r="AE44" s="19" t="str">
        <f>IF(Q44=0,"",IF(P44&lt;&gt;"","領 収 書（再発行）","領 収 書"))</f>
        <v/>
      </c>
      <c r="AF44" s="19" t="str">
        <f>IF(B44="","",IF(B44&gt;=DATE(2019,5,1),"令和"&amp;IF(YEAR(B44)=2019,"元",YEAR(B44)-2018)&amp;"年"&amp;MONTH(B44)&amp;"月"&amp;DAY(B44)&amp;"日",YEAR(B44)&amp;"年"&amp;MONTH(B44)&amp;"月"&amp;DAY(B44)&amp;"日")&amp;IF(P44&lt;&gt;"","　（再発行）元の領収書 "&amp;IF(P44&gt;=DATE(2019,5,1),"令和"&amp;IF(YEAR(P44)=2019,"元",YEAR(P44)-2018)&amp;"年"&amp;MONTH(P44)&amp;"月"&amp;DAY(P44)&amp;"日",YEAR(P44)&amp;"年"&amp;MONTH(P44)&amp;"月"&amp;DAY(P44)&amp;"日")&amp;"付",""))</f>
        <v/>
      </c>
      <c r="AG44" s="19" t="str">
        <f>IF(G44="はい","上様",IF(E44="","",E44&amp;" "&amp;IF(F44="","様",F44)))</f>
        <v/>
      </c>
      <c r="AH44" s="19" t="str">
        <f>IF(Q44=0,"","金額　￥"&amp;TEXT(X44,"#,##0")&amp;" －")</f>
        <v/>
      </c>
      <c r="AI44" s="19" t="str">
        <f>IF(H44="","","但し　"&amp;IF(RIGHT(H44&amp;IF(D44&lt;&gt;"","（"&amp;D44&amp;"）",""),3)="として",H44&amp;IF(D44&lt;&gt;"","（"&amp;D44&amp;"）",""),H44&amp;IF(D44&lt;&gt;"","（"&amp;D44&amp;"）","")&amp;"として")&amp;IF(I44="クレジットカード","（クレジットカード利用）","")&amp;IF(N(L44)&gt;0,"（※は軽減税率の対象品目）",""))</f>
        <v/>
      </c>
      <c r="AJ44" s="19" t="str">
        <f>IF(OR(Q44=0,N(K44)=0),"",IF(AND('設定'!$B$12&lt;&gt;"はい",'設定'!$B$8=""),"",IF(G44="はい",R44&amp;"%対象"&amp;"　"&amp;TEXT(T44+U44,"#,##0")&amp;"円"&amp;IF('設定'!$B$12="はい","（うち消費税額 "&amp;TEXT(U44,"#,##0")&amp;"円）",""),IF('設定'!$B$12="はい",R44&amp;"%対象"&amp;"　税抜 "&amp;TEXT(T44,"#,##0")&amp;"円　消費税額 "&amp;TEXT(U44,"#,##0")&amp;"円（税込 "&amp;TEXT(T44+U44,"#,##0")&amp;"円）",R44&amp;"%対象"&amp;"　税込 "&amp;TEXT(T44+U44,"#,##0")&amp;"円"))))</f>
        <v/>
      </c>
      <c r="AK44" s="19" t="str">
        <f>IF(OR(Q44=0,N(L44)=0),"",IF(AND('設定'!$B$12&lt;&gt;"はい",'設定'!$B$8=""),"",IF(G44="はい",S44&amp;"%対象※"&amp;"　"&amp;TEXT(V44+W44,"#,##0")&amp;"円"&amp;IF('設定'!$B$12="はい","（うち消費税額 "&amp;TEXT(W44,"#,##0")&amp;"円）",""),IF('設定'!$B$12="はい",S44&amp;"%対象※"&amp;"　税抜 "&amp;TEXT(V44,"#,##0")&amp;"円　消費税額 "&amp;TEXT(W44,"#,##0")&amp;"円（税込 "&amp;TEXT(V44+W44,"#,##0")&amp;"円）",S44&amp;"%対象※"&amp;"　税込 "&amp;TEXT(V44+W44,"#,##0")&amp;"円"))))</f>
        <v/>
      </c>
      <c r="AL44" s="19" t="str">
        <f>IF(OR(Q44=0,N(M44)=0),"","課税対象外（入湯税など）　"&amp;TEXT(M44,"#,##0")&amp;"円")</f>
        <v/>
      </c>
      <c r="AM44" s="19" t="str">
        <f>IF(OR(Q44=0,N(N44)=0),"","売上代金以外の額　"&amp;TEXT(N44,"#,##0")&amp;"円")</f>
        <v/>
      </c>
      <c r="AN44" s="19" t="str">
        <f>IF(Q44=0,"",IF(AA44&gt;0,"収入印紙 "&amp;TEXT(AA44,"#,##0")&amp;"円 貼付欄",""))</f>
        <v/>
      </c>
    </row>
    <row r="45">
      <c r="A45" s="103" t="n">
        <v>41</v>
      </c>
      <c r="B45" s="100" t="n"/>
      <c r="C45" s="100" t="n"/>
      <c r="D45" s="7" t="n"/>
      <c r="E45" s="7" t="n"/>
      <c r="F45" s="15" t="n"/>
      <c r="G45" s="15" t="n"/>
      <c r="H45" s="7" t="n"/>
      <c r="I45" s="15" t="n"/>
      <c r="J45" s="15" t="n"/>
      <c r="K45" s="104" t="n"/>
      <c r="L45" s="104" t="n"/>
      <c r="M45" s="104" t="n"/>
      <c r="N45" s="104" t="n"/>
      <c r="O45" s="15" t="n"/>
      <c r="P45" s="100" t="n"/>
      <c r="Q45" s="17">
        <f>IF(COUNT(K45,L45,M45,N45)=0,0,IF(AND(OR(N(K45)=0,R45&lt;&gt;""),OR(N(L45)=0,S45&lt;&gt;"")),1,0))</f>
        <v>0</v>
      </c>
      <c r="R45" s="17" t="str">
        <f>IF(C45="","",IFERROR(LOOKUP(2,1/(('設定'!$B$16:$B$19&lt;&gt;"")*('設定'!$B$16:$B$19&lt;=C45)*('設定'!$C$16:$C$19&lt;&gt;"")),'設定'!$C$16:$C$19),""))</f>
        <v/>
      </c>
      <c r="S45" s="17" t="str">
        <f>IF(C45="","",IFERROR(LOOKUP(2,1/(('設定'!$B$20:$B$23&lt;&gt;"")*('設定'!$B$20:$B$23&lt;=C45)*('設定'!$C$20:$C$23&lt;&gt;"")),'設定'!$C$20:$C$23),""))</f>
        <v/>
      </c>
      <c r="T45" s="105" t="str">
        <f>IF(Q45=0,"",IF(N(K45)=0,0,IF(J45="税抜",K45,K45-U45)))</f>
        <v/>
      </c>
      <c r="U45" s="105" t="str">
        <f>IF(Q45=0,"",IF(N(K45)=0,0,IF('設定'!$B$11="切上げ",ROUNDUP(IF(J45="税抜",K45*R45/100,K45*R45/(100+R45)),0),IF('設定'!$B$11="四捨五入",ROUND(IF(J45="税抜",K45*R45/100,K45*R45/(100+R45)),0),ROUNDDOWN(IF(J45="税抜",K45*R45/100,K45*R45/(100+R45)),0)))))</f>
        <v/>
      </c>
      <c r="V45" s="105" t="str">
        <f>IF(Q45=0,"",IF(N(L45)=0,0,IF(J45="税抜",L45,L45-W45)))</f>
        <v/>
      </c>
      <c r="W45" s="105" t="str">
        <f>IF(Q45=0,"",IF(N(L45)=0,0,IF('設定'!$B$11="切上げ",ROUNDUP(IF(J45="税抜",L45*S45/100,L45*S45/(100+S45)),0),IF('設定'!$B$11="四捨五入",ROUND(IF(J45="税抜",L45*S45/100,L45*S45/(100+S45)),0),ROUNDDOWN(IF(J45="税抜",L45*S45/100,L45*S45/(100+S45)),0)))))</f>
        <v/>
      </c>
      <c r="X45" s="105" t="str">
        <f>IF(Q45=0,"",T45+U45+V45+W45+N(M45)+N(N45))</f>
        <v/>
      </c>
      <c r="Y45" s="105" t="str">
        <f>IF(Q45=0,"",IF(AND('設定'!$B$9="はい",'設定'!$B$12="はい"),T45+V45,T45+U45+V45+W45))</f>
        <v/>
      </c>
      <c r="Z45" s="105" t="str">
        <f>IF(Q45=0,"",Y45+N(N45))</f>
        <v/>
      </c>
      <c r="AA45" s="105" t="str">
        <f>IF(Q45=0,"",IF(O45="はい",0,IF(I45="クレジットカード",0,IF(I45="電子（PDFのみ）",0,IF(Y45=0,IF(Z45&lt;'印紙判定表'!$A$24,0,'印紙判定表'!$C$24),IF(Z45&lt;'印紙判定表'!$A$6,0,INDEX('印紙判定表'!$C$5:$C$19,MATCH(MAX(Y45,'印紙判定表'!$A$6),'印紙判定表'!$A$5:$A$19,1))))))))</f>
        <v/>
      </c>
      <c r="AB45" s="11" t="str">
        <f>IF(Q45=0,"",IF(O45="はい","非課税（営業に関しない受取書・国税庁 No.7125）",IF(I45="クレジットカード","課税文書に当たらない（領収書に「クレジットカード利用」と印字・国税庁 質疑応答19/37）",IF(I45="電子（PDFのみ）","課税文書に当たらない（電子データのみで紙を渡さない・国税庁 質疑応答02/10。紙に印刷して渡すと課税）",IF(AA45=0,"非課税（受取金額が"&amp;TEXT(IF(Y45=0,'印紙判定表'!$A$24,'印紙判定表'!$A$6),"#,##0")&amp;"円"&amp;"未満・国税庁 No.7105）"&amp;IF(N(N45)&gt;0,"。売上代金と売上代金以外の合計で判定","")&amp;IF(N(M45)&gt;0,"。入湯税など特別徴収の税は判定額に入れない（印紙税法基本通達第32条）",""),"課税（判定額"&amp;TEXT(Y45,"#,##0")&amp;"円→"&amp;TEXT(AA45,"#,##0")&amp;"円）"&amp;IF(AND('設定'!$B$9="はい",'設定'!$B$12="はい"),"。消費税額を除いた額で判定（国税庁 No.7124）","。税込の額で判定（"&amp;IF('設定'!$B$9="はい","消費税額を印字しない書式・国税庁 No.7124","免税事業者・国税庁 質疑応答19/21")&amp;"）")&amp;IF(N(M45)&gt;0,"。入湯税など特別徴収の税は判定額に入れない（印紙税法基本通達第32条）","")&amp;IF(I45="銀行振込","。振込でも受取書（印紙税法基本通達 別表第一 第17号文書の4）","")&amp;IF(OR(I45="電子マネー",I45="コード決済"),"。決済の仕組みで扱いが違う（国税庁 質疑応答19/50）。この表では印紙が要るものとして判定","")&amp;IF(Y45=0,"。売上代金以外の受取書として判定（第17号の2）",IF(Y45&lt;'印紙判定表'!$A$6,"。売上代金は"&amp;TEXT('印紙判定表'!$A$6,"#,##0")&amp;"円"&amp;"未満だが、売上代金以外との合計が"&amp;TEXT('印紙判定表'!$A$6,"#,##0")&amp;"円"&amp;"以上のため"&amp;TEXT(AA45,"#,##0")&amp;"円","")))))))</f>
        <v/>
      </c>
      <c r="AC45" s="11" t="str">
        <f>IF(Q45=0,"",IF(G45="はい","簡易請求書の形（宛名なし・「上様」）","事業者宛（適格請求書の形）"))</f>
        <v/>
      </c>
      <c r="AD45" s="11" t="str">
        <f>IF(COUNT(K45,L45,M45,N45)=0,"",IF(Q45=0,"取引日を入れてください（税率を取引日で決めます）。",IF(AND(G45&lt;&gt;"はい",E45=""),"宛名を入れてください（事業者宛は宛名が必要）。","")&amp;IF(AND(G45="はい",'設定'!$B$10="その他（事業者間の取引が中心）"),"「上様」にできる事業か確認してください（相手が個別に特定される取引は簡易請求書の対象外・国税庁 問24-2）。","")&amp;IF(AND(G45&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45="","領収書の日付（受領日）を入れてください。","")&amp;IF(OR(I45="電子マネー",I45="コード決済"),"決済の仕組みで印紙の扱いが違います（国税庁 質疑応答19/50）。","")))</f>
        <v/>
      </c>
      <c r="AE45" s="19" t="str">
        <f>IF(Q45=0,"",IF(P45&lt;&gt;"","領 収 書（再発行）","領 収 書"))</f>
        <v/>
      </c>
      <c r="AF45" s="19" t="str">
        <f>IF(B45="","",IF(B45&gt;=DATE(2019,5,1),"令和"&amp;IF(YEAR(B45)=2019,"元",YEAR(B45)-2018)&amp;"年"&amp;MONTH(B45)&amp;"月"&amp;DAY(B45)&amp;"日",YEAR(B45)&amp;"年"&amp;MONTH(B45)&amp;"月"&amp;DAY(B45)&amp;"日")&amp;IF(P45&lt;&gt;"","　（再発行）元の領収書 "&amp;IF(P45&gt;=DATE(2019,5,1),"令和"&amp;IF(YEAR(P45)=2019,"元",YEAR(P45)-2018)&amp;"年"&amp;MONTH(P45)&amp;"月"&amp;DAY(P45)&amp;"日",YEAR(P45)&amp;"年"&amp;MONTH(P45)&amp;"月"&amp;DAY(P45)&amp;"日")&amp;"付",""))</f>
        <v/>
      </c>
      <c r="AG45" s="19" t="str">
        <f>IF(G45="はい","上様",IF(E45="","",E45&amp;" "&amp;IF(F45="","様",F45)))</f>
        <v/>
      </c>
      <c r="AH45" s="19" t="str">
        <f>IF(Q45=0,"","金額　￥"&amp;TEXT(X45,"#,##0")&amp;" －")</f>
        <v/>
      </c>
      <c r="AI45" s="19" t="str">
        <f>IF(H45="","","但し　"&amp;IF(RIGHT(H45&amp;IF(D45&lt;&gt;"","（"&amp;D45&amp;"）",""),3)="として",H45&amp;IF(D45&lt;&gt;"","（"&amp;D45&amp;"）",""),H45&amp;IF(D45&lt;&gt;"","（"&amp;D45&amp;"）","")&amp;"として")&amp;IF(I45="クレジットカード","（クレジットカード利用）","")&amp;IF(N(L45)&gt;0,"（※は軽減税率の対象品目）",""))</f>
        <v/>
      </c>
      <c r="AJ45" s="19" t="str">
        <f>IF(OR(Q45=0,N(K45)=0),"",IF(AND('設定'!$B$12&lt;&gt;"はい",'設定'!$B$8=""),"",IF(G45="はい",R45&amp;"%対象"&amp;"　"&amp;TEXT(T45+U45,"#,##0")&amp;"円"&amp;IF('設定'!$B$12="はい","（うち消費税額 "&amp;TEXT(U45,"#,##0")&amp;"円）",""),IF('設定'!$B$12="はい",R45&amp;"%対象"&amp;"　税抜 "&amp;TEXT(T45,"#,##0")&amp;"円　消費税額 "&amp;TEXT(U45,"#,##0")&amp;"円（税込 "&amp;TEXT(T45+U45,"#,##0")&amp;"円）",R45&amp;"%対象"&amp;"　税込 "&amp;TEXT(T45+U45,"#,##0")&amp;"円"))))</f>
        <v/>
      </c>
      <c r="AK45" s="19" t="str">
        <f>IF(OR(Q45=0,N(L45)=0),"",IF(AND('設定'!$B$12&lt;&gt;"はい",'設定'!$B$8=""),"",IF(G45="はい",S45&amp;"%対象※"&amp;"　"&amp;TEXT(V45+W45,"#,##0")&amp;"円"&amp;IF('設定'!$B$12="はい","（うち消費税額 "&amp;TEXT(W45,"#,##0")&amp;"円）",""),IF('設定'!$B$12="はい",S45&amp;"%対象※"&amp;"　税抜 "&amp;TEXT(V45,"#,##0")&amp;"円　消費税額 "&amp;TEXT(W45,"#,##0")&amp;"円（税込 "&amp;TEXT(V45+W45,"#,##0")&amp;"円）",S45&amp;"%対象※"&amp;"　税込 "&amp;TEXT(V45+W45,"#,##0")&amp;"円"))))</f>
        <v/>
      </c>
      <c r="AL45" s="19" t="str">
        <f>IF(OR(Q45=0,N(M45)=0),"","課税対象外（入湯税など）　"&amp;TEXT(M45,"#,##0")&amp;"円")</f>
        <v/>
      </c>
      <c r="AM45" s="19" t="str">
        <f>IF(OR(Q45=0,N(N45)=0),"","売上代金以外の額　"&amp;TEXT(N45,"#,##0")&amp;"円")</f>
        <v/>
      </c>
      <c r="AN45" s="19" t="str">
        <f>IF(Q45=0,"",IF(AA45&gt;0,"収入印紙 "&amp;TEXT(AA45,"#,##0")&amp;"円 貼付欄",""))</f>
        <v/>
      </c>
    </row>
    <row r="46">
      <c r="A46" s="103" t="n">
        <v>42</v>
      </c>
      <c r="B46" s="100" t="n"/>
      <c r="C46" s="100" t="n"/>
      <c r="D46" s="7" t="n"/>
      <c r="E46" s="7" t="n"/>
      <c r="F46" s="15" t="n"/>
      <c r="G46" s="15" t="n"/>
      <c r="H46" s="7" t="n"/>
      <c r="I46" s="15" t="n"/>
      <c r="J46" s="15" t="n"/>
      <c r="K46" s="104" t="n"/>
      <c r="L46" s="104" t="n"/>
      <c r="M46" s="104" t="n"/>
      <c r="N46" s="104" t="n"/>
      <c r="O46" s="15" t="n"/>
      <c r="P46" s="100" t="n"/>
      <c r="Q46" s="17">
        <f>IF(COUNT(K46,L46,M46,N46)=0,0,IF(AND(OR(N(K46)=0,R46&lt;&gt;""),OR(N(L46)=0,S46&lt;&gt;"")),1,0))</f>
        <v>0</v>
      </c>
      <c r="R46" s="17" t="str">
        <f>IF(C46="","",IFERROR(LOOKUP(2,1/(('設定'!$B$16:$B$19&lt;&gt;"")*('設定'!$B$16:$B$19&lt;=C46)*('設定'!$C$16:$C$19&lt;&gt;"")),'設定'!$C$16:$C$19),""))</f>
        <v/>
      </c>
      <c r="S46" s="17" t="str">
        <f>IF(C46="","",IFERROR(LOOKUP(2,1/(('設定'!$B$20:$B$23&lt;&gt;"")*('設定'!$B$20:$B$23&lt;=C46)*('設定'!$C$20:$C$23&lt;&gt;"")),'設定'!$C$20:$C$23),""))</f>
        <v/>
      </c>
      <c r="T46" s="105" t="str">
        <f>IF(Q46=0,"",IF(N(K46)=0,0,IF(J46="税抜",K46,K46-U46)))</f>
        <v/>
      </c>
      <c r="U46" s="105" t="str">
        <f>IF(Q46=0,"",IF(N(K46)=0,0,IF('設定'!$B$11="切上げ",ROUNDUP(IF(J46="税抜",K46*R46/100,K46*R46/(100+R46)),0),IF('設定'!$B$11="四捨五入",ROUND(IF(J46="税抜",K46*R46/100,K46*R46/(100+R46)),0),ROUNDDOWN(IF(J46="税抜",K46*R46/100,K46*R46/(100+R46)),0)))))</f>
        <v/>
      </c>
      <c r="V46" s="105" t="str">
        <f>IF(Q46=0,"",IF(N(L46)=0,0,IF(J46="税抜",L46,L46-W46)))</f>
        <v/>
      </c>
      <c r="W46" s="105" t="str">
        <f>IF(Q46=0,"",IF(N(L46)=0,0,IF('設定'!$B$11="切上げ",ROUNDUP(IF(J46="税抜",L46*S46/100,L46*S46/(100+S46)),0),IF('設定'!$B$11="四捨五入",ROUND(IF(J46="税抜",L46*S46/100,L46*S46/(100+S46)),0),ROUNDDOWN(IF(J46="税抜",L46*S46/100,L46*S46/(100+S46)),0)))))</f>
        <v/>
      </c>
      <c r="X46" s="105" t="str">
        <f>IF(Q46=0,"",T46+U46+V46+W46+N(M46)+N(N46))</f>
        <v/>
      </c>
      <c r="Y46" s="105" t="str">
        <f>IF(Q46=0,"",IF(AND('設定'!$B$9="はい",'設定'!$B$12="はい"),T46+V46,T46+U46+V46+W46))</f>
        <v/>
      </c>
      <c r="Z46" s="105" t="str">
        <f>IF(Q46=0,"",Y46+N(N46))</f>
        <v/>
      </c>
      <c r="AA46" s="105" t="str">
        <f>IF(Q46=0,"",IF(O46="はい",0,IF(I46="クレジットカード",0,IF(I46="電子（PDFのみ）",0,IF(Y46=0,IF(Z46&lt;'印紙判定表'!$A$24,0,'印紙判定表'!$C$24),IF(Z46&lt;'印紙判定表'!$A$6,0,INDEX('印紙判定表'!$C$5:$C$19,MATCH(MAX(Y46,'印紙判定表'!$A$6),'印紙判定表'!$A$5:$A$19,1))))))))</f>
        <v/>
      </c>
      <c r="AB46" s="11" t="str">
        <f>IF(Q46=0,"",IF(O46="はい","非課税（営業に関しない受取書・国税庁 No.7125）",IF(I46="クレジットカード","課税文書に当たらない（領収書に「クレジットカード利用」と印字・国税庁 質疑応答19/37）",IF(I46="電子（PDFのみ）","課税文書に当たらない（電子データのみで紙を渡さない・国税庁 質疑応答02/10。紙に印刷して渡すと課税）",IF(AA46=0,"非課税（受取金額が"&amp;TEXT(IF(Y46=0,'印紙判定表'!$A$24,'印紙判定表'!$A$6),"#,##0")&amp;"円"&amp;"未満・国税庁 No.7105）"&amp;IF(N(N46)&gt;0,"。売上代金と売上代金以外の合計で判定","")&amp;IF(N(M46)&gt;0,"。入湯税など特別徴収の税は判定額に入れない（印紙税法基本通達第32条）",""),"課税（判定額"&amp;TEXT(Y46,"#,##0")&amp;"円→"&amp;TEXT(AA46,"#,##0")&amp;"円）"&amp;IF(AND('設定'!$B$9="はい",'設定'!$B$12="はい"),"。消費税額を除いた額で判定（国税庁 No.7124）","。税込の額で判定（"&amp;IF('設定'!$B$9="はい","消費税額を印字しない書式・国税庁 No.7124","免税事業者・国税庁 質疑応答19/21")&amp;"）")&amp;IF(N(M46)&gt;0,"。入湯税など特別徴収の税は判定額に入れない（印紙税法基本通達第32条）","")&amp;IF(I46="銀行振込","。振込でも受取書（印紙税法基本通達 別表第一 第17号文書の4）","")&amp;IF(OR(I46="電子マネー",I46="コード決済"),"。決済の仕組みで扱いが違う（国税庁 質疑応答19/50）。この表では印紙が要るものとして判定","")&amp;IF(Y46=0,"。売上代金以外の受取書として判定（第17号の2）",IF(Y46&lt;'印紙判定表'!$A$6,"。売上代金は"&amp;TEXT('印紙判定表'!$A$6,"#,##0")&amp;"円"&amp;"未満だが、売上代金以外との合計が"&amp;TEXT('印紙判定表'!$A$6,"#,##0")&amp;"円"&amp;"以上のため"&amp;TEXT(AA46,"#,##0")&amp;"円","")))))))</f>
        <v/>
      </c>
      <c r="AC46" s="11" t="str">
        <f>IF(Q46=0,"",IF(G46="はい","簡易請求書の形（宛名なし・「上様」）","事業者宛（適格請求書の形）"))</f>
        <v/>
      </c>
      <c r="AD46" s="11" t="str">
        <f>IF(COUNT(K46,L46,M46,N46)=0,"",IF(Q46=0,"取引日を入れてください（税率を取引日で決めます）。",IF(AND(G46&lt;&gt;"はい",E46=""),"宛名を入れてください（事業者宛は宛名が必要）。","")&amp;IF(AND(G46="はい",'設定'!$B$10="その他（事業者間の取引が中心）"),"「上様」にできる事業か確認してください（相手が個別に特定される取引は簡易請求書の対象外・国税庁 問24-2）。","")&amp;IF(AND(G46&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46="","領収書の日付（受領日）を入れてください。","")&amp;IF(OR(I46="電子マネー",I46="コード決済"),"決済の仕組みで印紙の扱いが違います（国税庁 質疑応答19/50）。","")))</f>
        <v/>
      </c>
      <c r="AE46" s="19" t="str">
        <f>IF(Q46=0,"",IF(P46&lt;&gt;"","領 収 書（再発行）","領 収 書"))</f>
        <v/>
      </c>
      <c r="AF46" s="19" t="str">
        <f>IF(B46="","",IF(B46&gt;=DATE(2019,5,1),"令和"&amp;IF(YEAR(B46)=2019,"元",YEAR(B46)-2018)&amp;"年"&amp;MONTH(B46)&amp;"月"&amp;DAY(B46)&amp;"日",YEAR(B46)&amp;"年"&amp;MONTH(B46)&amp;"月"&amp;DAY(B46)&amp;"日")&amp;IF(P46&lt;&gt;"","　（再発行）元の領収書 "&amp;IF(P46&gt;=DATE(2019,5,1),"令和"&amp;IF(YEAR(P46)=2019,"元",YEAR(P46)-2018)&amp;"年"&amp;MONTH(P46)&amp;"月"&amp;DAY(P46)&amp;"日",YEAR(P46)&amp;"年"&amp;MONTH(P46)&amp;"月"&amp;DAY(P46)&amp;"日")&amp;"付",""))</f>
        <v/>
      </c>
      <c r="AG46" s="19" t="str">
        <f>IF(G46="はい","上様",IF(E46="","",E46&amp;" "&amp;IF(F46="","様",F46)))</f>
        <v/>
      </c>
      <c r="AH46" s="19" t="str">
        <f>IF(Q46=0,"","金額　￥"&amp;TEXT(X46,"#,##0")&amp;" －")</f>
        <v/>
      </c>
      <c r="AI46" s="19" t="str">
        <f>IF(H46="","","但し　"&amp;IF(RIGHT(H46&amp;IF(D46&lt;&gt;"","（"&amp;D46&amp;"）",""),3)="として",H46&amp;IF(D46&lt;&gt;"","（"&amp;D46&amp;"）",""),H46&amp;IF(D46&lt;&gt;"","（"&amp;D46&amp;"）","")&amp;"として")&amp;IF(I46="クレジットカード","（クレジットカード利用）","")&amp;IF(N(L46)&gt;0,"（※は軽減税率の対象品目）",""))</f>
        <v/>
      </c>
      <c r="AJ46" s="19" t="str">
        <f>IF(OR(Q46=0,N(K46)=0),"",IF(AND('設定'!$B$12&lt;&gt;"はい",'設定'!$B$8=""),"",IF(G46="はい",R46&amp;"%対象"&amp;"　"&amp;TEXT(T46+U46,"#,##0")&amp;"円"&amp;IF('設定'!$B$12="はい","（うち消費税額 "&amp;TEXT(U46,"#,##0")&amp;"円）",""),IF('設定'!$B$12="はい",R46&amp;"%対象"&amp;"　税抜 "&amp;TEXT(T46,"#,##0")&amp;"円　消費税額 "&amp;TEXT(U46,"#,##0")&amp;"円（税込 "&amp;TEXT(T46+U46,"#,##0")&amp;"円）",R46&amp;"%対象"&amp;"　税込 "&amp;TEXT(T46+U46,"#,##0")&amp;"円"))))</f>
        <v/>
      </c>
      <c r="AK46" s="19" t="str">
        <f>IF(OR(Q46=0,N(L46)=0),"",IF(AND('設定'!$B$12&lt;&gt;"はい",'設定'!$B$8=""),"",IF(G46="はい",S46&amp;"%対象※"&amp;"　"&amp;TEXT(V46+W46,"#,##0")&amp;"円"&amp;IF('設定'!$B$12="はい","（うち消費税額 "&amp;TEXT(W46,"#,##0")&amp;"円）",""),IF('設定'!$B$12="はい",S46&amp;"%対象※"&amp;"　税抜 "&amp;TEXT(V46,"#,##0")&amp;"円　消費税額 "&amp;TEXT(W46,"#,##0")&amp;"円（税込 "&amp;TEXT(V46+W46,"#,##0")&amp;"円）",S46&amp;"%対象※"&amp;"　税込 "&amp;TEXT(V46+W46,"#,##0")&amp;"円"))))</f>
        <v/>
      </c>
      <c r="AL46" s="19" t="str">
        <f>IF(OR(Q46=0,N(M46)=0),"","課税対象外（入湯税など）　"&amp;TEXT(M46,"#,##0")&amp;"円")</f>
        <v/>
      </c>
      <c r="AM46" s="19" t="str">
        <f>IF(OR(Q46=0,N(N46)=0),"","売上代金以外の額　"&amp;TEXT(N46,"#,##0")&amp;"円")</f>
        <v/>
      </c>
      <c r="AN46" s="19" t="str">
        <f>IF(Q46=0,"",IF(AA46&gt;0,"収入印紙 "&amp;TEXT(AA46,"#,##0")&amp;"円 貼付欄",""))</f>
        <v/>
      </c>
    </row>
    <row r="47">
      <c r="A47" s="103" t="n">
        <v>43</v>
      </c>
      <c r="B47" s="100" t="n"/>
      <c r="C47" s="100" t="n"/>
      <c r="D47" s="7" t="n"/>
      <c r="E47" s="7" t="n"/>
      <c r="F47" s="15" t="n"/>
      <c r="G47" s="15" t="n"/>
      <c r="H47" s="7" t="n"/>
      <c r="I47" s="15" t="n"/>
      <c r="J47" s="15" t="n"/>
      <c r="K47" s="104" t="n"/>
      <c r="L47" s="104" t="n"/>
      <c r="M47" s="104" t="n"/>
      <c r="N47" s="104" t="n"/>
      <c r="O47" s="15" t="n"/>
      <c r="P47" s="100" t="n"/>
      <c r="Q47" s="17">
        <f>IF(COUNT(K47,L47,M47,N47)=0,0,IF(AND(OR(N(K47)=0,R47&lt;&gt;""),OR(N(L47)=0,S47&lt;&gt;"")),1,0))</f>
        <v>0</v>
      </c>
      <c r="R47" s="17" t="str">
        <f>IF(C47="","",IFERROR(LOOKUP(2,1/(('設定'!$B$16:$B$19&lt;&gt;"")*('設定'!$B$16:$B$19&lt;=C47)*('設定'!$C$16:$C$19&lt;&gt;"")),'設定'!$C$16:$C$19),""))</f>
        <v/>
      </c>
      <c r="S47" s="17" t="str">
        <f>IF(C47="","",IFERROR(LOOKUP(2,1/(('設定'!$B$20:$B$23&lt;&gt;"")*('設定'!$B$20:$B$23&lt;=C47)*('設定'!$C$20:$C$23&lt;&gt;"")),'設定'!$C$20:$C$23),""))</f>
        <v/>
      </c>
      <c r="T47" s="105" t="str">
        <f>IF(Q47=0,"",IF(N(K47)=0,0,IF(J47="税抜",K47,K47-U47)))</f>
        <v/>
      </c>
      <c r="U47" s="105" t="str">
        <f>IF(Q47=0,"",IF(N(K47)=0,0,IF('設定'!$B$11="切上げ",ROUNDUP(IF(J47="税抜",K47*R47/100,K47*R47/(100+R47)),0),IF('設定'!$B$11="四捨五入",ROUND(IF(J47="税抜",K47*R47/100,K47*R47/(100+R47)),0),ROUNDDOWN(IF(J47="税抜",K47*R47/100,K47*R47/(100+R47)),0)))))</f>
        <v/>
      </c>
      <c r="V47" s="105" t="str">
        <f>IF(Q47=0,"",IF(N(L47)=0,0,IF(J47="税抜",L47,L47-W47)))</f>
        <v/>
      </c>
      <c r="W47" s="105" t="str">
        <f>IF(Q47=0,"",IF(N(L47)=0,0,IF('設定'!$B$11="切上げ",ROUNDUP(IF(J47="税抜",L47*S47/100,L47*S47/(100+S47)),0),IF('設定'!$B$11="四捨五入",ROUND(IF(J47="税抜",L47*S47/100,L47*S47/(100+S47)),0),ROUNDDOWN(IF(J47="税抜",L47*S47/100,L47*S47/(100+S47)),0)))))</f>
        <v/>
      </c>
      <c r="X47" s="105" t="str">
        <f>IF(Q47=0,"",T47+U47+V47+W47+N(M47)+N(N47))</f>
        <v/>
      </c>
      <c r="Y47" s="105" t="str">
        <f>IF(Q47=0,"",IF(AND('設定'!$B$9="はい",'設定'!$B$12="はい"),T47+V47,T47+U47+V47+W47))</f>
        <v/>
      </c>
      <c r="Z47" s="105" t="str">
        <f>IF(Q47=0,"",Y47+N(N47))</f>
        <v/>
      </c>
      <c r="AA47" s="105" t="str">
        <f>IF(Q47=0,"",IF(O47="はい",0,IF(I47="クレジットカード",0,IF(I47="電子（PDFのみ）",0,IF(Y47=0,IF(Z47&lt;'印紙判定表'!$A$24,0,'印紙判定表'!$C$24),IF(Z47&lt;'印紙判定表'!$A$6,0,INDEX('印紙判定表'!$C$5:$C$19,MATCH(MAX(Y47,'印紙判定表'!$A$6),'印紙判定表'!$A$5:$A$19,1))))))))</f>
        <v/>
      </c>
      <c r="AB47" s="11" t="str">
        <f>IF(Q47=0,"",IF(O47="はい","非課税（営業に関しない受取書・国税庁 No.7125）",IF(I47="クレジットカード","課税文書に当たらない（領収書に「クレジットカード利用」と印字・国税庁 質疑応答19/37）",IF(I47="電子（PDFのみ）","課税文書に当たらない（電子データのみで紙を渡さない・国税庁 質疑応答02/10。紙に印刷して渡すと課税）",IF(AA47=0,"非課税（受取金額が"&amp;TEXT(IF(Y47=0,'印紙判定表'!$A$24,'印紙判定表'!$A$6),"#,##0")&amp;"円"&amp;"未満・国税庁 No.7105）"&amp;IF(N(N47)&gt;0,"。売上代金と売上代金以外の合計で判定","")&amp;IF(N(M47)&gt;0,"。入湯税など特別徴収の税は判定額に入れない（印紙税法基本通達第32条）",""),"課税（判定額"&amp;TEXT(Y47,"#,##0")&amp;"円→"&amp;TEXT(AA47,"#,##0")&amp;"円）"&amp;IF(AND('設定'!$B$9="はい",'設定'!$B$12="はい"),"。消費税額を除いた額で判定（国税庁 No.7124）","。税込の額で判定（"&amp;IF('設定'!$B$9="はい","消費税額を印字しない書式・国税庁 No.7124","免税事業者・国税庁 質疑応答19/21")&amp;"）")&amp;IF(N(M47)&gt;0,"。入湯税など特別徴収の税は判定額に入れない（印紙税法基本通達第32条）","")&amp;IF(I47="銀行振込","。振込でも受取書（印紙税法基本通達 別表第一 第17号文書の4）","")&amp;IF(OR(I47="電子マネー",I47="コード決済"),"。決済の仕組みで扱いが違う（国税庁 質疑応答19/50）。この表では印紙が要るものとして判定","")&amp;IF(Y47=0,"。売上代金以外の受取書として判定（第17号の2）",IF(Y47&lt;'印紙判定表'!$A$6,"。売上代金は"&amp;TEXT('印紙判定表'!$A$6,"#,##0")&amp;"円"&amp;"未満だが、売上代金以外との合計が"&amp;TEXT('印紙判定表'!$A$6,"#,##0")&amp;"円"&amp;"以上のため"&amp;TEXT(AA47,"#,##0")&amp;"円","")))))))</f>
        <v/>
      </c>
      <c r="AC47" s="11" t="str">
        <f>IF(Q47=0,"",IF(G47="はい","簡易請求書の形（宛名なし・「上様」）","事業者宛（適格請求書の形）"))</f>
        <v/>
      </c>
      <c r="AD47" s="11" t="str">
        <f>IF(COUNT(K47,L47,M47,N47)=0,"",IF(Q47=0,"取引日を入れてください（税率を取引日で決めます）。",IF(AND(G47&lt;&gt;"はい",E47=""),"宛名を入れてください（事業者宛は宛名が必要）。","")&amp;IF(AND(G47="はい",'設定'!$B$10="その他（事業者間の取引が中心）"),"「上様」にできる事業か確認してください（相手が個別に特定される取引は簡易請求書の対象外・国税庁 問24-2）。","")&amp;IF(AND(G47&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47="","領収書の日付（受領日）を入れてください。","")&amp;IF(OR(I47="電子マネー",I47="コード決済"),"決済の仕組みで印紙の扱いが違います（国税庁 質疑応答19/50）。","")))</f>
        <v/>
      </c>
      <c r="AE47" s="19" t="str">
        <f>IF(Q47=0,"",IF(P47&lt;&gt;"","領 収 書（再発行）","領 収 書"))</f>
        <v/>
      </c>
      <c r="AF47" s="19" t="str">
        <f>IF(B47="","",IF(B47&gt;=DATE(2019,5,1),"令和"&amp;IF(YEAR(B47)=2019,"元",YEAR(B47)-2018)&amp;"年"&amp;MONTH(B47)&amp;"月"&amp;DAY(B47)&amp;"日",YEAR(B47)&amp;"年"&amp;MONTH(B47)&amp;"月"&amp;DAY(B47)&amp;"日")&amp;IF(P47&lt;&gt;"","　（再発行）元の領収書 "&amp;IF(P47&gt;=DATE(2019,5,1),"令和"&amp;IF(YEAR(P47)=2019,"元",YEAR(P47)-2018)&amp;"年"&amp;MONTH(P47)&amp;"月"&amp;DAY(P47)&amp;"日",YEAR(P47)&amp;"年"&amp;MONTH(P47)&amp;"月"&amp;DAY(P47)&amp;"日")&amp;"付",""))</f>
        <v/>
      </c>
      <c r="AG47" s="19" t="str">
        <f>IF(G47="はい","上様",IF(E47="","",E47&amp;" "&amp;IF(F47="","様",F47)))</f>
        <v/>
      </c>
      <c r="AH47" s="19" t="str">
        <f>IF(Q47=0,"","金額　￥"&amp;TEXT(X47,"#,##0")&amp;" －")</f>
        <v/>
      </c>
      <c r="AI47" s="19" t="str">
        <f>IF(H47="","","但し　"&amp;IF(RIGHT(H47&amp;IF(D47&lt;&gt;"","（"&amp;D47&amp;"）",""),3)="として",H47&amp;IF(D47&lt;&gt;"","（"&amp;D47&amp;"）",""),H47&amp;IF(D47&lt;&gt;"","（"&amp;D47&amp;"）","")&amp;"として")&amp;IF(I47="クレジットカード","（クレジットカード利用）","")&amp;IF(N(L47)&gt;0,"（※は軽減税率の対象品目）",""))</f>
        <v/>
      </c>
      <c r="AJ47" s="19" t="str">
        <f>IF(OR(Q47=0,N(K47)=0),"",IF(AND('設定'!$B$12&lt;&gt;"はい",'設定'!$B$8=""),"",IF(G47="はい",R47&amp;"%対象"&amp;"　"&amp;TEXT(T47+U47,"#,##0")&amp;"円"&amp;IF('設定'!$B$12="はい","（うち消費税額 "&amp;TEXT(U47,"#,##0")&amp;"円）",""),IF('設定'!$B$12="はい",R47&amp;"%対象"&amp;"　税抜 "&amp;TEXT(T47,"#,##0")&amp;"円　消費税額 "&amp;TEXT(U47,"#,##0")&amp;"円（税込 "&amp;TEXT(T47+U47,"#,##0")&amp;"円）",R47&amp;"%対象"&amp;"　税込 "&amp;TEXT(T47+U47,"#,##0")&amp;"円"))))</f>
        <v/>
      </c>
      <c r="AK47" s="19" t="str">
        <f>IF(OR(Q47=0,N(L47)=0),"",IF(AND('設定'!$B$12&lt;&gt;"はい",'設定'!$B$8=""),"",IF(G47="はい",S47&amp;"%対象※"&amp;"　"&amp;TEXT(V47+W47,"#,##0")&amp;"円"&amp;IF('設定'!$B$12="はい","（うち消費税額 "&amp;TEXT(W47,"#,##0")&amp;"円）",""),IF('設定'!$B$12="はい",S47&amp;"%対象※"&amp;"　税抜 "&amp;TEXT(V47,"#,##0")&amp;"円　消費税額 "&amp;TEXT(W47,"#,##0")&amp;"円（税込 "&amp;TEXT(V47+W47,"#,##0")&amp;"円）",S47&amp;"%対象※"&amp;"　税込 "&amp;TEXT(V47+W47,"#,##0")&amp;"円"))))</f>
        <v/>
      </c>
      <c r="AL47" s="19" t="str">
        <f>IF(OR(Q47=0,N(M47)=0),"","課税対象外（入湯税など）　"&amp;TEXT(M47,"#,##0")&amp;"円")</f>
        <v/>
      </c>
      <c r="AM47" s="19" t="str">
        <f>IF(OR(Q47=0,N(N47)=0),"","売上代金以外の額　"&amp;TEXT(N47,"#,##0")&amp;"円")</f>
        <v/>
      </c>
      <c r="AN47" s="19" t="str">
        <f>IF(Q47=0,"",IF(AA47&gt;0,"収入印紙 "&amp;TEXT(AA47,"#,##0")&amp;"円 貼付欄",""))</f>
        <v/>
      </c>
    </row>
    <row r="48">
      <c r="A48" s="103" t="n">
        <v>44</v>
      </c>
      <c r="B48" s="100" t="n"/>
      <c r="C48" s="100" t="n"/>
      <c r="D48" s="7" t="n"/>
      <c r="E48" s="7" t="n"/>
      <c r="F48" s="15" t="n"/>
      <c r="G48" s="15" t="n"/>
      <c r="H48" s="7" t="n"/>
      <c r="I48" s="15" t="n"/>
      <c r="J48" s="15" t="n"/>
      <c r="K48" s="104" t="n"/>
      <c r="L48" s="104" t="n"/>
      <c r="M48" s="104" t="n"/>
      <c r="N48" s="104" t="n"/>
      <c r="O48" s="15" t="n"/>
      <c r="P48" s="100" t="n"/>
      <c r="Q48" s="17">
        <f>IF(COUNT(K48,L48,M48,N48)=0,0,IF(AND(OR(N(K48)=0,R48&lt;&gt;""),OR(N(L48)=0,S48&lt;&gt;"")),1,0))</f>
        <v>0</v>
      </c>
      <c r="R48" s="17" t="str">
        <f>IF(C48="","",IFERROR(LOOKUP(2,1/(('設定'!$B$16:$B$19&lt;&gt;"")*('設定'!$B$16:$B$19&lt;=C48)*('設定'!$C$16:$C$19&lt;&gt;"")),'設定'!$C$16:$C$19),""))</f>
        <v/>
      </c>
      <c r="S48" s="17" t="str">
        <f>IF(C48="","",IFERROR(LOOKUP(2,1/(('設定'!$B$20:$B$23&lt;&gt;"")*('設定'!$B$20:$B$23&lt;=C48)*('設定'!$C$20:$C$23&lt;&gt;"")),'設定'!$C$20:$C$23),""))</f>
        <v/>
      </c>
      <c r="T48" s="105" t="str">
        <f>IF(Q48=0,"",IF(N(K48)=0,0,IF(J48="税抜",K48,K48-U48)))</f>
        <v/>
      </c>
      <c r="U48" s="105" t="str">
        <f>IF(Q48=0,"",IF(N(K48)=0,0,IF('設定'!$B$11="切上げ",ROUNDUP(IF(J48="税抜",K48*R48/100,K48*R48/(100+R48)),0),IF('設定'!$B$11="四捨五入",ROUND(IF(J48="税抜",K48*R48/100,K48*R48/(100+R48)),0),ROUNDDOWN(IF(J48="税抜",K48*R48/100,K48*R48/(100+R48)),0)))))</f>
        <v/>
      </c>
      <c r="V48" s="105" t="str">
        <f>IF(Q48=0,"",IF(N(L48)=0,0,IF(J48="税抜",L48,L48-W48)))</f>
        <v/>
      </c>
      <c r="W48" s="105" t="str">
        <f>IF(Q48=0,"",IF(N(L48)=0,0,IF('設定'!$B$11="切上げ",ROUNDUP(IF(J48="税抜",L48*S48/100,L48*S48/(100+S48)),0),IF('設定'!$B$11="四捨五入",ROUND(IF(J48="税抜",L48*S48/100,L48*S48/(100+S48)),0),ROUNDDOWN(IF(J48="税抜",L48*S48/100,L48*S48/(100+S48)),0)))))</f>
        <v/>
      </c>
      <c r="X48" s="105" t="str">
        <f>IF(Q48=0,"",T48+U48+V48+W48+N(M48)+N(N48))</f>
        <v/>
      </c>
      <c r="Y48" s="105" t="str">
        <f>IF(Q48=0,"",IF(AND('設定'!$B$9="はい",'設定'!$B$12="はい"),T48+V48,T48+U48+V48+W48))</f>
        <v/>
      </c>
      <c r="Z48" s="105" t="str">
        <f>IF(Q48=0,"",Y48+N(N48))</f>
        <v/>
      </c>
      <c r="AA48" s="105" t="str">
        <f>IF(Q48=0,"",IF(O48="はい",0,IF(I48="クレジットカード",0,IF(I48="電子（PDFのみ）",0,IF(Y48=0,IF(Z48&lt;'印紙判定表'!$A$24,0,'印紙判定表'!$C$24),IF(Z48&lt;'印紙判定表'!$A$6,0,INDEX('印紙判定表'!$C$5:$C$19,MATCH(MAX(Y48,'印紙判定表'!$A$6),'印紙判定表'!$A$5:$A$19,1))))))))</f>
        <v/>
      </c>
      <c r="AB48" s="11" t="str">
        <f>IF(Q48=0,"",IF(O48="はい","非課税（営業に関しない受取書・国税庁 No.7125）",IF(I48="クレジットカード","課税文書に当たらない（領収書に「クレジットカード利用」と印字・国税庁 質疑応答19/37）",IF(I48="電子（PDFのみ）","課税文書に当たらない（電子データのみで紙を渡さない・国税庁 質疑応答02/10。紙に印刷して渡すと課税）",IF(AA48=0,"非課税（受取金額が"&amp;TEXT(IF(Y48=0,'印紙判定表'!$A$24,'印紙判定表'!$A$6),"#,##0")&amp;"円"&amp;"未満・国税庁 No.7105）"&amp;IF(N(N48)&gt;0,"。売上代金と売上代金以外の合計で判定","")&amp;IF(N(M48)&gt;0,"。入湯税など特別徴収の税は判定額に入れない（印紙税法基本通達第32条）",""),"課税（判定額"&amp;TEXT(Y48,"#,##0")&amp;"円→"&amp;TEXT(AA48,"#,##0")&amp;"円）"&amp;IF(AND('設定'!$B$9="はい",'設定'!$B$12="はい"),"。消費税額を除いた額で判定（国税庁 No.7124）","。税込の額で判定（"&amp;IF('設定'!$B$9="はい","消費税額を印字しない書式・国税庁 No.7124","免税事業者・国税庁 質疑応答19/21")&amp;"）")&amp;IF(N(M48)&gt;0,"。入湯税など特別徴収の税は判定額に入れない（印紙税法基本通達第32条）","")&amp;IF(I48="銀行振込","。振込でも受取書（印紙税法基本通達 別表第一 第17号文書の4）","")&amp;IF(OR(I48="電子マネー",I48="コード決済"),"。決済の仕組みで扱いが違う（国税庁 質疑応答19/50）。この表では印紙が要るものとして判定","")&amp;IF(Y48=0,"。売上代金以外の受取書として判定（第17号の2）",IF(Y48&lt;'印紙判定表'!$A$6,"。売上代金は"&amp;TEXT('印紙判定表'!$A$6,"#,##0")&amp;"円"&amp;"未満だが、売上代金以外との合計が"&amp;TEXT('印紙判定表'!$A$6,"#,##0")&amp;"円"&amp;"以上のため"&amp;TEXT(AA48,"#,##0")&amp;"円","")))))))</f>
        <v/>
      </c>
      <c r="AC48" s="11" t="str">
        <f>IF(Q48=0,"",IF(G48="はい","簡易請求書の形（宛名なし・「上様」）","事業者宛（適格請求書の形）"))</f>
        <v/>
      </c>
      <c r="AD48" s="11" t="str">
        <f>IF(COUNT(K48,L48,M48,N48)=0,"",IF(Q48=0,"取引日を入れてください（税率を取引日で決めます）。",IF(AND(G48&lt;&gt;"はい",E48=""),"宛名を入れてください（事業者宛は宛名が必要）。","")&amp;IF(AND(G48="はい",'設定'!$B$10="その他（事業者間の取引が中心）"),"「上様」にできる事業か確認してください（相手が個別に特定される取引は簡易請求書の対象外・国税庁 問24-2）。","")&amp;IF(AND(G48&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48="","領収書の日付（受領日）を入れてください。","")&amp;IF(OR(I48="電子マネー",I48="コード決済"),"決済の仕組みで印紙の扱いが違います（国税庁 質疑応答19/50）。","")))</f>
        <v/>
      </c>
      <c r="AE48" s="19" t="str">
        <f>IF(Q48=0,"",IF(P48&lt;&gt;"","領 収 書（再発行）","領 収 書"))</f>
        <v/>
      </c>
      <c r="AF48" s="19" t="str">
        <f>IF(B48="","",IF(B48&gt;=DATE(2019,5,1),"令和"&amp;IF(YEAR(B48)=2019,"元",YEAR(B48)-2018)&amp;"年"&amp;MONTH(B48)&amp;"月"&amp;DAY(B48)&amp;"日",YEAR(B48)&amp;"年"&amp;MONTH(B48)&amp;"月"&amp;DAY(B48)&amp;"日")&amp;IF(P48&lt;&gt;"","　（再発行）元の領収書 "&amp;IF(P48&gt;=DATE(2019,5,1),"令和"&amp;IF(YEAR(P48)=2019,"元",YEAR(P48)-2018)&amp;"年"&amp;MONTH(P48)&amp;"月"&amp;DAY(P48)&amp;"日",YEAR(P48)&amp;"年"&amp;MONTH(P48)&amp;"月"&amp;DAY(P48)&amp;"日")&amp;"付",""))</f>
        <v/>
      </c>
      <c r="AG48" s="19" t="str">
        <f>IF(G48="はい","上様",IF(E48="","",E48&amp;" "&amp;IF(F48="","様",F48)))</f>
        <v/>
      </c>
      <c r="AH48" s="19" t="str">
        <f>IF(Q48=0,"","金額　￥"&amp;TEXT(X48,"#,##0")&amp;" －")</f>
        <v/>
      </c>
      <c r="AI48" s="19" t="str">
        <f>IF(H48="","","但し　"&amp;IF(RIGHT(H48&amp;IF(D48&lt;&gt;"","（"&amp;D48&amp;"）",""),3)="として",H48&amp;IF(D48&lt;&gt;"","（"&amp;D48&amp;"）",""),H48&amp;IF(D48&lt;&gt;"","（"&amp;D48&amp;"）","")&amp;"として")&amp;IF(I48="クレジットカード","（クレジットカード利用）","")&amp;IF(N(L48)&gt;0,"（※は軽減税率の対象品目）",""))</f>
        <v/>
      </c>
      <c r="AJ48" s="19" t="str">
        <f>IF(OR(Q48=0,N(K48)=0),"",IF(AND('設定'!$B$12&lt;&gt;"はい",'設定'!$B$8=""),"",IF(G48="はい",R48&amp;"%対象"&amp;"　"&amp;TEXT(T48+U48,"#,##0")&amp;"円"&amp;IF('設定'!$B$12="はい","（うち消費税額 "&amp;TEXT(U48,"#,##0")&amp;"円）",""),IF('設定'!$B$12="はい",R48&amp;"%対象"&amp;"　税抜 "&amp;TEXT(T48,"#,##0")&amp;"円　消費税額 "&amp;TEXT(U48,"#,##0")&amp;"円（税込 "&amp;TEXT(T48+U48,"#,##0")&amp;"円）",R48&amp;"%対象"&amp;"　税込 "&amp;TEXT(T48+U48,"#,##0")&amp;"円"))))</f>
        <v/>
      </c>
      <c r="AK48" s="19" t="str">
        <f>IF(OR(Q48=0,N(L48)=0),"",IF(AND('設定'!$B$12&lt;&gt;"はい",'設定'!$B$8=""),"",IF(G48="はい",S48&amp;"%対象※"&amp;"　"&amp;TEXT(V48+W48,"#,##0")&amp;"円"&amp;IF('設定'!$B$12="はい","（うち消費税額 "&amp;TEXT(W48,"#,##0")&amp;"円）",""),IF('設定'!$B$12="はい",S48&amp;"%対象※"&amp;"　税抜 "&amp;TEXT(V48,"#,##0")&amp;"円　消費税額 "&amp;TEXT(W48,"#,##0")&amp;"円（税込 "&amp;TEXT(V48+W48,"#,##0")&amp;"円）",S48&amp;"%対象※"&amp;"　税込 "&amp;TEXT(V48+W48,"#,##0")&amp;"円"))))</f>
        <v/>
      </c>
      <c r="AL48" s="19" t="str">
        <f>IF(OR(Q48=0,N(M48)=0),"","課税対象外（入湯税など）　"&amp;TEXT(M48,"#,##0")&amp;"円")</f>
        <v/>
      </c>
      <c r="AM48" s="19" t="str">
        <f>IF(OR(Q48=0,N(N48)=0),"","売上代金以外の額　"&amp;TEXT(N48,"#,##0")&amp;"円")</f>
        <v/>
      </c>
      <c r="AN48" s="19" t="str">
        <f>IF(Q48=0,"",IF(AA48&gt;0,"収入印紙 "&amp;TEXT(AA48,"#,##0")&amp;"円 貼付欄",""))</f>
        <v/>
      </c>
    </row>
    <row r="49">
      <c r="A49" s="103" t="n">
        <v>45</v>
      </c>
      <c r="B49" s="100" t="n"/>
      <c r="C49" s="100" t="n"/>
      <c r="D49" s="7" t="n"/>
      <c r="E49" s="7" t="n"/>
      <c r="F49" s="15" t="n"/>
      <c r="G49" s="15" t="n"/>
      <c r="H49" s="7" t="n"/>
      <c r="I49" s="15" t="n"/>
      <c r="J49" s="15" t="n"/>
      <c r="K49" s="104" t="n"/>
      <c r="L49" s="104" t="n"/>
      <c r="M49" s="104" t="n"/>
      <c r="N49" s="104" t="n"/>
      <c r="O49" s="15" t="n"/>
      <c r="P49" s="100" t="n"/>
      <c r="Q49" s="17">
        <f>IF(COUNT(K49,L49,M49,N49)=0,0,IF(AND(OR(N(K49)=0,R49&lt;&gt;""),OR(N(L49)=0,S49&lt;&gt;"")),1,0))</f>
        <v>0</v>
      </c>
      <c r="R49" s="17" t="str">
        <f>IF(C49="","",IFERROR(LOOKUP(2,1/(('設定'!$B$16:$B$19&lt;&gt;"")*('設定'!$B$16:$B$19&lt;=C49)*('設定'!$C$16:$C$19&lt;&gt;"")),'設定'!$C$16:$C$19),""))</f>
        <v/>
      </c>
      <c r="S49" s="17" t="str">
        <f>IF(C49="","",IFERROR(LOOKUP(2,1/(('設定'!$B$20:$B$23&lt;&gt;"")*('設定'!$B$20:$B$23&lt;=C49)*('設定'!$C$20:$C$23&lt;&gt;"")),'設定'!$C$20:$C$23),""))</f>
        <v/>
      </c>
      <c r="T49" s="105" t="str">
        <f>IF(Q49=0,"",IF(N(K49)=0,0,IF(J49="税抜",K49,K49-U49)))</f>
        <v/>
      </c>
      <c r="U49" s="105" t="str">
        <f>IF(Q49=0,"",IF(N(K49)=0,0,IF('設定'!$B$11="切上げ",ROUNDUP(IF(J49="税抜",K49*R49/100,K49*R49/(100+R49)),0),IF('設定'!$B$11="四捨五入",ROUND(IF(J49="税抜",K49*R49/100,K49*R49/(100+R49)),0),ROUNDDOWN(IF(J49="税抜",K49*R49/100,K49*R49/(100+R49)),0)))))</f>
        <v/>
      </c>
      <c r="V49" s="105" t="str">
        <f>IF(Q49=0,"",IF(N(L49)=0,0,IF(J49="税抜",L49,L49-W49)))</f>
        <v/>
      </c>
      <c r="W49" s="105" t="str">
        <f>IF(Q49=0,"",IF(N(L49)=0,0,IF('設定'!$B$11="切上げ",ROUNDUP(IF(J49="税抜",L49*S49/100,L49*S49/(100+S49)),0),IF('設定'!$B$11="四捨五入",ROUND(IF(J49="税抜",L49*S49/100,L49*S49/(100+S49)),0),ROUNDDOWN(IF(J49="税抜",L49*S49/100,L49*S49/(100+S49)),0)))))</f>
        <v/>
      </c>
      <c r="X49" s="105" t="str">
        <f>IF(Q49=0,"",T49+U49+V49+W49+N(M49)+N(N49))</f>
        <v/>
      </c>
      <c r="Y49" s="105" t="str">
        <f>IF(Q49=0,"",IF(AND('設定'!$B$9="はい",'設定'!$B$12="はい"),T49+V49,T49+U49+V49+W49))</f>
        <v/>
      </c>
      <c r="Z49" s="105" t="str">
        <f>IF(Q49=0,"",Y49+N(N49))</f>
        <v/>
      </c>
      <c r="AA49" s="105" t="str">
        <f>IF(Q49=0,"",IF(O49="はい",0,IF(I49="クレジットカード",0,IF(I49="電子（PDFのみ）",0,IF(Y49=0,IF(Z49&lt;'印紙判定表'!$A$24,0,'印紙判定表'!$C$24),IF(Z49&lt;'印紙判定表'!$A$6,0,INDEX('印紙判定表'!$C$5:$C$19,MATCH(MAX(Y49,'印紙判定表'!$A$6),'印紙判定表'!$A$5:$A$19,1))))))))</f>
        <v/>
      </c>
      <c r="AB49" s="11" t="str">
        <f>IF(Q49=0,"",IF(O49="はい","非課税（営業に関しない受取書・国税庁 No.7125）",IF(I49="クレジットカード","課税文書に当たらない（領収書に「クレジットカード利用」と印字・国税庁 質疑応答19/37）",IF(I49="電子（PDFのみ）","課税文書に当たらない（電子データのみで紙を渡さない・国税庁 質疑応答02/10。紙に印刷して渡すと課税）",IF(AA49=0,"非課税（受取金額が"&amp;TEXT(IF(Y49=0,'印紙判定表'!$A$24,'印紙判定表'!$A$6),"#,##0")&amp;"円"&amp;"未満・国税庁 No.7105）"&amp;IF(N(N49)&gt;0,"。売上代金と売上代金以外の合計で判定","")&amp;IF(N(M49)&gt;0,"。入湯税など特別徴収の税は判定額に入れない（印紙税法基本通達第32条）",""),"課税（判定額"&amp;TEXT(Y49,"#,##0")&amp;"円→"&amp;TEXT(AA49,"#,##0")&amp;"円）"&amp;IF(AND('設定'!$B$9="はい",'設定'!$B$12="はい"),"。消費税額を除いた額で判定（国税庁 No.7124）","。税込の額で判定（"&amp;IF('設定'!$B$9="はい","消費税額を印字しない書式・国税庁 No.7124","免税事業者・国税庁 質疑応答19/21")&amp;"）")&amp;IF(N(M49)&gt;0,"。入湯税など特別徴収の税は判定額に入れない（印紙税法基本通達第32条）","")&amp;IF(I49="銀行振込","。振込でも受取書（印紙税法基本通達 別表第一 第17号文書の4）","")&amp;IF(OR(I49="電子マネー",I49="コード決済"),"。決済の仕組みで扱いが違う（国税庁 質疑応答19/50）。この表では印紙が要るものとして判定","")&amp;IF(Y49=0,"。売上代金以外の受取書として判定（第17号の2）",IF(Y49&lt;'印紙判定表'!$A$6,"。売上代金は"&amp;TEXT('印紙判定表'!$A$6,"#,##0")&amp;"円"&amp;"未満だが、売上代金以外との合計が"&amp;TEXT('印紙判定表'!$A$6,"#,##0")&amp;"円"&amp;"以上のため"&amp;TEXT(AA49,"#,##0")&amp;"円","")))))))</f>
        <v/>
      </c>
      <c r="AC49" s="11" t="str">
        <f>IF(Q49=0,"",IF(G49="はい","簡易請求書の形（宛名なし・「上様」）","事業者宛（適格請求書の形）"))</f>
        <v/>
      </c>
      <c r="AD49" s="11" t="str">
        <f>IF(COUNT(K49,L49,M49,N49)=0,"",IF(Q49=0,"取引日を入れてください（税率を取引日で決めます）。",IF(AND(G49&lt;&gt;"はい",E49=""),"宛名を入れてください（事業者宛は宛名が必要）。","")&amp;IF(AND(G49="はい",'設定'!$B$10="その他（事業者間の取引が中心）"),"「上様」にできる事業か確認してください（相手が個別に特定される取引は簡易請求書の対象外・国税庁 問24-2）。","")&amp;IF(AND(G49&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49="","領収書の日付（受領日）を入れてください。","")&amp;IF(OR(I49="電子マネー",I49="コード決済"),"決済の仕組みで印紙の扱いが違います（国税庁 質疑応答19/50）。","")))</f>
        <v/>
      </c>
      <c r="AE49" s="19" t="str">
        <f>IF(Q49=0,"",IF(P49&lt;&gt;"","領 収 書（再発行）","領 収 書"))</f>
        <v/>
      </c>
      <c r="AF49" s="19" t="str">
        <f>IF(B49="","",IF(B49&gt;=DATE(2019,5,1),"令和"&amp;IF(YEAR(B49)=2019,"元",YEAR(B49)-2018)&amp;"年"&amp;MONTH(B49)&amp;"月"&amp;DAY(B49)&amp;"日",YEAR(B49)&amp;"年"&amp;MONTH(B49)&amp;"月"&amp;DAY(B49)&amp;"日")&amp;IF(P49&lt;&gt;"","　（再発行）元の領収書 "&amp;IF(P49&gt;=DATE(2019,5,1),"令和"&amp;IF(YEAR(P49)=2019,"元",YEAR(P49)-2018)&amp;"年"&amp;MONTH(P49)&amp;"月"&amp;DAY(P49)&amp;"日",YEAR(P49)&amp;"年"&amp;MONTH(P49)&amp;"月"&amp;DAY(P49)&amp;"日")&amp;"付",""))</f>
        <v/>
      </c>
      <c r="AG49" s="19" t="str">
        <f>IF(G49="はい","上様",IF(E49="","",E49&amp;" "&amp;IF(F49="","様",F49)))</f>
        <v/>
      </c>
      <c r="AH49" s="19" t="str">
        <f>IF(Q49=0,"","金額　￥"&amp;TEXT(X49,"#,##0")&amp;" －")</f>
        <v/>
      </c>
      <c r="AI49" s="19" t="str">
        <f>IF(H49="","","但し　"&amp;IF(RIGHT(H49&amp;IF(D49&lt;&gt;"","（"&amp;D49&amp;"）",""),3)="として",H49&amp;IF(D49&lt;&gt;"","（"&amp;D49&amp;"）",""),H49&amp;IF(D49&lt;&gt;"","（"&amp;D49&amp;"）","")&amp;"として")&amp;IF(I49="クレジットカード","（クレジットカード利用）","")&amp;IF(N(L49)&gt;0,"（※は軽減税率の対象品目）",""))</f>
        <v/>
      </c>
      <c r="AJ49" s="19" t="str">
        <f>IF(OR(Q49=0,N(K49)=0),"",IF(AND('設定'!$B$12&lt;&gt;"はい",'設定'!$B$8=""),"",IF(G49="はい",R49&amp;"%対象"&amp;"　"&amp;TEXT(T49+U49,"#,##0")&amp;"円"&amp;IF('設定'!$B$12="はい","（うち消費税額 "&amp;TEXT(U49,"#,##0")&amp;"円）",""),IF('設定'!$B$12="はい",R49&amp;"%対象"&amp;"　税抜 "&amp;TEXT(T49,"#,##0")&amp;"円　消費税額 "&amp;TEXT(U49,"#,##0")&amp;"円（税込 "&amp;TEXT(T49+U49,"#,##0")&amp;"円）",R49&amp;"%対象"&amp;"　税込 "&amp;TEXT(T49+U49,"#,##0")&amp;"円"))))</f>
        <v/>
      </c>
      <c r="AK49" s="19" t="str">
        <f>IF(OR(Q49=0,N(L49)=0),"",IF(AND('設定'!$B$12&lt;&gt;"はい",'設定'!$B$8=""),"",IF(G49="はい",S49&amp;"%対象※"&amp;"　"&amp;TEXT(V49+W49,"#,##0")&amp;"円"&amp;IF('設定'!$B$12="はい","（うち消費税額 "&amp;TEXT(W49,"#,##0")&amp;"円）",""),IF('設定'!$B$12="はい",S49&amp;"%対象※"&amp;"　税抜 "&amp;TEXT(V49,"#,##0")&amp;"円　消費税額 "&amp;TEXT(W49,"#,##0")&amp;"円（税込 "&amp;TEXT(V49+W49,"#,##0")&amp;"円）",S49&amp;"%対象※"&amp;"　税込 "&amp;TEXT(V49+W49,"#,##0")&amp;"円"))))</f>
        <v/>
      </c>
      <c r="AL49" s="19" t="str">
        <f>IF(OR(Q49=0,N(M49)=0),"","課税対象外（入湯税など）　"&amp;TEXT(M49,"#,##0")&amp;"円")</f>
        <v/>
      </c>
      <c r="AM49" s="19" t="str">
        <f>IF(OR(Q49=0,N(N49)=0),"","売上代金以外の額　"&amp;TEXT(N49,"#,##0")&amp;"円")</f>
        <v/>
      </c>
      <c r="AN49" s="19" t="str">
        <f>IF(Q49=0,"",IF(AA49&gt;0,"収入印紙 "&amp;TEXT(AA49,"#,##0")&amp;"円 貼付欄",""))</f>
        <v/>
      </c>
    </row>
    <row r="50">
      <c r="A50" s="103" t="n">
        <v>46</v>
      </c>
      <c r="B50" s="100" t="n"/>
      <c r="C50" s="100" t="n"/>
      <c r="D50" s="7" t="n"/>
      <c r="E50" s="7" t="n"/>
      <c r="F50" s="15" t="n"/>
      <c r="G50" s="15" t="n"/>
      <c r="H50" s="7" t="n"/>
      <c r="I50" s="15" t="n"/>
      <c r="J50" s="15" t="n"/>
      <c r="K50" s="104" t="n"/>
      <c r="L50" s="104" t="n"/>
      <c r="M50" s="104" t="n"/>
      <c r="N50" s="104" t="n"/>
      <c r="O50" s="15" t="n"/>
      <c r="P50" s="100" t="n"/>
      <c r="Q50" s="17">
        <f>IF(COUNT(K50,L50,M50,N50)=0,0,IF(AND(OR(N(K50)=0,R50&lt;&gt;""),OR(N(L50)=0,S50&lt;&gt;"")),1,0))</f>
        <v>0</v>
      </c>
      <c r="R50" s="17" t="str">
        <f>IF(C50="","",IFERROR(LOOKUP(2,1/(('設定'!$B$16:$B$19&lt;&gt;"")*('設定'!$B$16:$B$19&lt;=C50)*('設定'!$C$16:$C$19&lt;&gt;"")),'設定'!$C$16:$C$19),""))</f>
        <v/>
      </c>
      <c r="S50" s="17" t="str">
        <f>IF(C50="","",IFERROR(LOOKUP(2,1/(('設定'!$B$20:$B$23&lt;&gt;"")*('設定'!$B$20:$B$23&lt;=C50)*('設定'!$C$20:$C$23&lt;&gt;"")),'設定'!$C$20:$C$23),""))</f>
        <v/>
      </c>
      <c r="T50" s="105" t="str">
        <f>IF(Q50=0,"",IF(N(K50)=0,0,IF(J50="税抜",K50,K50-U50)))</f>
        <v/>
      </c>
      <c r="U50" s="105" t="str">
        <f>IF(Q50=0,"",IF(N(K50)=0,0,IF('設定'!$B$11="切上げ",ROUNDUP(IF(J50="税抜",K50*R50/100,K50*R50/(100+R50)),0),IF('設定'!$B$11="四捨五入",ROUND(IF(J50="税抜",K50*R50/100,K50*R50/(100+R50)),0),ROUNDDOWN(IF(J50="税抜",K50*R50/100,K50*R50/(100+R50)),0)))))</f>
        <v/>
      </c>
      <c r="V50" s="105" t="str">
        <f>IF(Q50=0,"",IF(N(L50)=0,0,IF(J50="税抜",L50,L50-W50)))</f>
        <v/>
      </c>
      <c r="W50" s="105" t="str">
        <f>IF(Q50=0,"",IF(N(L50)=0,0,IF('設定'!$B$11="切上げ",ROUNDUP(IF(J50="税抜",L50*S50/100,L50*S50/(100+S50)),0),IF('設定'!$B$11="四捨五入",ROUND(IF(J50="税抜",L50*S50/100,L50*S50/(100+S50)),0),ROUNDDOWN(IF(J50="税抜",L50*S50/100,L50*S50/(100+S50)),0)))))</f>
        <v/>
      </c>
      <c r="X50" s="105" t="str">
        <f>IF(Q50=0,"",T50+U50+V50+W50+N(M50)+N(N50))</f>
        <v/>
      </c>
      <c r="Y50" s="105" t="str">
        <f>IF(Q50=0,"",IF(AND('設定'!$B$9="はい",'設定'!$B$12="はい"),T50+V50,T50+U50+V50+W50))</f>
        <v/>
      </c>
      <c r="Z50" s="105" t="str">
        <f>IF(Q50=0,"",Y50+N(N50))</f>
        <v/>
      </c>
      <c r="AA50" s="105" t="str">
        <f>IF(Q50=0,"",IF(O50="はい",0,IF(I50="クレジットカード",0,IF(I50="電子（PDFのみ）",0,IF(Y50=0,IF(Z50&lt;'印紙判定表'!$A$24,0,'印紙判定表'!$C$24),IF(Z50&lt;'印紙判定表'!$A$6,0,INDEX('印紙判定表'!$C$5:$C$19,MATCH(MAX(Y50,'印紙判定表'!$A$6),'印紙判定表'!$A$5:$A$19,1))))))))</f>
        <v/>
      </c>
      <c r="AB50" s="11" t="str">
        <f>IF(Q50=0,"",IF(O50="はい","非課税（営業に関しない受取書・国税庁 No.7125）",IF(I50="クレジットカード","課税文書に当たらない（領収書に「クレジットカード利用」と印字・国税庁 質疑応答19/37）",IF(I50="電子（PDFのみ）","課税文書に当たらない（電子データのみで紙を渡さない・国税庁 質疑応答02/10。紙に印刷して渡すと課税）",IF(AA50=0,"非課税（受取金額が"&amp;TEXT(IF(Y50=0,'印紙判定表'!$A$24,'印紙判定表'!$A$6),"#,##0")&amp;"円"&amp;"未満・国税庁 No.7105）"&amp;IF(N(N50)&gt;0,"。売上代金と売上代金以外の合計で判定","")&amp;IF(N(M50)&gt;0,"。入湯税など特別徴収の税は判定額に入れない（印紙税法基本通達第32条）",""),"課税（判定額"&amp;TEXT(Y50,"#,##0")&amp;"円→"&amp;TEXT(AA50,"#,##0")&amp;"円）"&amp;IF(AND('設定'!$B$9="はい",'設定'!$B$12="はい"),"。消費税額を除いた額で判定（国税庁 No.7124）","。税込の額で判定（"&amp;IF('設定'!$B$9="はい","消費税額を印字しない書式・国税庁 No.7124","免税事業者・国税庁 質疑応答19/21")&amp;"）")&amp;IF(N(M50)&gt;0,"。入湯税など特別徴収の税は判定額に入れない（印紙税法基本通達第32条）","")&amp;IF(I50="銀行振込","。振込でも受取書（印紙税法基本通達 別表第一 第17号文書の4）","")&amp;IF(OR(I50="電子マネー",I50="コード決済"),"。決済の仕組みで扱いが違う（国税庁 質疑応答19/50）。この表では印紙が要るものとして判定","")&amp;IF(Y50=0,"。売上代金以外の受取書として判定（第17号の2）",IF(Y50&lt;'印紙判定表'!$A$6,"。売上代金は"&amp;TEXT('印紙判定表'!$A$6,"#,##0")&amp;"円"&amp;"未満だが、売上代金以外との合計が"&amp;TEXT('印紙判定表'!$A$6,"#,##0")&amp;"円"&amp;"以上のため"&amp;TEXT(AA50,"#,##0")&amp;"円","")))))))</f>
        <v/>
      </c>
      <c r="AC50" s="11" t="str">
        <f>IF(Q50=0,"",IF(G50="はい","簡易請求書の形（宛名なし・「上様」）","事業者宛（適格請求書の形）"))</f>
        <v/>
      </c>
      <c r="AD50" s="11" t="str">
        <f>IF(COUNT(K50,L50,M50,N50)=0,"",IF(Q50=0,"取引日を入れてください（税率を取引日で決めます）。",IF(AND(G50&lt;&gt;"はい",E50=""),"宛名を入れてください（事業者宛は宛名が必要）。","")&amp;IF(AND(G50="はい",'設定'!$B$10="その他（事業者間の取引が中心）"),"「上様」にできる事業か確認してください（相手が個別に特定される取引は簡易請求書の対象外・国税庁 問24-2）。","")&amp;IF(AND(G50&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50="","領収書の日付（受領日）を入れてください。","")&amp;IF(OR(I50="電子マネー",I50="コード決済"),"決済の仕組みで印紙の扱いが違います（国税庁 質疑応答19/50）。","")))</f>
        <v/>
      </c>
      <c r="AE50" s="19" t="str">
        <f>IF(Q50=0,"",IF(P50&lt;&gt;"","領 収 書（再発行）","領 収 書"))</f>
        <v/>
      </c>
      <c r="AF50" s="19" t="str">
        <f>IF(B50="","",IF(B50&gt;=DATE(2019,5,1),"令和"&amp;IF(YEAR(B50)=2019,"元",YEAR(B50)-2018)&amp;"年"&amp;MONTH(B50)&amp;"月"&amp;DAY(B50)&amp;"日",YEAR(B50)&amp;"年"&amp;MONTH(B50)&amp;"月"&amp;DAY(B50)&amp;"日")&amp;IF(P50&lt;&gt;"","　（再発行）元の領収書 "&amp;IF(P50&gt;=DATE(2019,5,1),"令和"&amp;IF(YEAR(P50)=2019,"元",YEAR(P50)-2018)&amp;"年"&amp;MONTH(P50)&amp;"月"&amp;DAY(P50)&amp;"日",YEAR(P50)&amp;"年"&amp;MONTH(P50)&amp;"月"&amp;DAY(P50)&amp;"日")&amp;"付",""))</f>
        <v/>
      </c>
      <c r="AG50" s="19" t="str">
        <f>IF(G50="はい","上様",IF(E50="","",E50&amp;" "&amp;IF(F50="","様",F50)))</f>
        <v/>
      </c>
      <c r="AH50" s="19" t="str">
        <f>IF(Q50=0,"","金額　￥"&amp;TEXT(X50,"#,##0")&amp;" －")</f>
        <v/>
      </c>
      <c r="AI50" s="19" t="str">
        <f>IF(H50="","","但し　"&amp;IF(RIGHT(H50&amp;IF(D50&lt;&gt;"","（"&amp;D50&amp;"）",""),3)="として",H50&amp;IF(D50&lt;&gt;"","（"&amp;D50&amp;"）",""),H50&amp;IF(D50&lt;&gt;"","（"&amp;D50&amp;"）","")&amp;"として")&amp;IF(I50="クレジットカード","（クレジットカード利用）","")&amp;IF(N(L50)&gt;0,"（※は軽減税率の対象品目）",""))</f>
        <v/>
      </c>
      <c r="AJ50" s="19" t="str">
        <f>IF(OR(Q50=0,N(K50)=0),"",IF(AND('設定'!$B$12&lt;&gt;"はい",'設定'!$B$8=""),"",IF(G50="はい",R50&amp;"%対象"&amp;"　"&amp;TEXT(T50+U50,"#,##0")&amp;"円"&amp;IF('設定'!$B$12="はい","（うち消費税額 "&amp;TEXT(U50,"#,##0")&amp;"円）",""),IF('設定'!$B$12="はい",R50&amp;"%対象"&amp;"　税抜 "&amp;TEXT(T50,"#,##0")&amp;"円　消費税額 "&amp;TEXT(U50,"#,##0")&amp;"円（税込 "&amp;TEXT(T50+U50,"#,##0")&amp;"円）",R50&amp;"%対象"&amp;"　税込 "&amp;TEXT(T50+U50,"#,##0")&amp;"円"))))</f>
        <v/>
      </c>
      <c r="AK50" s="19" t="str">
        <f>IF(OR(Q50=0,N(L50)=0),"",IF(AND('設定'!$B$12&lt;&gt;"はい",'設定'!$B$8=""),"",IF(G50="はい",S50&amp;"%対象※"&amp;"　"&amp;TEXT(V50+W50,"#,##0")&amp;"円"&amp;IF('設定'!$B$12="はい","（うち消費税額 "&amp;TEXT(W50,"#,##0")&amp;"円）",""),IF('設定'!$B$12="はい",S50&amp;"%対象※"&amp;"　税抜 "&amp;TEXT(V50,"#,##0")&amp;"円　消費税額 "&amp;TEXT(W50,"#,##0")&amp;"円（税込 "&amp;TEXT(V50+W50,"#,##0")&amp;"円）",S50&amp;"%対象※"&amp;"　税込 "&amp;TEXT(V50+W50,"#,##0")&amp;"円"))))</f>
        <v/>
      </c>
      <c r="AL50" s="19" t="str">
        <f>IF(OR(Q50=0,N(M50)=0),"","課税対象外（入湯税など）　"&amp;TEXT(M50,"#,##0")&amp;"円")</f>
        <v/>
      </c>
      <c r="AM50" s="19" t="str">
        <f>IF(OR(Q50=0,N(N50)=0),"","売上代金以外の額　"&amp;TEXT(N50,"#,##0")&amp;"円")</f>
        <v/>
      </c>
      <c r="AN50" s="19" t="str">
        <f>IF(Q50=0,"",IF(AA50&gt;0,"収入印紙 "&amp;TEXT(AA50,"#,##0")&amp;"円 貼付欄",""))</f>
        <v/>
      </c>
    </row>
    <row r="51">
      <c r="A51" s="103" t="n">
        <v>47</v>
      </c>
      <c r="B51" s="100" t="n"/>
      <c r="C51" s="100" t="n"/>
      <c r="D51" s="7" t="n"/>
      <c r="E51" s="7" t="n"/>
      <c r="F51" s="15" t="n"/>
      <c r="G51" s="15" t="n"/>
      <c r="H51" s="7" t="n"/>
      <c r="I51" s="15" t="n"/>
      <c r="J51" s="15" t="n"/>
      <c r="K51" s="104" t="n"/>
      <c r="L51" s="104" t="n"/>
      <c r="M51" s="104" t="n"/>
      <c r="N51" s="104" t="n"/>
      <c r="O51" s="15" t="n"/>
      <c r="P51" s="100" t="n"/>
      <c r="Q51" s="17">
        <f>IF(COUNT(K51,L51,M51,N51)=0,0,IF(AND(OR(N(K51)=0,R51&lt;&gt;""),OR(N(L51)=0,S51&lt;&gt;"")),1,0))</f>
        <v>0</v>
      </c>
      <c r="R51" s="17" t="str">
        <f>IF(C51="","",IFERROR(LOOKUP(2,1/(('設定'!$B$16:$B$19&lt;&gt;"")*('設定'!$B$16:$B$19&lt;=C51)*('設定'!$C$16:$C$19&lt;&gt;"")),'設定'!$C$16:$C$19),""))</f>
        <v/>
      </c>
      <c r="S51" s="17" t="str">
        <f>IF(C51="","",IFERROR(LOOKUP(2,1/(('設定'!$B$20:$B$23&lt;&gt;"")*('設定'!$B$20:$B$23&lt;=C51)*('設定'!$C$20:$C$23&lt;&gt;"")),'設定'!$C$20:$C$23),""))</f>
        <v/>
      </c>
      <c r="T51" s="105" t="str">
        <f>IF(Q51=0,"",IF(N(K51)=0,0,IF(J51="税抜",K51,K51-U51)))</f>
        <v/>
      </c>
      <c r="U51" s="105" t="str">
        <f>IF(Q51=0,"",IF(N(K51)=0,0,IF('設定'!$B$11="切上げ",ROUNDUP(IF(J51="税抜",K51*R51/100,K51*R51/(100+R51)),0),IF('設定'!$B$11="四捨五入",ROUND(IF(J51="税抜",K51*R51/100,K51*R51/(100+R51)),0),ROUNDDOWN(IF(J51="税抜",K51*R51/100,K51*R51/(100+R51)),0)))))</f>
        <v/>
      </c>
      <c r="V51" s="105" t="str">
        <f>IF(Q51=0,"",IF(N(L51)=0,0,IF(J51="税抜",L51,L51-W51)))</f>
        <v/>
      </c>
      <c r="W51" s="105" t="str">
        <f>IF(Q51=0,"",IF(N(L51)=0,0,IF('設定'!$B$11="切上げ",ROUNDUP(IF(J51="税抜",L51*S51/100,L51*S51/(100+S51)),0),IF('設定'!$B$11="四捨五入",ROUND(IF(J51="税抜",L51*S51/100,L51*S51/(100+S51)),0),ROUNDDOWN(IF(J51="税抜",L51*S51/100,L51*S51/(100+S51)),0)))))</f>
        <v/>
      </c>
      <c r="X51" s="105" t="str">
        <f>IF(Q51=0,"",T51+U51+V51+W51+N(M51)+N(N51))</f>
        <v/>
      </c>
      <c r="Y51" s="105" t="str">
        <f>IF(Q51=0,"",IF(AND('設定'!$B$9="はい",'設定'!$B$12="はい"),T51+V51,T51+U51+V51+W51))</f>
        <v/>
      </c>
      <c r="Z51" s="105" t="str">
        <f>IF(Q51=0,"",Y51+N(N51))</f>
        <v/>
      </c>
      <c r="AA51" s="105" t="str">
        <f>IF(Q51=0,"",IF(O51="はい",0,IF(I51="クレジットカード",0,IF(I51="電子（PDFのみ）",0,IF(Y51=0,IF(Z51&lt;'印紙判定表'!$A$24,0,'印紙判定表'!$C$24),IF(Z51&lt;'印紙判定表'!$A$6,0,INDEX('印紙判定表'!$C$5:$C$19,MATCH(MAX(Y51,'印紙判定表'!$A$6),'印紙判定表'!$A$5:$A$19,1))))))))</f>
        <v/>
      </c>
      <c r="AB51" s="11" t="str">
        <f>IF(Q51=0,"",IF(O51="はい","非課税（営業に関しない受取書・国税庁 No.7125）",IF(I51="クレジットカード","課税文書に当たらない（領収書に「クレジットカード利用」と印字・国税庁 質疑応答19/37）",IF(I51="電子（PDFのみ）","課税文書に当たらない（電子データのみで紙を渡さない・国税庁 質疑応答02/10。紙に印刷して渡すと課税）",IF(AA51=0,"非課税（受取金額が"&amp;TEXT(IF(Y51=0,'印紙判定表'!$A$24,'印紙判定表'!$A$6),"#,##0")&amp;"円"&amp;"未満・国税庁 No.7105）"&amp;IF(N(N51)&gt;0,"。売上代金と売上代金以外の合計で判定","")&amp;IF(N(M51)&gt;0,"。入湯税など特別徴収の税は判定額に入れない（印紙税法基本通達第32条）",""),"課税（判定額"&amp;TEXT(Y51,"#,##0")&amp;"円→"&amp;TEXT(AA51,"#,##0")&amp;"円）"&amp;IF(AND('設定'!$B$9="はい",'設定'!$B$12="はい"),"。消費税額を除いた額で判定（国税庁 No.7124）","。税込の額で判定（"&amp;IF('設定'!$B$9="はい","消費税額を印字しない書式・国税庁 No.7124","免税事業者・国税庁 質疑応答19/21")&amp;"）")&amp;IF(N(M51)&gt;0,"。入湯税など特別徴収の税は判定額に入れない（印紙税法基本通達第32条）","")&amp;IF(I51="銀行振込","。振込でも受取書（印紙税法基本通達 別表第一 第17号文書の4）","")&amp;IF(OR(I51="電子マネー",I51="コード決済"),"。決済の仕組みで扱いが違う（国税庁 質疑応答19/50）。この表では印紙が要るものとして判定","")&amp;IF(Y51=0,"。売上代金以外の受取書として判定（第17号の2）",IF(Y51&lt;'印紙判定表'!$A$6,"。売上代金は"&amp;TEXT('印紙判定表'!$A$6,"#,##0")&amp;"円"&amp;"未満だが、売上代金以外との合計が"&amp;TEXT('印紙判定表'!$A$6,"#,##0")&amp;"円"&amp;"以上のため"&amp;TEXT(AA51,"#,##0")&amp;"円","")))))))</f>
        <v/>
      </c>
      <c r="AC51" s="11" t="str">
        <f>IF(Q51=0,"",IF(G51="はい","簡易請求書の形（宛名なし・「上様」）","事業者宛（適格請求書の形）"))</f>
        <v/>
      </c>
      <c r="AD51" s="11" t="str">
        <f>IF(COUNT(K51,L51,M51,N51)=0,"",IF(Q51=0,"取引日を入れてください（税率を取引日で決めます）。",IF(AND(G51&lt;&gt;"はい",E51=""),"宛名を入れてください（事業者宛は宛名が必要）。","")&amp;IF(AND(G51="はい",'設定'!$B$10="その他（事業者間の取引が中心）"),"「上様」にできる事業か確認してください（相手が個別に特定される取引は簡易請求書の対象外・国税庁 問24-2）。","")&amp;IF(AND(G51&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51="","領収書の日付（受領日）を入れてください。","")&amp;IF(OR(I51="電子マネー",I51="コード決済"),"決済の仕組みで印紙の扱いが違います（国税庁 質疑応答19/50）。","")))</f>
        <v/>
      </c>
      <c r="AE51" s="19" t="str">
        <f>IF(Q51=0,"",IF(P51&lt;&gt;"","領 収 書（再発行）","領 収 書"))</f>
        <v/>
      </c>
      <c r="AF51" s="19" t="str">
        <f>IF(B51="","",IF(B51&gt;=DATE(2019,5,1),"令和"&amp;IF(YEAR(B51)=2019,"元",YEAR(B51)-2018)&amp;"年"&amp;MONTH(B51)&amp;"月"&amp;DAY(B51)&amp;"日",YEAR(B51)&amp;"年"&amp;MONTH(B51)&amp;"月"&amp;DAY(B51)&amp;"日")&amp;IF(P51&lt;&gt;"","　（再発行）元の領収書 "&amp;IF(P51&gt;=DATE(2019,5,1),"令和"&amp;IF(YEAR(P51)=2019,"元",YEAR(P51)-2018)&amp;"年"&amp;MONTH(P51)&amp;"月"&amp;DAY(P51)&amp;"日",YEAR(P51)&amp;"年"&amp;MONTH(P51)&amp;"月"&amp;DAY(P51)&amp;"日")&amp;"付",""))</f>
        <v/>
      </c>
      <c r="AG51" s="19" t="str">
        <f>IF(G51="はい","上様",IF(E51="","",E51&amp;" "&amp;IF(F51="","様",F51)))</f>
        <v/>
      </c>
      <c r="AH51" s="19" t="str">
        <f>IF(Q51=0,"","金額　￥"&amp;TEXT(X51,"#,##0")&amp;" －")</f>
        <v/>
      </c>
      <c r="AI51" s="19" t="str">
        <f>IF(H51="","","但し　"&amp;IF(RIGHT(H51&amp;IF(D51&lt;&gt;"","（"&amp;D51&amp;"）",""),3)="として",H51&amp;IF(D51&lt;&gt;"","（"&amp;D51&amp;"）",""),H51&amp;IF(D51&lt;&gt;"","（"&amp;D51&amp;"）","")&amp;"として")&amp;IF(I51="クレジットカード","（クレジットカード利用）","")&amp;IF(N(L51)&gt;0,"（※は軽減税率の対象品目）",""))</f>
        <v/>
      </c>
      <c r="AJ51" s="19" t="str">
        <f>IF(OR(Q51=0,N(K51)=0),"",IF(AND('設定'!$B$12&lt;&gt;"はい",'設定'!$B$8=""),"",IF(G51="はい",R51&amp;"%対象"&amp;"　"&amp;TEXT(T51+U51,"#,##0")&amp;"円"&amp;IF('設定'!$B$12="はい","（うち消費税額 "&amp;TEXT(U51,"#,##0")&amp;"円）",""),IF('設定'!$B$12="はい",R51&amp;"%対象"&amp;"　税抜 "&amp;TEXT(T51,"#,##0")&amp;"円　消費税額 "&amp;TEXT(U51,"#,##0")&amp;"円（税込 "&amp;TEXT(T51+U51,"#,##0")&amp;"円）",R51&amp;"%対象"&amp;"　税込 "&amp;TEXT(T51+U51,"#,##0")&amp;"円"))))</f>
        <v/>
      </c>
      <c r="AK51" s="19" t="str">
        <f>IF(OR(Q51=0,N(L51)=0),"",IF(AND('設定'!$B$12&lt;&gt;"はい",'設定'!$B$8=""),"",IF(G51="はい",S51&amp;"%対象※"&amp;"　"&amp;TEXT(V51+W51,"#,##0")&amp;"円"&amp;IF('設定'!$B$12="はい","（うち消費税額 "&amp;TEXT(W51,"#,##0")&amp;"円）",""),IF('設定'!$B$12="はい",S51&amp;"%対象※"&amp;"　税抜 "&amp;TEXT(V51,"#,##0")&amp;"円　消費税額 "&amp;TEXT(W51,"#,##0")&amp;"円（税込 "&amp;TEXT(V51+W51,"#,##0")&amp;"円）",S51&amp;"%対象※"&amp;"　税込 "&amp;TEXT(V51+W51,"#,##0")&amp;"円"))))</f>
        <v/>
      </c>
      <c r="AL51" s="19" t="str">
        <f>IF(OR(Q51=0,N(M51)=0),"","課税対象外（入湯税など）　"&amp;TEXT(M51,"#,##0")&amp;"円")</f>
        <v/>
      </c>
      <c r="AM51" s="19" t="str">
        <f>IF(OR(Q51=0,N(N51)=0),"","売上代金以外の額　"&amp;TEXT(N51,"#,##0")&amp;"円")</f>
        <v/>
      </c>
      <c r="AN51" s="19" t="str">
        <f>IF(Q51=0,"",IF(AA51&gt;0,"収入印紙 "&amp;TEXT(AA51,"#,##0")&amp;"円 貼付欄",""))</f>
        <v/>
      </c>
    </row>
    <row r="52">
      <c r="A52" s="103" t="n">
        <v>48</v>
      </c>
      <c r="B52" s="100" t="n"/>
      <c r="C52" s="100" t="n"/>
      <c r="D52" s="7" t="n"/>
      <c r="E52" s="7" t="n"/>
      <c r="F52" s="15" t="n"/>
      <c r="G52" s="15" t="n"/>
      <c r="H52" s="7" t="n"/>
      <c r="I52" s="15" t="n"/>
      <c r="J52" s="15" t="n"/>
      <c r="K52" s="104" t="n"/>
      <c r="L52" s="104" t="n"/>
      <c r="M52" s="104" t="n"/>
      <c r="N52" s="104" t="n"/>
      <c r="O52" s="15" t="n"/>
      <c r="P52" s="100" t="n"/>
      <c r="Q52" s="17">
        <f>IF(COUNT(K52,L52,M52,N52)=0,0,IF(AND(OR(N(K52)=0,R52&lt;&gt;""),OR(N(L52)=0,S52&lt;&gt;"")),1,0))</f>
        <v>0</v>
      </c>
      <c r="R52" s="17" t="str">
        <f>IF(C52="","",IFERROR(LOOKUP(2,1/(('設定'!$B$16:$B$19&lt;&gt;"")*('設定'!$B$16:$B$19&lt;=C52)*('設定'!$C$16:$C$19&lt;&gt;"")),'設定'!$C$16:$C$19),""))</f>
        <v/>
      </c>
      <c r="S52" s="17" t="str">
        <f>IF(C52="","",IFERROR(LOOKUP(2,1/(('設定'!$B$20:$B$23&lt;&gt;"")*('設定'!$B$20:$B$23&lt;=C52)*('設定'!$C$20:$C$23&lt;&gt;"")),'設定'!$C$20:$C$23),""))</f>
        <v/>
      </c>
      <c r="T52" s="105" t="str">
        <f>IF(Q52=0,"",IF(N(K52)=0,0,IF(J52="税抜",K52,K52-U52)))</f>
        <v/>
      </c>
      <c r="U52" s="105" t="str">
        <f>IF(Q52=0,"",IF(N(K52)=0,0,IF('設定'!$B$11="切上げ",ROUNDUP(IF(J52="税抜",K52*R52/100,K52*R52/(100+R52)),0),IF('設定'!$B$11="四捨五入",ROUND(IF(J52="税抜",K52*R52/100,K52*R52/(100+R52)),0),ROUNDDOWN(IF(J52="税抜",K52*R52/100,K52*R52/(100+R52)),0)))))</f>
        <v/>
      </c>
      <c r="V52" s="105" t="str">
        <f>IF(Q52=0,"",IF(N(L52)=0,0,IF(J52="税抜",L52,L52-W52)))</f>
        <v/>
      </c>
      <c r="W52" s="105" t="str">
        <f>IF(Q52=0,"",IF(N(L52)=0,0,IF('設定'!$B$11="切上げ",ROUNDUP(IF(J52="税抜",L52*S52/100,L52*S52/(100+S52)),0),IF('設定'!$B$11="四捨五入",ROUND(IF(J52="税抜",L52*S52/100,L52*S52/(100+S52)),0),ROUNDDOWN(IF(J52="税抜",L52*S52/100,L52*S52/(100+S52)),0)))))</f>
        <v/>
      </c>
      <c r="X52" s="105" t="str">
        <f>IF(Q52=0,"",T52+U52+V52+W52+N(M52)+N(N52))</f>
        <v/>
      </c>
      <c r="Y52" s="105" t="str">
        <f>IF(Q52=0,"",IF(AND('設定'!$B$9="はい",'設定'!$B$12="はい"),T52+V52,T52+U52+V52+W52))</f>
        <v/>
      </c>
      <c r="Z52" s="105" t="str">
        <f>IF(Q52=0,"",Y52+N(N52))</f>
        <v/>
      </c>
      <c r="AA52" s="105" t="str">
        <f>IF(Q52=0,"",IF(O52="はい",0,IF(I52="クレジットカード",0,IF(I52="電子（PDFのみ）",0,IF(Y52=0,IF(Z52&lt;'印紙判定表'!$A$24,0,'印紙判定表'!$C$24),IF(Z52&lt;'印紙判定表'!$A$6,0,INDEX('印紙判定表'!$C$5:$C$19,MATCH(MAX(Y52,'印紙判定表'!$A$6),'印紙判定表'!$A$5:$A$19,1))))))))</f>
        <v/>
      </c>
      <c r="AB52" s="11" t="str">
        <f>IF(Q52=0,"",IF(O52="はい","非課税（営業に関しない受取書・国税庁 No.7125）",IF(I52="クレジットカード","課税文書に当たらない（領収書に「クレジットカード利用」と印字・国税庁 質疑応答19/37）",IF(I52="電子（PDFのみ）","課税文書に当たらない（電子データのみで紙を渡さない・国税庁 質疑応答02/10。紙に印刷して渡すと課税）",IF(AA52=0,"非課税（受取金額が"&amp;TEXT(IF(Y52=0,'印紙判定表'!$A$24,'印紙判定表'!$A$6),"#,##0")&amp;"円"&amp;"未満・国税庁 No.7105）"&amp;IF(N(N52)&gt;0,"。売上代金と売上代金以外の合計で判定","")&amp;IF(N(M52)&gt;0,"。入湯税など特別徴収の税は判定額に入れない（印紙税法基本通達第32条）",""),"課税（判定額"&amp;TEXT(Y52,"#,##0")&amp;"円→"&amp;TEXT(AA52,"#,##0")&amp;"円）"&amp;IF(AND('設定'!$B$9="はい",'設定'!$B$12="はい"),"。消費税額を除いた額で判定（国税庁 No.7124）","。税込の額で判定（"&amp;IF('設定'!$B$9="はい","消費税額を印字しない書式・国税庁 No.7124","免税事業者・国税庁 質疑応答19/21")&amp;"）")&amp;IF(N(M52)&gt;0,"。入湯税など特別徴収の税は判定額に入れない（印紙税法基本通達第32条）","")&amp;IF(I52="銀行振込","。振込でも受取書（印紙税法基本通達 別表第一 第17号文書の4）","")&amp;IF(OR(I52="電子マネー",I52="コード決済"),"。決済の仕組みで扱いが違う（国税庁 質疑応答19/50）。この表では印紙が要るものとして判定","")&amp;IF(Y52=0,"。売上代金以外の受取書として判定（第17号の2）",IF(Y52&lt;'印紙判定表'!$A$6,"。売上代金は"&amp;TEXT('印紙判定表'!$A$6,"#,##0")&amp;"円"&amp;"未満だが、売上代金以外との合計が"&amp;TEXT('印紙判定表'!$A$6,"#,##0")&amp;"円"&amp;"以上のため"&amp;TEXT(AA52,"#,##0")&amp;"円","")))))))</f>
        <v/>
      </c>
      <c r="AC52" s="11" t="str">
        <f>IF(Q52=0,"",IF(G52="はい","簡易請求書の形（宛名なし・「上様」）","事業者宛（適格請求書の形）"))</f>
        <v/>
      </c>
      <c r="AD52" s="11" t="str">
        <f>IF(COUNT(K52,L52,M52,N52)=0,"",IF(Q52=0,"取引日を入れてください（税率を取引日で決めます）。",IF(AND(G52&lt;&gt;"はい",E52=""),"宛名を入れてください（事業者宛は宛名が必要）。","")&amp;IF(AND(G52="はい",'設定'!$B$10="その他（事業者間の取引が中心）"),"「上様」にできる事業か確認してください（相手が個別に特定される取引は簡易請求書の対象外・国税庁 問24-2）。","")&amp;IF(AND(G52&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52="","領収書の日付（受領日）を入れてください。","")&amp;IF(OR(I52="電子マネー",I52="コード決済"),"決済の仕組みで印紙の扱いが違います（国税庁 質疑応答19/50）。","")))</f>
        <v/>
      </c>
      <c r="AE52" s="19" t="str">
        <f>IF(Q52=0,"",IF(P52&lt;&gt;"","領 収 書（再発行）","領 収 書"))</f>
        <v/>
      </c>
      <c r="AF52" s="19" t="str">
        <f>IF(B52="","",IF(B52&gt;=DATE(2019,5,1),"令和"&amp;IF(YEAR(B52)=2019,"元",YEAR(B52)-2018)&amp;"年"&amp;MONTH(B52)&amp;"月"&amp;DAY(B52)&amp;"日",YEAR(B52)&amp;"年"&amp;MONTH(B52)&amp;"月"&amp;DAY(B52)&amp;"日")&amp;IF(P52&lt;&gt;"","　（再発行）元の領収書 "&amp;IF(P52&gt;=DATE(2019,5,1),"令和"&amp;IF(YEAR(P52)=2019,"元",YEAR(P52)-2018)&amp;"年"&amp;MONTH(P52)&amp;"月"&amp;DAY(P52)&amp;"日",YEAR(P52)&amp;"年"&amp;MONTH(P52)&amp;"月"&amp;DAY(P52)&amp;"日")&amp;"付",""))</f>
        <v/>
      </c>
      <c r="AG52" s="19" t="str">
        <f>IF(G52="はい","上様",IF(E52="","",E52&amp;" "&amp;IF(F52="","様",F52)))</f>
        <v/>
      </c>
      <c r="AH52" s="19" t="str">
        <f>IF(Q52=0,"","金額　￥"&amp;TEXT(X52,"#,##0")&amp;" －")</f>
        <v/>
      </c>
      <c r="AI52" s="19" t="str">
        <f>IF(H52="","","但し　"&amp;IF(RIGHT(H52&amp;IF(D52&lt;&gt;"","（"&amp;D52&amp;"）",""),3)="として",H52&amp;IF(D52&lt;&gt;"","（"&amp;D52&amp;"）",""),H52&amp;IF(D52&lt;&gt;"","（"&amp;D52&amp;"）","")&amp;"として")&amp;IF(I52="クレジットカード","（クレジットカード利用）","")&amp;IF(N(L52)&gt;0,"（※は軽減税率の対象品目）",""))</f>
        <v/>
      </c>
      <c r="AJ52" s="19" t="str">
        <f>IF(OR(Q52=0,N(K52)=0),"",IF(AND('設定'!$B$12&lt;&gt;"はい",'設定'!$B$8=""),"",IF(G52="はい",R52&amp;"%対象"&amp;"　"&amp;TEXT(T52+U52,"#,##0")&amp;"円"&amp;IF('設定'!$B$12="はい","（うち消費税額 "&amp;TEXT(U52,"#,##0")&amp;"円）",""),IF('設定'!$B$12="はい",R52&amp;"%対象"&amp;"　税抜 "&amp;TEXT(T52,"#,##0")&amp;"円　消費税額 "&amp;TEXT(U52,"#,##0")&amp;"円（税込 "&amp;TEXT(T52+U52,"#,##0")&amp;"円）",R52&amp;"%対象"&amp;"　税込 "&amp;TEXT(T52+U52,"#,##0")&amp;"円"))))</f>
        <v/>
      </c>
      <c r="AK52" s="19" t="str">
        <f>IF(OR(Q52=0,N(L52)=0),"",IF(AND('設定'!$B$12&lt;&gt;"はい",'設定'!$B$8=""),"",IF(G52="はい",S52&amp;"%対象※"&amp;"　"&amp;TEXT(V52+W52,"#,##0")&amp;"円"&amp;IF('設定'!$B$12="はい","（うち消費税額 "&amp;TEXT(W52,"#,##0")&amp;"円）",""),IF('設定'!$B$12="はい",S52&amp;"%対象※"&amp;"　税抜 "&amp;TEXT(V52,"#,##0")&amp;"円　消費税額 "&amp;TEXT(W52,"#,##0")&amp;"円（税込 "&amp;TEXT(V52+W52,"#,##0")&amp;"円）",S52&amp;"%対象※"&amp;"　税込 "&amp;TEXT(V52+W52,"#,##0")&amp;"円"))))</f>
        <v/>
      </c>
      <c r="AL52" s="19" t="str">
        <f>IF(OR(Q52=0,N(M52)=0),"","課税対象外（入湯税など）　"&amp;TEXT(M52,"#,##0")&amp;"円")</f>
        <v/>
      </c>
      <c r="AM52" s="19" t="str">
        <f>IF(OR(Q52=0,N(N52)=0),"","売上代金以外の額　"&amp;TEXT(N52,"#,##0")&amp;"円")</f>
        <v/>
      </c>
      <c r="AN52" s="19" t="str">
        <f>IF(Q52=0,"",IF(AA52&gt;0,"収入印紙 "&amp;TEXT(AA52,"#,##0")&amp;"円 貼付欄",""))</f>
        <v/>
      </c>
    </row>
    <row r="53">
      <c r="A53" s="103" t="n">
        <v>49</v>
      </c>
      <c r="B53" s="100" t="n"/>
      <c r="C53" s="100" t="n"/>
      <c r="D53" s="7" t="n"/>
      <c r="E53" s="7" t="n"/>
      <c r="F53" s="15" t="n"/>
      <c r="G53" s="15" t="n"/>
      <c r="H53" s="7" t="n"/>
      <c r="I53" s="15" t="n"/>
      <c r="J53" s="15" t="n"/>
      <c r="K53" s="104" t="n"/>
      <c r="L53" s="104" t="n"/>
      <c r="M53" s="104" t="n"/>
      <c r="N53" s="104" t="n"/>
      <c r="O53" s="15" t="n"/>
      <c r="P53" s="100" t="n"/>
      <c r="Q53" s="17">
        <f>IF(COUNT(K53,L53,M53,N53)=0,0,IF(AND(OR(N(K53)=0,R53&lt;&gt;""),OR(N(L53)=0,S53&lt;&gt;"")),1,0))</f>
        <v>0</v>
      </c>
      <c r="R53" s="17" t="str">
        <f>IF(C53="","",IFERROR(LOOKUP(2,1/(('設定'!$B$16:$B$19&lt;&gt;"")*('設定'!$B$16:$B$19&lt;=C53)*('設定'!$C$16:$C$19&lt;&gt;"")),'設定'!$C$16:$C$19),""))</f>
        <v/>
      </c>
      <c r="S53" s="17" t="str">
        <f>IF(C53="","",IFERROR(LOOKUP(2,1/(('設定'!$B$20:$B$23&lt;&gt;"")*('設定'!$B$20:$B$23&lt;=C53)*('設定'!$C$20:$C$23&lt;&gt;"")),'設定'!$C$20:$C$23),""))</f>
        <v/>
      </c>
      <c r="T53" s="105" t="str">
        <f>IF(Q53=0,"",IF(N(K53)=0,0,IF(J53="税抜",K53,K53-U53)))</f>
        <v/>
      </c>
      <c r="U53" s="105" t="str">
        <f>IF(Q53=0,"",IF(N(K53)=0,0,IF('設定'!$B$11="切上げ",ROUNDUP(IF(J53="税抜",K53*R53/100,K53*R53/(100+R53)),0),IF('設定'!$B$11="四捨五入",ROUND(IF(J53="税抜",K53*R53/100,K53*R53/(100+R53)),0),ROUNDDOWN(IF(J53="税抜",K53*R53/100,K53*R53/(100+R53)),0)))))</f>
        <v/>
      </c>
      <c r="V53" s="105" t="str">
        <f>IF(Q53=0,"",IF(N(L53)=0,0,IF(J53="税抜",L53,L53-W53)))</f>
        <v/>
      </c>
      <c r="W53" s="105" t="str">
        <f>IF(Q53=0,"",IF(N(L53)=0,0,IF('設定'!$B$11="切上げ",ROUNDUP(IF(J53="税抜",L53*S53/100,L53*S53/(100+S53)),0),IF('設定'!$B$11="四捨五入",ROUND(IF(J53="税抜",L53*S53/100,L53*S53/(100+S53)),0),ROUNDDOWN(IF(J53="税抜",L53*S53/100,L53*S53/(100+S53)),0)))))</f>
        <v/>
      </c>
      <c r="X53" s="105" t="str">
        <f>IF(Q53=0,"",T53+U53+V53+W53+N(M53)+N(N53))</f>
        <v/>
      </c>
      <c r="Y53" s="105" t="str">
        <f>IF(Q53=0,"",IF(AND('設定'!$B$9="はい",'設定'!$B$12="はい"),T53+V53,T53+U53+V53+W53))</f>
        <v/>
      </c>
      <c r="Z53" s="105" t="str">
        <f>IF(Q53=0,"",Y53+N(N53))</f>
        <v/>
      </c>
      <c r="AA53" s="105" t="str">
        <f>IF(Q53=0,"",IF(O53="はい",0,IF(I53="クレジットカード",0,IF(I53="電子（PDFのみ）",0,IF(Y53=0,IF(Z53&lt;'印紙判定表'!$A$24,0,'印紙判定表'!$C$24),IF(Z53&lt;'印紙判定表'!$A$6,0,INDEX('印紙判定表'!$C$5:$C$19,MATCH(MAX(Y53,'印紙判定表'!$A$6),'印紙判定表'!$A$5:$A$19,1))))))))</f>
        <v/>
      </c>
      <c r="AB53" s="11" t="str">
        <f>IF(Q53=0,"",IF(O53="はい","非課税（営業に関しない受取書・国税庁 No.7125）",IF(I53="クレジットカード","課税文書に当たらない（領収書に「クレジットカード利用」と印字・国税庁 質疑応答19/37）",IF(I53="電子（PDFのみ）","課税文書に当たらない（電子データのみで紙を渡さない・国税庁 質疑応答02/10。紙に印刷して渡すと課税）",IF(AA53=0,"非課税（受取金額が"&amp;TEXT(IF(Y53=0,'印紙判定表'!$A$24,'印紙判定表'!$A$6),"#,##0")&amp;"円"&amp;"未満・国税庁 No.7105）"&amp;IF(N(N53)&gt;0,"。売上代金と売上代金以外の合計で判定","")&amp;IF(N(M53)&gt;0,"。入湯税など特別徴収の税は判定額に入れない（印紙税法基本通達第32条）",""),"課税（判定額"&amp;TEXT(Y53,"#,##0")&amp;"円→"&amp;TEXT(AA53,"#,##0")&amp;"円）"&amp;IF(AND('設定'!$B$9="はい",'設定'!$B$12="はい"),"。消費税額を除いた額で判定（国税庁 No.7124）","。税込の額で判定（"&amp;IF('設定'!$B$9="はい","消費税額を印字しない書式・国税庁 No.7124","免税事業者・国税庁 質疑応答19/21")&amp;"）")&amp;IF(N(M53)&gt;0,"。入湯税など特別徴収の税は判定額に入れない（印紙税法基本通達第32条）","")&amp;IF(I53="銀行振込","。振込でも受取書（印紙税法基本通達 別表第一 第17号文書の4）","")&amp;IF(OR(I53="電子マネー",I53="コード決済"),"。決済の仕組みで扱いが違う（国税庁 質疑応答19/50）。この表では印紙が要るものとして判定","")&amp;IF(Y53=0,"。売上代金以外の受取書として判定（第17号の2）",IF(Y53&lt;'印紙判定表'!$A$6,"。売上代金は"&amp;TEXT('印紙判定表'!$A$6,"#,##0")&amp;"円"&amp;"未満だが、売上代金以外との合計が"&amp;TEXT('印紙判定表'!$A$6,"#,##0")&amp;"円"&amp;"以上のため"&amp;TEXT(AA53,"#,##0")&amp;"円","")))))))</f>
        <v/>
      </c>
      <c r="AC53" s="11" t="str">
        <f>IF(Q53=0,"",IF(G53="はい","簡易請求書の形（宛名なし・「上様」）","事業者宛（適格請求書の形）"))</f>
        <v/>
      </c>
      <c r="AD53" s="11" t="str">
        <f>IF(COUNT(K53,L53,M53,N53)=0,"",IF(Q53=0,"取引日を入れてください（税率を取引日で決めます）。",IF(AND(G53&lt;&gt;"はい",E53=""),"宛名を入れてください（事業者宛は宛名が必要）。","")&amp;IF(AND(G53="はい",'設定'!$B$10="その他（事業者間の取引が中心）"),"「上様」にできる事業か確認してください（相手が個別に特定される取引は簡易請求書の対象外・国税庁 問24-2）。","")&amp;IF(AND(G53&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53="","領収書の日付（受領日）を入れてください。","")&amp;IF(OR(I53="電子マネー",I53="コード決済"),"決済の仕組みで印紙の扱いが違います（国税庁 質疑応答19/50）。","")))</f>
        <v/>
      </c>
      <c r="AE53" s="19" t="str">
        <f>IF(Q53=0,"",IF(P53&lt;&gt;"","領 収 書（再発行）","領 収 書"))</f>
        <v/>
      </c>
      <c r="AF53" s="19" t="str">
        <f>IF(B53="","",IF(B53&gt;=DATE(2019,5,1),"令和"&amp;IF(YEAR(B53)=2019,"元",YEAR(B53)-2018)&amp;"年"&amp;MONTH(B53)&amp;"月"&amp;DAY(B53)&amp;"日",YEAR(B53)&amp;"年"&amp;MONTH(B53)&amp;"月"&amp;DAY(B53)&amp;"日")&amp;IF(P53&lt;&gt;"","　（再発行）元の領収書 "&amp;IF(P53&gt;=DATE(2019,5,1),"令和"&amp;IF(YEAR(P53)=2019,"元",YEAR(P53)-2018)&amp;"年"&amp;MONTH(P53)&amp;"月"&amp;DAY(P53)&amp;"日",YEAR(P53)&amp;"年"&amp;MONTH(P53)&amp;"月"&amp;DAY(P53)&amp;"日")&amp;"付",""))</f>
        <v/>
      </c>
      <c r="AG53" s="19" t="str">
        <f>IF(G53="はい","上様",IF(E53="","",E53&amp;" "&amp;IF(F53="","様",F53)))</f>
        <v/>
      </c>
      <c r="AH53" s="19" t="str">
        <f>IF(Q53=0,"","金額　￥"&amp;TEXT(X53,"#,##0")&amp;" －")</f>
        <v/>
      </c>
      <c r="AI53" s="19" t="str">
        <f>IF(H53="","","但し　"&amp;IF(RIGHT(H53&amp;IF(D53&lt;&gt;"","（"&amp;D53&amp;"）",""),3)="として",H53&amp;IF(D53&lt;&gt;"","（"&amp;D53&amp;"）",""),H53&amp;IF(D53&lt;&gt;"","（"&amp;D53&amp;"）","")&amp;"として")&amp;IF(I53="クレジットカード","（クレジットカード利用）","")&amp;IF(N(L53)&gt;0,"（※は軽減税率の対象品目）",""))</f>
        <v/>
      </c>
      <c r="AJ53" s="19" t="str">
        <f>IF(OR(Q53=0,N(K53)=0),"",IF(AND('設定'!$B$12&lt;&gt;"はい",'設定'!$B$8=""),"",IF(G53="はい",R53&amp;"%対象"&amp;"　"&amp;TEXT(T53+U53,"#,##0")&amp;"円"&amp;IF('設定'!$B$12="はい","（うち消費税額 "&amp;TEXT(U53,"#,##0")&amp;"円）",""),IF('設定'!$B$12="はい",R53&amp;"%対象"&amp;"　税抜 "&amp;TEXT(T53,"#,##0")&amp;"円　消費税額 "&amp;TEXT(U53,"#,##0")&amp;"円（税込 "&amp;TEXT(T53+U53,"#,##0")&amp;"円）",R53&amp;"%対象"&amp;"　税込 "&amp;TEXT(T53+U53,"#,##0")&amp;"円"))))</f>
        <v/>
      </c>
      <c r="AK53" s="19" t="str">
        <f>IF(OR(Q53=0,N(L53)=0),"",IF(AND('設定'!$B$12&lt;&gt;"はい",'設定'!$B$8=""),"",IF(G53="はい",S53&amp;"%対象※"&amp;"　"&amp;TEXT(V53+W53,"#,##0")&amp;"円"&amp;IF('設定'!$B$12="はい","（うち消費税額 "&amp;TEXT(W53,"#,##0")&amp;"円）",""),IF('設定'!$B$12="はい",S53&amp;"%対象※"&amp;"　税抜 "&amp;TEXT(V53,"#,##0")&amp;"円　消費税額 "&amp;TEXT(W53,"#,##0")&amp;"円（税込 "&amp;TEXT(V53+W53,"#,##0")&amp;"円）",S53&amp;"%対象※"&amp;"　税込 "&amp;TEXT(V53+W53,"#,##0")&amp;"円"))))</f>
        <v/>
      </c>
      <c r="AL53" s="19" t="str">
        <f>IF(OR(Q53=0,N(M53)=0),"","課税対象外（入湯税など）　"&amp;TEXT(M53,"#,##0")&amp;"円")</f>
        <v/>
      </c>
      <c r="AM53" s="19" t="str">
        <f>IF(OR(Q53=0,N(N53)=0),"","売上代金以外の額　"&amp;TEXT(N53,"#,##0")&amp;"円")</f>
        <v/>
      </c>
      <c r="AN53" s="19" t="str">
        <f>IF(Q53=0,"",IF(AA53&gt;0,"収入印紙 "&amp;TEXT(AA53,"#,##0")&amp;"円 貼付欄",""))</f>
        <v/>
      </c>
    </row>
    <row r="54">
      <c r="A54" s="103" t="n">
        <v>50</v>
      </c>
      <c r="B54" s="100" t="n"/>
      <c r="C54" s="100" t="n"/>
      <c r="D54" s="7" t="n"/>
      <c r="E54" s="7" t="n"/>
      <c r="F54" s="15" t="n"/>
      <c r="G54" s="15" t="n"/>
      <c r="H54" s="7" t="n"/>
      <c r="I54" s="15" t="n"/>
      <c r="J54" s="15" t="n"/>
      <c r="K54" s="104" t="n"/>
      <c r="L54" s="104" t="n"/>
      <c r="M54" s="104" t="n"/>
      <c r="N54" s="104" t="n"/>
      <c r="O54" s="15" t="n"/>
      <c r="P54" s="100" t="n"/>
      <c r="Q54" s="17">
        <f>IF(COUNT(K54,L54,M54,N54)=0,0,IF(AND(OR(N(K54)=0,R54&lt;&gt;""),OR(N(L54)=0,S54&lt;&gt;"")),1,0))</f>
        <v>0</v>
      </c>
      <c r="R54" s="17" t="str">
        <f>IF(C54="","",IFERROR(LOOKUP(2,1/(('設定'!$B$16:$B$19&lt;&gt;"")*('設定'!$B$16:$B$19&lt;=C54)*('設定'!$C$16:$C$19&lt;&gt;"")),'設定'!$C$16:$C$19),""))</f>
        <v/>
      </c>
      <c r="S54" s="17" t="str">
        <f>IF(C54="","",IFERROR(LOOKUP(2,1/(('設定'!$B$20:$B$23&lt;&gt;"")*('設定'!$B$20:$B$23&lt;=C54)*('設定'!$C$20:$C$23&lt;&gt;"")),'設定'!$C$20:$C$23),""))</f>
        <v/>
      </c>
      <c r="T54" s="105" t="str">
        <f>IF(Q54=0,"",IF(N(K54)=0,0,IF(J54="税抜",K54,K54-U54)))</f>
        <v/>
      </c>
      <c r="U54" s="105" t="str">
        <f>IF(Q54=0,"",IF(N(K54)=0,0,IF('設定'!$B$11="切上げ",ROUNDUP(IF(J54="税抜",K54*R54/100,K54*R54/(100+R54)),0),IF('設定'!$B$11="四捨五入",ROUND(IF(J54="税抜",K54*R54/100,K54*R54/(100+R54)),0),ROUNDDOWN(IF(J54="税抜",K54*R54/100,K54*R54/(100+R54)),0)))))</f>
        <v/>
      </c>
      <c r="V54" s="105" t="str">
        <f>IF(Q54=0,"",IF(N(L54)=0,0,IF(J54="税抜",L54,L54-W54)))</f>
        <v/>
      </c>
      <c r="W54" s="105" t="str">
        <f>IF(Q54=0,"",IF(N(L54)=0,0,IF('設定'!$B$11="切上げ",ROUNDUP(IF(J54="税抜",L54*S54/100,L54*S54/(100+S54)),0),IF('設定'!$B$11="四捨五入",ROUND(IF(J54="税抜",L54*S54/100,L54*S54/(100+S54)),0),ROUNDDOWN(IF(J54="税抜",L54*S54/100,L54*S54/(100+S54)),0)))))</f>
        <v/>
      </c>
      <c r="X54" s="105" t="str">
        <f>IF(Q54=0,"",T54+U54+V54+W54+N(M54)+N(N54))</f>
        <v/>
      </c>
      <c r="Y54" s="105" t="str">
        <f>IF(Q54=0,"",IF(AND('設定'!$B$9="はい",'設定'!$B$12="はい"),T54+V54,T54+U54+V54+W54))</f>
        <v/>
      </c>
      <c r="Z54" s="105" t="str">
        <f>IF(Q54=0,"",Y54+N(N54))</f>
        <v/>
      </c>
      <c r="AA54" s="105" t="str">
        <f>IF(Q54=0,"",IF(O54="はい",0,IF(I54="クレジットカード",0,IF(I54="電子（PDFのみ）",0,IF(Y54=0,IF(Z54&lt;'印紙判定表'!$A$24,0,'印紙判定表'!$C$24),IF(Z54&lt;'印紙判定表'!$A$6,0,INDEX('印紙判定表'!$C$5:$C$19,MATCH(MAX(Y54,'印紙判定表'!$A$6),'印紙判定表'!$A$5:$A$19,1))))))))</f>
        <v/>
      </c>
      <c r="AB54" s="11" t="str">
        <f>IF(Q54=0,"",IF(O54="はい","非課税（営業に関しない受取書・国税庁 No.7125）",IF(I54="クレジットカード","課税文書に当たらない（領収書に「クレジットカード利用」と印字・国税庁 質疑応答19/37）",IF(I54="電子（PDFのみ）","課税文書に当たらない（電子データのみで紙を渡さない・国税庁 質疑応答02/10。紙に印刷して渡すと課税）",IF(AA54=0,"非課税（受取金額が"&amp;TEXT(IF(Y54=0,'印紙判定表'!$A$24,'印紙判定表'!$A$6),"#,##0")&amp;"円"&amp;"未満・国税庁 No.7105）"&amp;IF(N(N54)&gt;0,"。売上代金と売上代金以外の合計で判定","")&amp;IF(N(M54)&gt;0,"。入湯税など特別徴収の税は判定額に入れない（印紙税法基本通達第32条）",""),"課税（判定額"&amp;TEXT(Y54,"#,##0")&amp;"円→"&amp;TEXT(AA54,"#,##0")&amp;"円）"&amp;IF(AND('設定'!$B$9="はい",'設定'!$B$12="はい"),"。消費税額を除いた額で判定（国税庁 No.7124）","。税込の額で判定（"&amp;IF('設定'!$B$9="はい","消費税額を印字しない書式・国税庁 No.7124","免税事業者・国税庁 質疑応答19/21")&amp;"）")&amp;IF(N(M54)&gt;0,"。入湯税など特別徴収の税は判定額に入れない（印紙税法基本通達第32条）","")&amp;IF(I54="銀行振込","。振込でも受取書（印紙税法基本通達 別表第一 第17号文書の4）","")&amp;IF(OR(I54="電子マネー",I54="コード決済"),"。決済の仕組みで扱いが違う（国税庁 質疑応答19/50）。この表では印紙が要るものとして判定","")&amp;IF(Y54=0,"。売上代金以外の受取書として判定（第17号の2）",IF(Y54&lt;'印紙判定表'!$A$6,"。売上代金は"&amp;TEXT('印紙判定表'!$A$6,"#,##0")&amp;"円"&amp;"未満だが、売上代金以外との合計が"&amp;TEXT('印紙判定表'!$A$6,"#,##0")&amp;"円"&amp;"以上のため"&amp;TEXT(AA54,"#,##0")&amp;"円","")))))))</f>
        <v/>
      </c>
      <c r="AC54" s="11" t="str">
        <f>IF(Q54=0,"",IF(G54="はい","簡易請求書の形（宛名なし・「上様」）","事業者宛（適格請求書の形）"))</f>
        <v/>
      </c>
      <c r="AD54" s="11" t="str">
        <f>IF(COUNT(K54,L54,M54,N54)=0,"",IF(Q54=0,"取引日を入れてください（税率を取引日で決めます）。",IF(AND(G54&lt;&gt;"はい",E54=""),"宛名を入れてください（事業者宛は宛名が必要）。","")&amp;IF(AND(G54="はい",'設定'!$B$10="その他（事業者間の取引が中心）"),"「上様」にできる事業か確認してください（相手が個別に特定される取引は簡易請求書の対象外・国税庁 問24-2）。","")&amp;IF(AND(G54&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54="","領収書の日付（受領日）を入れてください。","")&amp;IF(OR(I54="電子マネー",I54="コード決済"),"決済の仕組みで印紙の扱いが違います（国税庁 質疑応答19/50）。","")))</f>
        <v/>
      </c>
      <c r="AE54" s="19" t="str">
        <f>IF(Q54=0,"",IF(P54&lt;&gt;"","領 収 書（再発行）","領 収 書"))</f>
        <v/>
      </c>
      <c r="AF54" s="19" t="str">
        <f>IF(B54="","",IF(B54&gt;=DATE(2019,5,1),"令和"&amp;IF(YEAR(B54)=2019,"元",YEAR(B54)-2018)&amp;"年"&amp;MONTH(B54)&amp;"月"&amp;DAY(B54)&amp;"日",YEAR(B54)&amp;"年"&amp;MONTH(B54)&amp;"月"&amp;DAY(B54)&amp;"日")&amp;IF(P54&lt;&gt;"","　（再発行）元の領収書 "&amp;IF(P54&gt;=DATE(2019,5,1),"令和"&amp;IF(YEAR(P54)=2019,"元",YEAR(P54)-2018)&amp;"年"&amp;MONTH(P54)&amp;"月"&amp;DAY(P54)&amp;"日",YEAR(P54)&amp;"年"&amp;MONTH(P54)&amp;"月"&amp;DAY(P54)&amp;"日")&amp;"付",""))</f>
        <v/>
      </c>
      <c r="AG54" s="19" t="str">
        <f>IF(G54="はい","上様",IF(E54="","",E54&amp;" "&amp;IF(F54="","様",F54)))</f>
        <v/>
      </c>
      <c r="AH54" s="19" t="str">
        <f>IF(Q54=0,"","金額　￥"&amp;TEXT(X54,"#,##0")&amp;" －")</f>
        <v/>
      </c>
      <c r="AI54" s="19" t="str">
        <f>IF(H54="","","但し　"&amp;IF(RIGHT(H54&amp;IF(D54&lt;&gt;"","（"&amp;D54&amp;"）",""),3)="として",H54&amp;IF(D54&lt;&gt;"","（"&amp;D54&amp;"）",""),H54&amp;IF(D54&lt;&gt;"","（"&amp;D54&amp;"）","")&amp;"として")&amp;IF(I54="クレジットカード","（クレジットカード利用）","")&amp;IF(N(L54)&gt;0,"（※は軽減税率の対象品目）",""))</f>
        <v/>
      </c>
      <c r="AJ54" s="19" t="str">
        <f>IF(OR(Q54=0,N(K54)=0),"",IF(AND('設定'!$B$12&lt;&gt;"はい",'設定'!$B$8=""),"",IF(G54="はい",R54&amp;"%対象"&amp;"　"&amp;TEXT(T54+U54,"#,##0")&amp;"円"&amp;IF('設定'!$B$12="はい","（うち消費税額 "&amp;TEXT(U54,"#,##0")&amp;"円）",""),IF('設定'!$B$12="はい",R54&amp;"%対象"&amp;"　税抜 "&amp;TEXT(T54,"#,##0")&amp;"円　消費税額 "&amp;TEXT(U54,"#,##0")&amp;"円（税込 "&amp;TEXT(T54+U54,"#,##0")&amp;"円）",R54&amp;"%対象"&amp;"　税込 "&amp;TEXT(T54+U54,"#,##0")&amp;"円"))))</f>
        <v/>
      </c>
      <c r="AK54" s="19" t="str">
        <f>IF(OR(Q54=0,N(L54)=0),"",IF(AND('設定'!$B$12&lt;&gt;"はい",'設定'!$B$8=""),"",IF(G54="はい",S54&amp;"%対象※"&amp;"　"&amp;TEXT(V54+W54,"#,##0")&amp;"円"&amp;IF('設定'!$B$12="はい","（うち消費税額 "&amp;TEXT(W54,"#,##0")&amp;"円）",""),IF('設定'!$B$12="はい",S54&amp;"%対象※"&amp;"　税抜 "&amp;TEXT(V54,"#,##0")&amp;"円　消費税額 "&amp;TEXT(W54,"#,##0")&amp;"円（税込 "&amp;TEXT(V54+W54,"#,##0")&amp;"円）",S54&amp;"%対象※"&amp;"　税込 "&amp;TEXT(V54+W54,"#,##0")&amp;"円"))))</f>
        <v/>
      </c>
      <c r="AL54" s="19" t="str">
        <f>IF(OR(Q54=0,N(M54)=0),"","課税対象外（入湯税など）　"&amp;TEXT(M54,"#,##0")&amp;"円")</f>
        <v/>
      </c>
      <c r="AM54" s="19" t="str">
        <f>IF(OR(Q54=0,N(N54)=0),"","売上代金以外の額　"&amp;TEXT(N54,"#,##0")&amp;"円")</f>
        <v/>
      </c>
      <c r="AN54" s="19" t="str">
        <f>IF(Q54=0,"",IF(AA54&gt;0,"収入印紙 "&amp;TEXT(AA54,"#,##0")&amp;"円 貼付欄",""))</f>
        <v/>
      </c>
    </row>
    <row r="55">
      <c r="A55" s="103" t="n">
        <v>51</v>
      </c>
      <c r="B55" s="100" t="n"/>
      <c r="C55" s="100" t="n"/>
      <c r="D55" s="7" t="n"/>
      <c r="E55" s="7" t="n"/>
      <c r="F55" s="15" t="n"/>
      <c r="G55" s="15" t="n"/>
      <c r="H55" s="7" t="n"/>
      <c r="I55" s="15" t="n"/>
      <c r="J55" s="15" t="n"/>
      <c r="K55" s="104" t="n"/>
      <c r="L55" s="104" t="n"/>
      <c r="M55" s="104" t="n"/>
      <c r="N55" s="104" t="n"/>
      <c r="O55" s="15" t="n"/>
      <c r="P55" s="100" t="n"/>
      <c r="Q55" s="17">
        <f>IF(COUNT(K55,L55,M55,N55)=0,0,IF(AND(OR(N(K55)=0,R55&lt;&gt;""),OR(N(L55)=0,S55&lt;&gt;"")),1,0))</f>
        <v>0</v>
      </c>
      <c r="R55" s="17" t="str">
        <f>IF(C55="","",IFERROR(LOOKUP(2,1/(('設定'!$B$16:$B$19&lt;&gt;"")*('設定'!$B$16:$B$19&lt;=C55)*('設定'!$C$16:$C$19&lt;&gt;"")),'設定'!$C$16:$C$19),""))</f>
        <v/>
      </c>
      <c r="S55" s="17" t="str">
        <f>IF(C55="","",IFERROR(LOOKUP(2,1/(('設定'!$B$20:$B$23&lt;&gt;"")*('設定'!$B$20:$B$23&lt;=C55)*('設定'!$C$20:$C$23&lt;&gt;"")),'設定'!$C$20:$C$23),""))</f>
        <v/>
      </c>
      <c r="T55" s="105" t="str">
        <f>IF(Q55=0,"",IF(N(K55)=0,0,IF(J55="税抜",K55,K55-U55)))</f>
        <v/>
      </c>
      <c r="U55" s="105" t="str">
        <f>IF(Q55=0,"",IF(N(K55)=0,0,IF('設定'!$B$11="切上げ",ROUNDUP(IF(J55="税抜",K55*R55/100,K55*R55/(100+R55)),0),IF('設定'!$B$11="四捨五入",ROUND(IF(J55="税抜",K55*R55/100,K55*R55/(100+R55)),0),ROUNDDOWN(IF(J55="税抜",K55*R55/100,K55*R55/(100+R55)),0)))))</f>
        <v/>
      </c>
      <c r="V55" s="105" t="str">
        <f>IF(Q55=0,"",IF(N(L55)=0,0,IF(J55="税抜",L55,L55-W55)))</f>
        <v/>
      </c>
      <c r="W55" s="105" t="str">
        <f>IF(Q55=0,"",IF(N(L55)=0,0,IF('設定'!$B$11="切上げ",ROUNDUP(IF(J55="税抜",L55*S55/100,L55*S55/(100+S55)),0),IF('設定'!$B$11="四捨五入",ROUND(IF(J55="税抜",L55*S55/100,L55*S55/(100+S55)),0),ROUNDDOWN(IF(J55="税抜",L55*S55/100,L55*S55/(100+S55)),0)))))</f>
        <v/>
      </c>
      <c r="X55" s="105" t="str">
        <f>IF(Q55=0,"",T55+U55+V55+W55+N(M55)+N(N55))</f>
        <v/>
      </c>
      <c r="Y55" s="105" t="str">
        <f>IF(Q55=0,"",IF(AND('設定'!$B$9="はい",'設定'!$B$12="はい"),T55+V55,T55+U55+V55+W55))</f>
        <v/>
      </c>
      <c r="Z55" s="105" t="str">
        <f>IF(Q55=0,"",Y55+N(N55))</f>
        <v/>
      </c>
      <c r="AA55" s="105" t="str">
        <f>IF(Q55=0,"",IF(O55="はい",0,IF(I55="クレジットカード",0,IF(I55="電子（PDFのみ）",0,IF(Y55=0,IF(Z55&lt;'印紙判定表'!$A$24,0,'印紙判定表'!$C$24),IF(Z55&lt;'印紙判定表'!$A$6,0,INDEX('印紙判定表'!$C$5:$C$19,MATCH(MAX(Y55,'印紙判定表'!$A$6),'印紙判定表'!$A$5:$A$19,1))))))))</f>
        <v/>
      </c>
      <c r="AB55" s="11" t="str">
        <f>IF(Q55=0,"",IF(O55="はい","非課税（営業に関しない受取書・国税庁 No.7125）",IF(I55="クレジットカード","課税文書に当たらない（領収書に「クレジットカード利用」と印字・国税庁 質疑応答19/37）",IF(I55="電子（PDFのみ）","課税文書に当たらない（電子データのみで紙を渡さない・国税庁 質疑応答02/10。紙に印刷して渡すと課税）",IF(AA55=0,"非課税（受取金額が"&amp;TEXT(IF(Y55=0,'印紙判定表'!$A$24,'印紙判定表'!$A$6),"#,##0")&amp;"円"&amp;"未満・国税庁 No.7105）"&amp;IF(N(N55)&gt;0,"。売上代金と売上代金以外の合計で判定","")&amp;IF(N(M55)&gt;0,"。入湯税など特別徴収の税は判定額に入れない（印紙税法基本通達第32条）",""),"課税（判定額"&amp;TEXT(Y55,"#,##0")&amp;"円→"&amp;TEXT(AA55,"#,##0")&amp;"円）"&amp;IF(AND('設定'!$B$9="はい",'設定'!$B$12="はい"),"。消費税額を除いた額で判定（国税庁 No.7124）","。税込の額で判定（"&amp;IF('設定'!$B$9="はい","消費税額を印字しない書式・国税庁 No.7124","免税事業者・国税庁 質疑応答19/21")&amp;"）")&amp;IF(N(M55)&gt;0,"。入湯税など特別徴収の税は判定額に入れない（印紙税法基本通達第32条）","")&amp;IF(I55="銀行振込","。振込でも受取書（印紙税法基本通達 別表第一 第17号文書の4）","")&amp;IF(OR(I55="電子マネー",I55="コード決済"),"。決済の仕組みで扱いが違う（国税庁 質疑応答19/50）。この表では印紙が要るものとして判定","")&amp;IF(Y55=0,"。売上代金以外の受取書として判定（第17号の2）",IF(Y55&lt;'印紙判定表'!$A$6,"。売上代金は"&amp;TEXT('印紙判定表'!$A$6,"#,##0")&amp;"円"&amp;"未満だが、売上代金以外との合計が"&amp;TEXT('印紙判定表'!$A$6,"#,##0")&amp;"円"&amp;"以上のため"&amp;TEXT(AA55,"#,##0")&amp;"円","")))))))</f>
        <v/>
      </c>
      <c r="AC55" s="11" t="str">
        <f>IF(Q55=0,"",IF(G55="はい","簡易請求書の形（宛名なし・「上様」）","事業者宛（適格請求書の形）"))</f>
        <v/>
      </c>
      <c r="AD55" s="11" t="str">
        <f>IF(COUNT(K55,L55,M55,N55)=0,"",IF(Q55=0,"取引日を入れてください（税率を取引日で決めます）。",IF(AND(G55&lt;&gt;"はい",E55=""),"宛名を入れてください（事業者宛は宛名が必要）。","")&amp;IF(AND(G55="はい",'設定'!$B$10="その他（事業者間の取引が中心）"),"「上様」にできる事業か確認してください（相手が個別に特定される取引は簡易請求書の対象外・国税庁 問24-2）。","")&amp;IF(AND(G55&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55="","領収書の日付（受領日）を入れてください。","")&amp;IF(OR(I55="電子マネー",I55="コード決済"),"決済の仕組みで印紙の扱いが違います（国税庁 質疑応答19/50）。","")))</f>
        <v/>
      </c>
      <c r="AE55" s="19" t="str">
        <f>IF(Q55=0,"",IF(P55&lt;&gt;"","領 収 書（再発行）","領 収 書"))</f>
        <v/>
      </c>
      <c r="AF55" s="19" t="str">
        <f>IF(B55="","",IF(B55&gt;=DATE(2019,5,1),"令和"&amp;IF(YEAR(B55)=2019,"元",YEAR(B55)-2018)&amp;"年"&amp;MONTH(B55)&amp;"月"&amp;DAY(B55)&amp;"日",YEAR(B55)&amp;"年"&amp;MONTH(B55)&amp;"月"&amp;DAY(B55)&amp;"日")&amp;IF(P55&lt;&gt;"","　（再発行）元の領収書 "&amp;IF(P55&gt;=DATE(2019,5,1),"令和"&amp;IF(YEAR(P55)=2019,"元",YEAR(P55)-2018)&amp;"年"&amp;MONTH(P55)&amp;"月"&amp;DAY(P55)&amp;"日",YEAR(P55)&amp;"年"&amp;MONTH(P55)&amp;"月"&amp;DAY(P55)&amp;"日")&amp;"付",""))</f>
        <v/>
      </c>
      <c r="AG55" s="19" t="str">
        <f>IF(G55="はい","上様",IF(E55="","",E55&amp;" "&amp;IF(F55="","様",F55)))</f>
        <v/>
      </c>
      <c r="AH55" s="19" t="str">
        <f>IF(Q55=0,"","金額　￥"&amp;TEXT(X55,"#,##0")&amp;" －")</f>
        <v/>
      </c>
      <c r="AI55" s="19" t="str">
        <f>IF(H55="","","但し　"&amp;IF(RIGHT(H55&amp;IF(D55&lt;&gt;"","（"&amp;D55&amp;"）",""),3)="として",H55&amp;IF(D55&lt;&gt;"","（"&amp;D55&amp;"）",""),H55&amp;IF(D55&lt;&gt;"","（"&amp;D55&amp;"）","")&amp;"として")&amp;IF(I55="クレジットカード","（クレジットカード利用）","")&amp;IF(N(L55)&gt;0,"（※は軽減税率の対象品目）",""))</f>
        <v/>
      </c>
      <c r="AJ55" s="19" t="str">
        <f>IF(OR(Q55=0,N(K55)=0),"",IF(AND('設定'!$B$12&lt;&gt;"はい",'設定'!$B$8=""),"",IF(G55="はい",R55&amp;"%対象"&amp;"　"&amp;TEXT(T55+U55,"#,##0")&amp;"円"&amp;IF('設定'!$B$12="はい","（うち消費税額 "&amp;TEXT(U55,"#,##0")&amp;"円）",""),IF('設定'!$B$12="はい",R55&amp;"%対象"&amp;"　税抜 "&amp;TEXT(T55,"#,##0")&amp;"円　消費税額 "&amp;TEXT(U55,"#,##0")&amp;"円（税込 "&amp;TEXT(T55+U55,"#,##0")&amp;"円）",R55&amp;"%対象"&amp;"　税込 "&amp;TEXT(T55+U55,"#,##0")&amp;"円"))))</f>
        <v/>
      </c>
      <c r="AK55" s="19" t="str">
        <f>IF(OR(Q55=0,N(L55)=0),"",IF(AND('設定'!$B$12&lt;&gt;"はい",'設定'!$B$8=""),"",IF(G55="はい",S55&amp;"%対象※"&amp;"　"&amp;TEXT(V55+W55,"#,##0")&amp;"円"&amp;IF('設定'!$B$12="はい","（うち消費税額 "&amp;TEXT(W55,"#,##0")&amp;"円）",""),IF('設定'!$B$12="はい",S55&amp;"%対象※"&amp;"　税抜 "&amp;TEXT(V55,"#,##0")&amp;"円　消費税額 "&amp;TEXT(W55,"#,##0")&amp;"円（税込 "&amp;TEXT(V55+W55,"#,##0")&amp;"円）",S55&amp;"%対象※"&amp;"　税込 "&amp;TEXT(V55+W55,"#,##0")&amp;"円"))))</f>
        <v/>
      </c>
      <c r="AL55" s="19" t="str">
        <f>IF(OR(Q55=0,N(M55)=0),"","課税対象外（入湯税など）　"&amp;TEXT(M55,"#,##0")&amp;"円")</f>
        <v/>
      </c>
      <c r="AM55" s="19" t="str">
        <f>IF(OR(Q55=0,N(N55)=0),"","売上代金以外の額　"&amp;TEXT(N55,"#,##0")&amp;"円")</f>
        <v/>
      </c>
      <c r="AN55" s="19" t="str">
        <f>IF(Q55=0,"",IF(AA55&gt;0,"収入印紙 "&amp;TEXT(AA55,"#,##0")&amp;"円 貼付欄",""))</f>
        <v/>
      </c>
    </row>
    <row r="56">
      <c r="A56" s="103" t="n">
        <v>52</v>
      </c>
      <c r="B56" s="100" t="n"/>
      <c r="C56" s="100" t="n"/>
      <c r="D56" s="7" t="n"/>
      <c r="E56" s="7" t="n"/>
      <c r="F56" s="15" t="n"/>
      <c r="G56" s="15" t="n"/>
      <c r="H56" s="7" t="n"/>
      <c r="I56" s="15" t="n"/>
      <c r="J56" s="15" t="n"/>
      <c r="K56" s="104" t="n"/>
      <c r="L56" s="104" t="n"/>
      <c r="M56" s="104" t="n"/>
      <c r="N56" s="104" t="n"/>
      <c r="O56" s="15" t="n"/>
      <c r="P56" s="100" t="n"/>
      <c r="Q56" s="17">
        <f>IF(COUNT(K56,L56,M56,N56)=0,0,IF(AND(OR(N(K56)=0,R56&lt;&gt;""),OR(N(L56)=0,S56&lt;&gt;"")),1,0))</f>
        <v>0</v>
      </c>
      <c r="R56" s="17" t="str">
        <f>IF(C56="","",IFERROR(LOOKUP(2,1/(('設定'!$B$16:$B$19&lt;&gt;"")*('設定'!$B$16:$B$19&lt;=C56)*('設定'!$C$16:$C$19&lt;&gt;"")),'設定'!$C$16:$C$19),""))</f>
        <v/>
      </c>
      <c r="S56" s="17" t="str">
        <f>IF(C56="","",IFERROR(LOOKUP(2,1/(('設定'!$B$20:$B$23&lt;&gt;"")*('設定'!$B$20:$B$23&lt;=C56)*('設定'!$C$20:$C$23&lt;&gt;"")),'設定'!$C$20:$C$23),""))</f>
        <v/>
      </c>
      <c r="T56" s="105" t="str">
        <f>IF(Q56=0,"",IF(N(K56)=0,0,IF(J56="税抜",K56,K56-U56)))</f>
        <v/>
      </c>
      <c r="U56" s="105" t="str">
        <f>IF(Q56=0,"",IF(N(K56)=0,0,IF('設定'!$B$11="切上げ",ROUNDUP(IF(J56="税抜",K56*R56/100,K56*R56/(100+R56)),0),IF('設定'!$B$11="四捨五入",ROUND(IF(J56="税抜",K56*R56/100,K56*R56/(100+R56)),0),ROUNDDOWN(IF(J56="税抜",K56*R56/100,K56*R56/(100+R56)),0)))))</f>
        <v/>
      </c>
      <c r="V56" s="105" t="str">
        <f>IF(Q56=0,"",IF(N(L56)=0,0,IF(J56="税抜",L56,L56-W56)))</f>
        <v/>
      </c>
      <c r="W56" s="105" t="str">
        <f>IF(Q56=0,"",IF(N(L56)=0,0,IF('設定'!$B$11="切上げ",ROUNDUP(IF(J56="税抜",L56*S56/100,L56*S56/(100+S56)),0),IF('設定'!$B$11="四捨五入",ROUND(IF(J56="税抜",L56*S56/100,L56*S56/(100+S56)),0),ROUNDDOWN(IF(J56="税抜",L56*S56/100,L56*S56/(100+S56)),0)))))</f>
        <v/>
      </c>
      <c r="X56" s="105" t="str">
        <f>IF(Q56=0,"",T56+U56+V56+W56+N(M56)+N(N56))</f>
        <v/>
      </c>
      <c r="Y56" s="105" t="str">
        <f>IF(Q56=0,"",IF(AND('設定'!$B$9="はい",'設定'!$B$12="はい"),T56+V56,T56+U56+V56+W56))</f>
        <v/>
      </c>
      <c r="Z56" s="105" t="str">
        <f>IF(Q56=0,"",Y56+N(N56))</f>
        <v/>
      </c>
      <c r="AA56" s="105" t="str">
        <f>IF(Q56=0,"",IF(O56="はい",0,IF(I56="クレジットカード",0,IF(I56="電子（PDFのみ）",0,IF(Y56=0,IF(Z56&lt;'印紙判定表'!$A$24,0,'印紙判定表'!$C$24),IF(Z56&lt;'印紙判定表'!$A$6,0,INDEX('印紙判定表'!$C$5:$C$19,MATCH(MAX(Y56,'印紙判定表'!$A$6),'印紙判定表'!$A$5:$A$19,1))))))))</f>
        <v/>
      </c>
      <c r="AB56" s="11" t="str">
        <f>IF(Q56=0,"",IF(O56="はい","非課税（営業に関しない受取書・国税庁 No.7125）",IF(I56="クレジットカード","課税文書に当たらない（領収書に「クレジットカード利用」と印字・国税庁 質疑応答19/37）",IF(I56="電子（PDFのみ）","課税文書に当たらない（電子データのみで紙を渡さない・国税庁 質疑応答02/10。紙に印刷して渡すと課税）",IF(AA56=0,"非課税（受取金額が"&amp;TEXT(IF(Y56=0,'印紙判定表'!$A$24,'印紙判定表'!$A$6),"#,##0")&amp;"円"&amp;"未満・国税庁 No.7105）"&amp;IF(N(N56)&gt;0,"。売上代金と売上代金以外の合計で判定","")&amp;IF(N(M56)&gt;0,"。入湯税など特別徴収の税は判定額に入れない（印紙税法基本通達第32条）",""),"課税（判定額"&amp;TEXT(Y56,"#,##0")&amp;"円→"&amp;TEXT(AA56,"#,##0")&amp;"円）"&amp;IF(AND('設定'!$B$9="はい",'設定'!$B$12="はい"),"。消費税額を除いた額で判定（国税庁 No.7124）","。税込の額で判定（"&amp;IF('設定'!$B$9="はい","消費税額を印字しない書式・国税庁 No.7124","免税事業者・国税庁 質疑応答19/21")&amp;"）")&amp;IF(N(M56)&gt;0,"。入湯税など特別徴収の税は判定額に入れない（印紙税法基本通達第32条）","")&amp;IF(I56="銀行振込","。振込でも受取書（印紙税法基本通達 別表第一 第17号文書の4）","")&amp;IF(OR(I56="電子マネー",I56="コード決済"),"。決済の仕組みで扱いが違う（国税庁 質疑応答19/50）。この表では印紙が要るものとして判定","")&amp;IF(Y56=0,"。売上代金以外の受取書として判定（第17号の2）",IF(Y56&lt;'印紙判定表'!$A$6,"。売上代金は"&amp;TEXT('印紙判定表'!$A$6,"#,##0")&amp;"円"&amp;"未満だが、売上代金以外との合計が"&amp;TEXT('印紙判定表'!$A$6,"#,##0")&amp;"円"&amp;"以上のため"&amp;TEXT(AA56,"#,##0")&amp;"円","")))))))</f>
        <v/>
      </c>
      <c r="AC56" s="11" t="str">
        <f>IF(Q56=0,"",IF(G56="はい","簡易請求書の形（宛名なし・「上様」）","事業者宛（適格請求書の形）"))</f>
        <v/>
      </c>
      <c r="AD56" s="11" t="str">
        <f>IF(COUNT(K56,L56,M56,N56)=0,"",IF(Q56=0,"取引日を入れてください（税率を取引日で決めます）。",IF(AND(G56&lt;&gt;"はい",E56=""),"宛名を入れてください（事業者宛は宛名が必要）。","")&amp;IF(AND(G56="はい",'設定'!$B$10="その他（事業者間の取引が中心）"),"「上様」にできる事業か確認してください（相手が個別に特定される取引は簡易請求書の対象外・国税庁 問24-2）。","")&amp;IF(AND(G56&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56="","領収書の日付（受領日）を入れてください。","")&amp;IF(OR(I56="電子マネー",I56="コード決済"),"決済の仕組みで印紙の扱いが違います（国税庁 質疑応答19/50）。","")))</f>
        <v/>
      </c>
      <c r="AE56" s="19" t="str">
        <f>IF(Q56=0,"",IF(P56&lt;&gt;"","領 収 書（再発行）","領 収 書"))</f>
        <v/>
      </c>
      <c r="AF56" s="19" t="str">
        <f>IF(B56="","",IF(B56&gt;=DATE(2019,5,1),"令和"&amp;IF(YEAR(B56)=2019,"元",YEAR(B56)-2018)&amp;"年"&amp;MONTH(B56)&amp;"月"&amp;DAY(B56)&amp;"日",YEAR(B56)&amp;"年"&amp;MONTH(B56)&amp;"月"&amp;DAY(B56)&amp;"日")&amp;IF(P56&lt;&gt;"","　（再発行）元の領収書 "&amp;IF(P56&gt;=DATE(2019,5,1),"令和"&amp;IF(YEAR(P56)=2019,"元",YEAR(P56)-2018)&amp;"年"&amp;MONTH(P56)&amp;"月"&amp;DAY(P56)&amp;"日",YEAR(P56)&amp;"年"&amp;MONTH(P56)&amp;"月"&amp;DAY(P56)&amp;"日")&amp;"付",""))</f>
        <v/>
      </c>
      <c r="AG56" s="19" t="str">
        <f>IF(G56="はい","上様",IF(E56="","",E56&amp;" "&amp;IF(F56="","様",F56)))</f>
        <v/>
      </c>
      <c r="AH56" s="19" t="str">
        <f>IF(Q56=0,"","金額　￥"&amp;TEXT(X56,"#,##0")&amp;" －")</f>
        <v/>
      </c>
      <c r="AI56" s="19" t="str">
        <f>IF(H56="","","但し　"&amp;IF(RIGHT(H56&amp;IF(D56&lt;&gt;"","（"&amp;D56&amp;"）",""),3)="として",H56&amp;IF(D56&lt;&gt;"","（"&amp;D56&amp;"）",""),H56&amp;IF(D56&lt;&gt;"","（"&amp;D56&amp;"）","")&amp;"として")&amp;IF(I56="クレジットカード","（クレジットカード利用）","")&amp;IF(N(L56)&gt;0,"（※は軽減税率の対象品目）",""))</f>
        <v/>
      </c>
      <c r="AJ56" s="19" t="str">
        <f>IF(OR(Q56=0,N(K56)=0),"",IF(AND('設定'!$B$12&lt;&gt;"はい",'設定'!$B$8=""),"",IF(G56="はい",R56&amp;"%対象"&amp;"　"&amp;TEXT(T56+U56,"#,##0")&amp;"円"&amp;IF('設定'!$B$12="はい","（うち消費税額 "&amp;TEXT(U56,"#,##0")&amp;"円）",""),IF('設定'!$B$12="はい",R56&amp;"%対象"&amp;"　税抜 "&amp;TEXT(T56,"#,##0")&amp;"円　消費税額 "&amp;TEXT(U56,"#,##0")&amp;"円（税込 "&amp;TEXT(T56+U56,"#,##0")&amp;"円）",R56&amp;"%対象"&amp;"　税込 "&amp;TEXT(T56+U56,"#,##0")&amp;"円"))))</f>
        <v/>
      </c>
      <c r="AK56" s="19" t="str">
        <f>IF(OR(Q56=0,N(L56)=0),"",IF(AND('設定'!$B$12&lt;&gt;"はい",'設定'!$B$8=""),"",IF(G56="はい",S56&amp;"%対象※"&amp;"　"&amp;TEXT(V56+W56,"#,##0")&amp;"円"&amp;IF('設定'!$B$12="はい","（うち消費税額 "&amp;TEXT(W56,"#,##0")&amp;"円）",""),IF('設定'!$B$12="はい",S56&amp;"%対象※"&amp;"　税抜 "&amp;TEXT(V56,"#,##0")&amp;"円　消費税額 "&amp;TEXT(W56,"#,##0")&amp;"円（税込 "&amp;TEXT(V56+W56,"#,##0")&amp;"円）",S56&amp;"%対象※"&amp;"　税込 "&amp;TEXT(V56+W56,"#,##0")&amp;"円"))))</f>
        <v/>
      </c>
      <c r="AL56" s="19" t="str">
        <f>IF(OR(Q56=0,N(M56)=0),"","課税対象外（入湯税など）　"&amp;TEXT(M56,"#,##0")&amp;"円")</f>
        <v/>
      </c>
      <c r="AM56" s="19" t="str">
        <f>IF(OR(Q56=0,N(N56)=0),"","売上代金以外の額　"&amp;TEXT(N56,"#,##0")&amp;"円")</f>
        <v/>
      </c>
      <c r="AN56" s="19" t="str">
        <f>IF(Q56=0,"",IF(AA56&gt;0,"収入印紙 "&amp;TEXT(AA56,"#,##0")&amp;"円 貼付欄",""))</f>
        <v/>
      </c>
    </row>
    <row r="57">
      <c r="A57" s="103" t="n">
        <v>53</v>
      </c>
      <c r="B57" s="100" t="n"/>
      <c r="C57" s="100" t="n"/>
      <c r="D57" s="7" t="n"/>
      <c r="E57" s="7" t="n"/>
      <c r="F57" s="15" t="n"/>
      <c r="G57" s="15" t="n"/>
      <c r="H57" s="7" t="n"/>
      <c r="I57" s="15" t="n"/>
      <c r="J57" s="15" t="n"/>
      <c r="K57" s="104" t="n"/>
      <c r="L57" s="104" t="n"/>
      <c r="M57" s="104" t="n"/>
      <c r="N57" s="104" t="n"/>
      <c r="O57" s="15" t="n"/>
      <c r="P57" s="100" t="n"/>
      <c r="Q57" s="17">
        <f>IF(COUNT(K57,L57,M57,N57)=0,0,IF(AND(OR(N(K57)=0,R57&lt;&gt;""),OR(N(L57)=0,S57&lt;&gt;"")),1,0))</f>
        <v>0</v>
      </c>
      <c r="R57" s="17" t="str">
        <f>IF(C57="","",IFERROR(LOOKUP(2,1/(('設定'!$B$16:$B$19&lt;&gt;"")*('設定'!$B$16:$B$19&lt;=C57)*('設定'!$C$16:$C$19&lt;&gt;"")),'設定'!$C$16:$C$19),""))</f>
        <v/>
      </c>
      <c r="S57" s="17" t="str">
        <f>IF(C57="","",IFERROR(LOOKUP(2,1/(('設定'!$B$20:$B$23&lt;&gt;"")*('設定'!$B$20:$B$23&lt;=C57)*('設定'!$C$20:$C$23&lt;&gt;"")),'設定'!$C$20:$C$23),""))</f>
        <v/>
      </c>
      <c r="T57" s="105" t="str">
        <f>IF(Q57=0,"",IF(N(K57)=0,0,IF(J57="税抜",K57,K57-U57)))</f>
        <v/>
      </c>
      <c r="U57" s="105" t="str">
        <f>IF(Q57=0,"",IF(N(K57)=0,0,IF('設定'!$B$11="切上げ",ROUNDUP(IF(J57="税抜",K57*R57/100,K57*R57/(100+R57)),0),IF('設定'!$B$11="四捨五入",ROUND(IF(J57="税抜",K57*R57/100,K57*R57/(100+R57)),0),ROUNDDOWN(IF(J57="税抜",K57*R57/100,K57*R57/(100+R57)),0)))))</f>
        <v/>
      </c>
      <c r="V57" s="105" t="str">
        <f>IF(Q57=0,"",IF(N(L57)=0,0,IF(J57="税抜",L57,L57-W57)))</f>
        <v/>
      </c>
      <c r="W57" s="105" t="str">
        <f>IF(Q57=0,"",IF(N(L57)=0,0,IF('設定'!$B$11="切上げ",ROUNDUP(IF(J57="税抜",L57*S57/100,L57*S57/(100+S57)),0),IF('設定'!$B$11="四捨五入",ROUND(IF(J57="税抜",L57*S57/100,L57*S57/(100+S57)),0),ROUNDDOWN(IF(J57="税抜",L57*S57/100,L57*S57/(100+S57)),0)))))</f>
        <v/>
      </c>
      <c r="X57" s="105" t="str">
        <f>IF(Q57=0,"",T57+U57+V57+W57+N(M57)+N(N57))</f>
        <v/>
      </c>
      <c r="Y57" s="105" t="str">
        <f>IF(Q57=0,"",IF(AND('設定'!$B$9="はい",'設定'!$B$12="はい"),T57+V57,T57+U57+V57+W57))</f>
        <v/>
      </c>
      <c r="Z57" s="105" t="str">
        <f>IF(Q57=0,"",Y57+N(N57))</f>
        <v/>
      </c>
      <c r="AA57" s="105" t="str">
        <f>IF(Q57=0,"",IF(O57="はい",0,IF(I57="クレジットカード",0,IF(I57="電子（PDFのみ）",0,IF(Y57=0,IF(Z57&lt;'印紙判定表'!$A$24,0,'印紙判定表'!$C$24),IF(Z57&lt;'印紙判定表'!$A$6,0,INDEX('印紙判定表'!$C$5:$C$19,MATCH(MAX(Y57,'印紙判定表'!$A$6),'印紙判定表'!$A$5:$A$19,1))))))))</f>
        <v/>
      </c>
      <c r="AB57" s="11" t="str">
        <f>IF(Q57=0,"",IF(O57="はい","非課税（営業に関しない受取書・国税庁 No.7125）",IF(I57="クレジットカード","課税文書に当たらない（領収書に「クレジットカード利用」と印字・国税庁 質疑応答19/37）",IF(I57="電子（PDFのみ）","課税文書に当たらない（電子データのみで紙を渡さない・国税庁 質疑応答02/10。紙に印刷して渡すと課税）",IF(AA57=0,"非課税（受取金額が"&amp;TEXT(IF(Y57=0,'印紙判定表'!$A$24,'印紙判定表'!$A$6),"#,##0")&amp;"円"&amp;"未満・国税庁 No.7105）"&amp;IF(N(N57)&gt;0,"。売上代金と売上代金以外の合計で判定","")&amp;IF(N(M57)&gt;0,"。入湯税など特別徴収の税は判定額に入れない（印紙税法基本通達第32条）",""),"課税（判定額"&amp;TEXT(Y57,"#,##0")&amp;"円→"&amp;TEXT(AA57,"#,##0")&amp;"円）"&amp;IF(AND('設定'!$B$9="はい",'設定'!$B$12="はい"),"。消費税額を除いた額で判定（国税庁 No.7124）","。税込の額で判定（"&amp;IF('設定'!$B$9="はい","消費税額を印字しない書式・国税庁 No.7124","免税事業者・国税庁 質疑応答19/21")&amp;"）")&amp;IF(N(M57)&gt;0,"。入湯税など特別徴収の税は判定額に入れない（印紙税法基本通達第32条）","")&amp;IF(I57="銀行振込","。振込でも受取書（印紙税法基本通達 別表第一 第17号文書の4）","")&amp;IF(OR(I57="電子マネー",I57="コード決済"),"。決済の仕組みで扱いが違う（国税庁 質疑応答19/50）。この表では印紙が要るものとして判定","")&amp;IF(Y57=0,"。売上代金以外の受取書として判定（第17号の2）",IF(Y57&lt;'印紙判定表'!$A$6,"。売上代金は"&amp;TEXT('印紙判定表'!$A$6,"#,##0")&amp;"円"&amp;"未満だが、売上代金以外との合計が"&amp;TEXT('印紙判定表'!$A$6,"#,##0")&amp;"円"&amp;"以上のため"&amp;TEXT(AA57,"#,##0")&amp;"円","")))))))</f>
        <v/>
      </c>
      <c r="AC57" s="11" t="str">
        <f>IF(Q57=0,"",IF(G57="はい","簡易請求書の形（宛名なし・「上様」）","事業者宛（適格請求書の形）"))</f>
        <v/>
      </c>
      <c r="AD57" s="11" t="str">
        <f>IF(COUNT(K57,L57,M57,N57)=0,"",IF(Q57=0,"取引日を入れてください（税率を取引日で決めます）。",IF(AND(G57&lt;&gt;"はい",E57=""),"宛名を入れてください（事業者宛は宛名が必要）。","")&amp;IF(AND(G57="はい",'設定'!$B$10="その他（事業者間の取引が中心）"),"「上様」にできる事業か確認してください（相手が個別に特定される取引は簡易請求書の対象外・国税庁 問24-2）。","")&amp;IF(AND(G57&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57="","領収書の日付（受領日）を入れてください。","")&amp;IF(OR(I57="電子マネー",I57="コード決済"),"決済の仕組みで印紙の扱いが違います（国税庁 質疑応答19/50）。","")))</f>
        <v/>
      </c>
      <c r="AE57" s="19" t="str">
        <f>IF(Q57=0,"",IF(P57&lt;&gt;"","領 収 書（再発行）","領 収 書"))</f>
        <v/>
      </c>
      <c r="AF57" s="19" t="str">
        <f>IF(B57="","",IF(B57&gt;=DATE(2019,5,1),"令和"&amp;IF(YEAR(B57)=2019,"元",YEAR(B57)-2018)&amp;"年"&amp;MONTH(B57)&amp;"月"&amp;DAY(B57)&amp;"日",YEAR(B57)&amp;"年"&amp;MONTH(B57)&amp;"月"&amp;DAY(B57)&amp;"日")&amp;IF(P57&lt;&gt;"","　（再発行）元の領収書 "&amp;IF(P57&gt;=DATE(2019,5,1),"令和"&amp;IF(YEAR(P57)=2019,"元",YEAR(P57)-2018)&amp;"年"&amp;MONTH(P57)&amp;"月"&amp;DAY(P57)&amp;"日",YEAR(P57)&amp;"年"&amp;MONTH(P57)&amp;"月"&amp;DAY(P57)&amp;"日")&amp;"付",""))</f>
        <v/>
      </c>
      <c r="AG57" s="19" t="str">
        <f>IF(G57="はい","上様",IF(E57="","",E57&amp;" "&amp;IF(F57="","様",F57)))</f>
        <v/>
      </c>
      <c r="AH57" s="19" t="str">
        <f>IF(Q57=0,"","金額　￥"&amp;TEXT(X57,"#,##0")&amp;" －")</f>
        <v/>
      </c>
      <c r="AI57" s="19" t="str">
        <f>IF(H57="","","但し　"&amp;IF(RIGHT(H57&amp;IF(D57&lt;&gt;"","（"&amp;D57&amp;"）",""),3)="として",H57&amp;IF(D57&lt;&gt;"","（"&amp;D57&amp;"）",""),H57&amp;IF(D57&lt;&gt;"","（"&amp;D57&amp;"）","")&amp;"として")&amp;IF(I57="クレジットカード","（クレジットカード利用）","")&amp;IF(N(L57)&gt;0,"（※は軽減税率の対象品目）",""))</f>
        <v/>
      </c>
      <c r="AJ57" s="19" t="str">
        <f>IF(OR(Q57=0,N(K57)=0),"",IF(AND('設定'!$B$12&lt;&gt;"はい",'設定'!$B$8=""),"",IF(G57="はい",R57&amp;"%対象"&amp;"　"&amp;TEXT(T57+U57,"#,##0")&amp;"円"&amp;IF('設定'!$B$12="はい","（うち消費税額 "&amp;TEXT(U57,"#,##0")&amp;"円）",""),IF('設定'!$B$12="はい",R57&amp;"%対象"&amp;"　税抜 "&amp;TEXT(T57,"#,##0")&amp;"円　消費税額 "&amp;TEXT(U57,"#,##0")&amp;"円（税込 "&amp;TEXT(T57+U57,"#,##0")&amp;"円）",R57&amp;"%対象"&amp;"　税込 "&amp;TEXT(T57+U57,"#,##0")&amp;"円"))))</f>
        <v/>
      </c>
      <c r="AK57" s="19" t="str">
        <f>IF(OR(Q57=0,N(L57)=0),"",IF(AND('設定'!$B$12&lt;&gt;"はい",'設定'!$B$8=""),"",IF(G57="はい",S57&amp;"%対象※"&amp;"　"&amp;TEXT(V57+W57,"#,##0")&amp;"円"&amp;IF('設定'!$B$12="はい","（うち消費税額 "&amp;TEXT(W57,"#,##0")&amp;"円）",""),IF('設定'!$B$12="はい",S57&amp;"%対象※"&amp;"　税抜 "&amp;TEXT(V57,"#,##0")&amp;"円　消費税額 "&amp;TEXT(W57,"#,##0")&amp;"円（税込 "&amp;TEXT(V57+W57,"#,##0")&amp;"円）",S57&amp;"%対象※"&amp;"　税込 "&amp;TEXT(V57+W57,"#,##0")&amp;"円"))))</f>
        <v/>
      </c>
      <c r="AL57" s="19" t="str">
        <f>IF(OR(Q57=0,N(M57)=0),"","課税対象外（入湯税など）　"&amp;TEXT(M57,"#,##0")&amp;"円")</f>
        <v/>
      </c>
      <c r="AM57" s="19" t="str">
        <f>IF(OR(Q57=0,N(N57)=0),"","売上代金以外の額　"&amp;TEXT(N57,"#,##0")&amp;"円")</f>
        <v/>
      </c>
      <c r="AN57" s="19" t="str">
        <f>IF(Q57=0,"",IF(AA57&gt;0,"収入印紙 "&amp;TEXT(AA57,"#,##0")&amp;"円 貼付欄",""))</f>
        <v/>
      </c>
    </row>
    <row r="58">
      <c r="A58" s="103" t="n">
        <v>54</v>
      </c>
      <c r="B58" s="100" t="n"/>
      <c r="C58" s="100" t="n"/>
      <c r="D58" s="7" t="n"/>
      <c r="E58" s="7" t="n"/>
      <c r="F58" s="15" t="n"/>
      <c r="G58" s="15" t="n"/>
      <c r="H58" s="7" t="n"/>
      <c r="I58" s="15" t="n"/>
      <c r="J58" s="15" t="n"/>
      <c r="K58" s="104" t="n"/>
      <c r="L58" s="104" t="n"/>
      <c r="M58" s="104" t="n"/>
      <c r="N58" s="104" t="n"/>
      <c r="O58" s="15" t="n"/>
      <c r="P58" s="100" t="n"/>
      <c r="Q58" s="17">
        <f>IF(COUNT(K58,L58,M58,N58)=0,0,IF(AND(OR(N(K58)=0,R58&lt;&gt;""),OR(N(L58)=0,S58&lt;&gt;"")),1,0))</f>
        <v>0</v>
      </c>
      <c r="R58" s="17" t="str">
        <f>IF(C58="","",IFERROR(LOOKUP(2,1/(('設定'!$B$16:$B$19&lt;&gt;"")*('設定'!$B$16:$B$19&lt;=C58)*('設定'!$C$16:$C$19&lt;&gt;"")),'設定'!$C$16:$C$19),""))</f>
        <v/>
      </c>
      <c r="S58" s="17" t="str">
        <f>IF(C58="","",IFERROR(LOOKUP(2,1/(('設定'!$B$20:$B$23&lt;&gt;"")*('設定'!$B$20:$B$23&lt;=C58)*('設定'!$C$20:$C$23&lt;&gt;"")),'設定'!$C$20:$C$23),""))</f>
        <v/>
      </c>
      <c r="T58" s="105" t="str">
        <f>IF(Q58=0,"",IF(N(K58)=0,0,IF(J58="税抜",K58,K58-U58)))</f>
        <v/>
      </c>
      <c r="U58" s="105" t="str">
        <f>IF(Q58=0,"",IF(N(K58)=0,0,IF('設定'!$B$11="切上げ",ROUNDUP(IF(J58="税抜",K58*R58/100,K58*R58/(100+R58)),0),IF('設定'!$B$11="四捨五入",ROUND(IF(J58="税抜",K58*R58/100,K58*R58/(100+R58)),0),ROUNDDOWN(IF(J58="税抜",K58*R58/100,K58*R58/(100+R58)),0)))))</f>
        <v/>
      </c>
      <c r="V58" s="105" t="str">
        <f>IF(Q58=0,"",IF(N(L58)=0,0,IF(J58="税抜",L58,L58-W58)))</f>
        <v/>
      </c>
      <c r="W58" s="105" t="str">
        <f>IF(Q58=0,"",IF(N(L58)=0,0,IF('設定'!$B$11="切上げ",ROUNDUP(IF(J58="税抜",L58*S58/100,L58*S58/(100+S58)),0),IF('設定'!$B$11="四捨五入",ROUND(IF(J58="税抜",L58*S58/100,L58*S58/(100+S58)),0),ROUNDDOWN(IF(J58="税抜",L58*S58/100,L58*S58/(100+S58)),0)))))</f>
        <v/>
      </c>
      <c r="X58" s="105" t="str">
        <f>IF(Q58=0,"",T58+U58+V58+W58+N(M58)+N(N58))</f>
        <v/>
      </c>
      <c r="Y58" s="105" t="str">
        <f>IF(Q58=0,"",IF(AND('設定'!$B$9="はい",'設定'!$B$12="はい"),T58+V58,T58+U58+V58+W58))</f>
        <v/>
      </c>
      <c r="Z58" s="105" t="str">
        <f>IF(Q58=0,"",Y58+N(N58))</f>
        <v/>
      </c>
      <c r="AA58" s="105" t="str">
        <f>IF(Q58=0,"",IF(O58="はい",0,IF(I58="クレジットカード",0,IF(I58="電子（PDFのみ）",0,IF(Y58=0,IF(Z58&lt;'印紙判定表'!$A$24,0,'印紙判定表'!$C$24),IF(Z58&lt;'印紙判定表'!$A$6,0,INDEX('印紙判定表'!$C$5:$C$19,MATCH(MAX(Y58,'印紙判定表'!$A$6),'印紙判定表'!$A$5:$A$19,1))))))))</f>
        <v/>
      </c>
      <c r="AB58" s="11" t="str">
        <f>IF(Q58=0,"",IF(O58="はい","非課税（営業に関しない受取書・国税庁 No.7125）",IF(I58="クレジットカード","課税文書に当たらない（領収書に「クレジットカード利用」と印字・国税庁 質疑応答19/37）",IF(I58="電子（PDFのみ）","課税文書に当たらない（電子データのみで紙を渡さない・国税庁 質疑応答02/10。紙に印刷して渡すと課税）",IF(AA58=0,"非課税（受取金額が"&amp;TEXT(IF(Y58=0,'印紙判定表'!$A$24,'印紙判定表'!$A$6),"#,##0")&amp;"円"&amp;"未満・国税庁 No.7105）"&amp;IF(N(N58)&gt;0,"。売上代金と売上代金以外の合計で判定","")&amp;IF(N(M58)&gt;0,"。入湯税など特別徴収の税は判定額に入れない（印紙税法基本通達第32条）",""),"課税（判定額"&amp;TEXT(Y58,"#,##0")&amp;"円→"&amp;TEXT(AA58,"#,##0")&amp;"円）"&amp;IF(AND('設定'!$B$9="はい",'設定'!$B$12="はい"),"。消費税額を除いた額で判定（国税庁 No.7124）","。税込の額で判定（"&amp;IF('設定'!$B$9="はい","消費税額を印字しない書式・国税庁 No.7124","免税事業者・国税庁 質疑応答19/21")&amp;"）")&amp;IF(N(M58)&gt;0,"。入湯税など特別徴収の税は判定額に入れない（印紙税法基本通達第32条）","")&amp;IF(I58="銀行振込","。振込でも受取書（印紙税法基本通達 別表第一 第17号文書の4）","")&amp;IF(OR(I58="電子マネー",I58="コード決済"),"。決済の仕組みで扱いが違う（国税庁 質疑応答19/50）。この表では印紙が要るものとして判定","")&amp;IF(Y58=0,"。売上代金以外の受取書として判定（第17号の2）",IF(Y58&lt;'印紙判定表'!$A$6,"。売上代金は"&amp;TEXT('印紙判定表'!$A$6,"#,##0")&amp;"円"&amp;"未満だが、売上代金以外との合計が"&amp;TEXT('印紙判定表'!$A$6,"#,##0")&amp;"円"&amp;"以上のため"&amp;TEXT(AA58,"#,##0")&amp;"円","")))))))</f>
        <v/>
      </c>
      <c r="AC58" s="11" t="str">
        <f>IF(Q58=0,"",IF(G58="はい","簡易請求書の形（宛名なし・「上様」）","事業者宛（適格請求書の形）"))</f>
        <v/>
      </c>
      <c r="AD58" s="11" t="str">
        <f>IF(COUNT(K58,L58,M58,N58)=0,"",IF(Q58=0,"取引日を入れてください（税率を取引日で決めます）。",IF(AND(G58&lt;&gt;"はい",E58=""),"宛名を入れてください（事業者宛は宛名が必要）。","")&amp;IF(AND(G58="はい",'設定'!$B$10="その他（事業者間の取引が中心）"),"「上様」にできる事業か確認してください（相手が個別に特定される取引は簡易請求書の対象外・国税庁 問24-2）。","")&amp;IF(AND(G58&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58="","領収書の日付（受領日）を入れてください。","")&amp;IF(OR(I58="電子マネー",I58="コード決済"),"決済の仕組みで印紙の扱いが違います（国税庁 質疑応答19/50）。","")))</f>
        <v/>
      </c>
      <c r="AE58" s="19" t="str">
        <f>IF(Q58=0,"",IF(P58&lt;&gt;"","領 収 書（再発行）","領 収 書"))</f>
        <v/>
      </c>
      <c r="AF58" s="19" t="str">
        <f>IF(B58="","",IF(B58&gt;=DATE(2019,5,1),"令和"&amp;IF(YEAR(B58)=2019,"元",YEAR(B58)-2018)&amp;"年"&amp;MONTH(B58)&amp;"月"&amp;DAY(B58)&amp;"日",YEAR(B58)&amp;"年"&amp;MONTH(B58)&amp;"月"&amp;DAY(B58)&amp;"日")&amp;IF(P58&lt;&gt;"","　（再発行）元の領収書 "&amp;IF(P58&gt;=DATE(2019,5,1),"令和"&amp;IF(YEAR(P58)=2019,"元",YEAR(P58)-2018)&amp;"年"&amp;MONTH(P58)&amp;"月"&amp;DAY(P58)&amp;"日",YEAR(P58)&amp;"年"&amp;MONTH(P58)&amp;"月"&amp;DAY(P58)&amp;"日")&amp;"付",""))</f>
        <v/>
      </c>
      <c r="AG58" s="19" t="str">
        <f>IF(G58="はい","上様",IF(E58="","",E58&amp;" "&amp;IF(F58="","様",F58)))</f>
        <v/>
      </c>
      <c r="AH58" s="19" t="str">
        <f>IF(Q58=0,"","金額　￥"&amp;TEXT(X58,"#,##0")&amp;" －")</f>
        <v/>
      </c>
      <c r="AI58" s="19" t="str">
        <f>IF(H58="","","但し　"&amp;IF(RIGHT(H58&amp;IF(D58&lt;&gt;"","（"&amp;D58&amp;"）",""),3)="として",H58&amp;IF(D58&lt;&gt;"","（"&amp;D58&amp;"）",""),H58&amp;IF(D58&lt;&gt;"","（"&amp;D58&amp;"）","")&amp;"として")&amp;IF(I58="クレジットカード","（クレジットカード利用）","")&amp;IF(N(L58)&gt;0,"（※は軽減税率の対象品目）",""))</f>
        <v/>
      </c>
      <c r="AJ58" s="19" t="str">
        <f>IF(OR(Q58=0,N(K58)=0),"",IF(AND('設定'!$B$12&lt;&gt;"はい",'設定'!$B$8=""),"",IF(G58="はい",R58&amp;"%対象"&amp;"　"&amp;TEXT(T58+U58,"#,##0")&amp;"円"&amp;IF('設定'!$B$12="はい","（うち消費税額 "&amp;TEXT(U58,"#,##0")&amp;"円）",""),IF('設定'!$B$12="はい",R58&amp;"%対象"&amp;"　税抜 "&amp;TEXT(T58,"#,##0")&amp;"円　消費税額 "&amp;TEXT(U58,"#,##0")&amp;"円（税込 "&amp;TEXT(T58+U58,"#,##0")&amp;"円）",R58&amp;"%対象"&amp;"　税込 "&amp;TEXT(T58+U58,"#,##0")&amp;"円"))))</f>
        <v/>
      </c>
      <c r="AK58" s="19" t="str">
        <f>IF(OR(Q58=0,N(L58)=0),"",IF(AND('設定'!$B$12&lt;&gt;"はい",'設定'!$B$8=""),"",IF(G58="はい",S58&amp;"%対象※"&amp;"　"&amp;TEXT(V58+W58,"#,##0")&amp;"円"&amp;IF('設定'!$B$12="はい","（うち消費税額 "&amp;TEXT(W58,"#,##0")&amp;"円）",""),IF('設定'!$B$12="はい",S58&amp;"%対象※"&amp;"　税抜 "&amp;TEXT(V58,"#,##0")&amp;"円　消費税額 "&amp;TEXT(W58,"#,##0")&amp;"円（税込 "&amp;TEXT(V58+W58,"#,##0")&amp;"円）",S58&amp;"%対象※"&amp;"　税込 "&amp;TEXT(V58+W58,"#,##0")&amp;"円"))))</f>
        <v/>
      </c>
      <c r="AL58" s="19" t="str">
        <f>IF(OR(Q58=0,N(M58)=0),"","課税対象外（入湯税など）　"&amp;TEXT(M58,"#,##0")&amp;"円")</f>
        <v/>
      </c>
      <c r="AM58" s="19" t="str">
        <f>IF(OR(Q58=0,N(N58)=0),"","売上代金以外の額　"&amp;TEXT(N58,"#,##0")&amp;"円")</f>
        <v/>
      </c>
      <c r="AN58" s="19" t="str">
        <f>IF(Q58=0,"",IF(AA58&gt;0,"収入印紙 "&amp;TEXT(AA58,"#,##0")&amp;"円 貼付欄",""))</f>
        <v/>
      </c>
    </row>
    <row r="59">
      <c r="A59" s="103" t="n">
        <v>55</v>
      </c>
      <c r="B59" s="100" t="n"/>
      <c r="C59" s="100" t="n"/>
      <c r="D59" s="7" t="n"/>
      <c r="E59" s="7" t="n"/>
      <c r="F59" s="15" t="n"/>
      <c r="G59" s="15" t="n"/>
      <c r="H59" s="7" t="n"/>
      <c r="I59" s="15" t="n"/>
      <c r="J59" s="15" t="n"/>
      <c r="K59" s="104" t="n"/>
      <c r="L59" s="104" t="n"/>
      <c r="M59" s="104" t="n"/>
      <c r="N59" s="104" t="n"/>
      <c r="O59" s="15" t="n"/>
      <c r="P59" s="100" t="n"/>
      <c r="Q59" s="17">
        <f>IF(COUNT(K59,L59,M59,N59)=0,0,IF(AND(OR(N(K59)=0,R59&lt;&gt;""),OR(N(L59)=0,S59&lt;&gt;"")),1,0))</f>
        <v>0</v>
      </c>
      <c r="R59" s="17" t="str">
        <f>IF(C59="","",IFERROR(LOOKUP(2,1/(('設定'!$B$16:$B$19&lt;&gt;"")*('設定'!$B$16:$B$19&lt;=C59)*('設定'!$C$16:$C$19&lt;&gt;"")),'設定'!$C$16:$C$19),""))</f>
        <v/>
      </c>
      <c r="S59" s="17" t="str">
        <f>IF(C59="","",IFERROR(LOOKUP(2,1/(('設定'!$B$20:$B$23&lt;&gt;"")*('設定'!$B$20:$B$23&lt;=C59)*('設定'!$C$20:$C$23&lt;&gt;"")),'設定'!$C$20:$C$23),""))</f>
        <v/>
      </c>
      <c r="T59" s="105" t="str">
        <f>IF(Q59=0,"",IF(N(K59)=0,0,IF(J59="税抜",K59,K59-U59)))</f>
        <v/>
      </c>
      <c r="U59" s="105" t="str">
        <f>IF(Q59=0,"",IF(N(K59)=0,0,IF('設定'!$B$11="切上げ",ROUNDUP(IF(J59="税抜",K59*R59/100,K59*R59/(100+R59)),0),IF('設定'!$B$11="四捨五入",ROUND(IF(J59="税抜",K59*R59/100,K59*R59/(100+R59)),0),ROUNDDOWN(IF(J59="税抜",K59*R59/100,K59*R59/(100+R59)),0)))))</f>
        <v/>
      </c>
      <c r="V59" s="105" t="str">
        <f>IF(Q59=0,"",IF(N(L59)=0,0,IF(J59="税抜",L59,L59-W59)))</f>
        <v/>
      </c>
      <c r="W59" s="105" t="str">
        <f>IF(Q59=0,"",IF(N(L59)=0,0,IF('設定'!$B$11="切上げ",ROUNDUP(IF(J59="税抜",L59*S59/100,L59*S59/(100+S59)),0),IF('設定'!$B$11="四捨五入",ROUND(IF(J59="税抜",L59*S59/100,L59*S59/(100+S59)),0),ROUNDDOWN(IF(J59="税抜",L59*S59/100,L59*S59/(100+S59)),0)))))</f>
        <v/>
      </c>
      <c r="X59" s="105" t="str">
        <f>IF(Q59=0,"",T59+U59+V59+W59+N(M59)+N(N59))</f>
        <v/>
      </c>
      <c r="Y59" s="105" t="str">
        <f>IF(Q59=0,"",IF(AND('設定'!$B$9="はい",'設定'!$B$12="はい"),T59+V59,T59+U59+V59+W59))</f>
        <v/>
      </c>
      <c r="Z59" s="105" t="str">
        <f>IF(Q59=0,"",Y59+N(N59))</f>
        <v/>
      </c>
      <c r="AA59" s="105" t="str">
        <f>IF(Q59=0,"",IF(O59="はい",0,IF(I59="クレジットカード",0,IF(I59="電子（PDFのみ）",0,IF(Y59=0,IF(Z59&lt;'印紙判定表'!$A$24,0,'印紙判定表'!$C$24),IF(Z59&lt;'印紙判定表'!$A$6,0,INDEX('印紙判定表'!$C$5:$C$19,MATCH(MAX(Y59,'印紙判定表'!$A$6),'印紙判定表'!$A$5:$A$19,1))))))))</f>
        <v/>
      </c>
      <c r="AB59" s="11" t="str">
        <f>IF(Q59=0,"",IF(O59="はい","非課税（営業に関しない受取書・国税庁 No.7125）",IF(I59="クレジットカード","課税文書に当たらない（領収書に「クレジットカード利用」と印字・国税庁 質疑応答19/37）",IF(I59="電子（PDFのみ）","課税文書に当たらない（電子データのみで紙を渡さない・国税庁 質疑応答02/10。紙に印刷して渡すと課税）",IF(AA59=0,"非課税（受取金額が"&amp;TEXT(IF(Y59=0,'印紙判定表'!$A$24,'印紙判定表'!$A$6),"#,##0")&amp;"円"&amp;"未満・国税庁 No.7105）"&amp;IF(N(N59)&gt;0,"。売上代金と売上代金以外の合計で判定","")&amp;IF(N(M59)&gt;0,"。入湯税など特別徴収の税は判定額に入れない（印紙税法基本通達第32条）",""),"課税（判定額"&amp;TEXT(Y59,"#,##0")&amp;"円→"&amp;TEXT(AA59,"#,##0")&amp;"円）"&amp;IF(AND('設定'!$B$9="はい",'設定'!$B$12="はい"),"。消費税額を除いた額で判定（国税庁 No.7124）","。税込の額で判定（"&amp;IF('設定'!$B$9="はい","消費税額を印字しない書式・国税庁 No.7124","免税事業者・国税庁 質疑応答19/21")&amp;"）")&amp;IF(N(M59)&gt;0,"。入湯税など特別徴収の税は判定額に入れない（印紙税法基本通達第32条）","")&amp;IF(I59="銀行振込","。振込でも受取書（印紙税法基本通達 別表第一 第17号文書の4）","")&amp;IF(OR(I59="電子マネー",I59="コード決済"),"。決済の仕組みで扱いが違う（国税庁 質疑応答19/50）。この表では印紙が要るものとして判定","")&amp;IF(Y59=0,"。売上代金以外の受取書として判定（第17号の2）",IF(Y59&lt;'印紙判定表'!$A$6,"。売上代金は"&amp;TEXT('印紙判定表'!$A$6,"#,##0")&amp;"円"&amp;"未満だが、売上代金以外との合計が"&amp;TEXT('印紙判定表'!$A$6,"#,##0")&amp;"円"&amp;"以上のため"&amp;TEXT(AA59,"#,##0")&amp;"円","")))))))</f>
        <v/>
      </c>
      <c r="AC59" s="11" t="str">
        <f>IF(Q59=0,"",IF(G59="はい","簡易請求書の形（宛名なし・「上様」）","事業者宛（適格請求書の形）"))</f>
        <v/>
      </c>
      <c r="AD59" s="11" t="str">
        <f>IF(COUNT(K59,L59,M59,N59)=0,"",IF(Q59=0,"取引日を入れてください（税率を取引日で決めます）。",IF(AND(G59&lt;&gt;"はい",E59=""),"宛名を入れてください（事業者宛は宛名が必要）。","")&amp;IF(AND(G59="はい",'設定'!$B$10="その他（事業者間の取引が中心）"),"「上様」にできる事業か確認してください（相手が個別に特定される取引は簡易請求書の対象外・国税庁 問24-2）。","")&amp;IF(AND(G59&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59="","領収書の日付（受領日）を入れてください。","")&amp;IF(OR(I59="電子マネー",I59="コード決済"),"決済の仕組みで印紙の扱いが違います（国税庁 質疑応答19/50）。","")))</f>
        <v/>
      </c>
      <c r="AE59" s="19" t="str">
        <f>IF(Q59=0,"",IF(P59&lt;&gt;"","領 収 書（再発行）","領 収 書"))</f>
        <v/>
      </c>
      <c r="AF59" s="19" t="str">
        <f>IF(B59="","",IF(B59&gt;=DATE(2019,5,1),"令和"&amp;IF(YEAR(B59)=2019,"元",YEAR(B59)-2018)&amp;"年"&amp;MONTH(B59)&amp;"月"&amp;DAY(B59)&amp;"日",YEAR(B59)&amp;"年"&amp;MONTH(B59)&amp;"月"&amp;DAY(B59)&amp;"日")&amp;IF(P59&lt;&gt;"","　（再発行）元の領収書 "&amp;IF(P59&gt;=DATE(2019,5,1),"令和"&amp;IF(YEAR(P59)=2019,"元",YEAR(P59)-2018)&amp;"年"&amp;MONTH(P59)&amp;"月"&amp;DAY(P59)&amp;"日",YEAR(P59)&amp;"年"&amp;MONTH(P59)&amp;"月"&amp;DAY(P59)&amp;"日")&amp;"付",""))</f>
        <v/>
      </c>
      <c r="AG59" s="19" t="str">
        <f>IF(G59="はい","上様",IF(E59="","",E59&amp;" "&amp;IF(F59="","様",F59)))</f>
        <v/>
      </c>
      <c r="AH59" s="19" t="str">
        <f>IF(Q59=0,"","金額　￥"&amp;TEXT(X59,"#,##0")&amp;" －")</f>
        <v/>
      </c>
      <c r="AI59" s="19" t="str">
        <f>IF(H59="","","但し　"&amp;IF(RIGHT(H59&amp;IF(D59&lt;&gt;"","（"&amp;D59&amp;"）",""),3)="として",H59&amp;IF(D59&lt;&gt;"","（"&amp;D59&amp;"）",""),H59&amp;IF(D59&lt;&gt;"","（"&amp;D59&amp;"）","")&amp;"として")&amp;IF(I59="クレジットカード","（クレジットカード利用）","")&amp;IF(N(L59)&gt;0,"（※は軽減税率の対象品目）",""))</f>
        <v/>
      </c>
      <c r="AJ59" s="19" t="str">
        <f>IF(OR(Q59=0,N(K59)=0),"",IF(AND('設定'!$B$12&lt;&gt;"はい",'設定'!$B$8=""),"",IF(G59="はい",R59&amp;"%対象"&amp;"　"&amp;TEXT(T59+U59,"#,##0")&amp;"円"&amp;IF('設定'!$B$12="はい","（うち消費税額 "&amp;TEXT(U59,"#,##0")&amp;"円）",""),IF('設定'!$B$12="はい",R59&amp;"%対象"&amp;"　税抜 "&amp;TEXT(T59,"#,##0")&amp;"円　消費税額 "&amp;TEXT(U59,"#,##0")&amp;"円（税込 "&amp;TEXT(T59+U59,"#,##0")&amp;"円）",R59&amp;"%対象"&amp;"　税込 "&amp;TEXT(T59+U59,"#,##0")&amp;"円"))))</f>
        <v/>
      </c>
      <c r="AK59" s="19" t="str">
        <f>IF(OR(Q59=0,N(L59)=0),"",IF(AND('設定'!$B$12&lt;&gt;"はい",'設定'!$B$8=""),"",IF(G59="はい",S59&amp;"%対象※"&amp;"　"&amp;TEXT(V59+W59,"#,##0")&amp;"円"&amp;IF('設定'!$B$12="はい","（うち消費税額 "&amp;TEXT(W59,"#,##0")&amp;"円）",""),IF('設定'!$B$12="はい",S59&amp;"%対象※"&amp;"　税抜 "&amp;TEXT(V59,"#,##0")&amp;"円　消費税額 "&amp;TEXT(W59,"#,##0")&amp;"円（税込 "&amp;TEXT(V59+W59,"#,##0")&amp;"円）",S59&amp;"%対象※"&amp;"　税込 "&amp;TEXT(V59+W59,"#,##0")&amp;"円"))))</f>
        <v/>
      </c>
      <c r="AL59" s="19" t="str">
        <f>IF(OR(Q59=0,N(M59)=0),"","課税対象外（入湯税など）　"&amp;TEXT(M59,"#,##0")&amp;"円")</f>
        <v/>
      </c>
      <c r="AM59" s="19" t="str">
        <f>IF(OR(Q59=0,N(N59)=0),"","売上代金以外の額　"&amp;TEXT(N59,"#,##0")&amp;"円")</f>
        <v/>
      </c>
      <c r="AN59" s="19" t="str">
        <f>IF(Q59=0,"",IF(AA59&gt;0,"収入印紙 "&amp;TEXT(AA59,"#,##0")&amp;"円 貼付欄",""))</f>
        <v/>
      </c>
    </row>
    <row r="60">
      <c r="A60" s="103" t="n">
        <v>56</v>
      </c>
      <c r="B60" s="100" t="n"/>
      <c r="C60" s="100" t="n"/>
      <c r="D60" s="7" t="n"/>
      <c r="E60" s="7" t="n"/>
      <c r="F60" s="15" t="n"/>
      <c r="G60" s="15" t="n"/>
      <c r="H60" s="7" t="n"/>
      <c r="I60" s="15" t="n"/>
      <c r="J60" s="15" t="n"/>
      <c r="K60" s="104" t="n"/>
      <c r="L60" s="104" t="n"/>
      <c r="M60" s="104" t="n"/>
      <c r="N60" s="104" t="n"/>
      <c r="O60" s="15" t="n"/>
      <c r="P60" s="100" t="n"/>
      <c r="Q60" s="17">
        <f>IF(COUNT(K60,L60,M60,N60)=0,0,IF(AND(OR(N(K60)=0,R60&lt;&gt;""),OR(N(L60)=0,S60&lt;&gt;"")),1,0))</f>
        <v>0</v>
      </c>
      <c r="R60" s="17" t="str">
        <f>IF(C60="","",IFERROR(LOOKUP(2,1/(('設定'!$B$16:$B$19&lt;&gt;"")*('設定'!$B$16:$B$19&lt;=C60)*('設定'!$C$16:$C$19&lt;&gt;"")),'設定'!$C$16:$C$19),""))</f>
        <v/>
      </c>
      <c r="S60" s="17" t="str">
        <f>IF(C60="","",IFERROR(LOOKUP(2,1/(('設定'!$B$20:$B$23&lt;&gt;"")*('設定'!$B$20:$B$23&lt;=C60)*('設定'!$C$20:$C$23&lt;&gt;"")),'設定'!$C$20:$C$23),""))</f>
        <v/>
      </c>
      <c r="T60" s="105" t="str">
        <f>IF(Q60=0,"",IF(N(K60)=0,0,IF(J60="税抜",K60,K60-U60)))</f>
        <v/>
      </c>
      <c r="U60" s="105" t="str">
        <f>IF(Q60=0,"",IF(N(K60)=0,0,IF('設定'!$B$11="切上げ",ROUNDUP(IF(J60="税抜",K60*R60/100,K60*R60/(100+R60)),0),IF('設定'!$B$11="四捨五入",ROUND(IF(J60="税抜",K60*R60/100,K60*R60/(100+R60)),0),ROUNDDOWN(IF(J60="税抜",K60*R60/100,K60*R60/(100+R60)),0)))))</f>
        <v/>
      </c>
      <c r="V60" s="105" t="str">
        <f>IF(Q60=0,"",IF(N(L60)=0,0,IF(J60="税抜",L60,L60-W60)))</f>
        <v/>
      </c>
      <c r="W60" s="105" t="str">
        <f>IF(Q60=0,"",IF(N(L60)=0,0,IF('設定'!$B$11="切上げ",ROUNDUP(IF(J60="税抜",L60*S60/100,L60*S60/(100+S60)),0),IF('設定'!$B$11="四捨五入",ROUND(IF(J60="税抜",L60*S60/100,L60*S60/(100+S60)),0),ROUNDDOWN(IF(J60="税抜",L60*S60/100,L60*S60/(100+S60)),0)))))</f>
        <v/>
      </c>
      <c r="X60" s="105" t="str">
        <f>IF(Q60=0,"",T60+U60+V60+W60+N(M60)+N(N60))</f>
        <v/>
      </c>
      <c r="Y60" s="105" t="str">
        <f>IF(Q60=0,"",IF(AND('設定'!$B$9="はい",'設定'!$B$12="はい"),T60+V60,T60+U60+V60+W60))</f>
        <v/>
      </c>
      <c r="Z60" s="105" t="str">
        <f>IF(Q60=0,"",Y60+N(N60))</f>
        <v/>
      </c>
      <c r="AA60" s="105" t="str">
        <f>IF(Q60=0,"",IF(O60="はい",0,IF(I60="クレジットカード",0,IF(I60="電子（PDFのみ）",0,IF(Y60=0,IF(Z60&lt;'印紙判定表'!$A$24,0,'印紙判定表'!$C$24),IF(Z60&lt;'印紙判定表'!$A$6,0,INDEX('印紙判定表'!$C$5:$C$19,MATCH(MAX(Y60,'印紙判定表'!$A$6),'印紙判定表'!$A$5:$A$19,1))))))))</f>
        <v/>
      </c>
      <c r="AB60" s="11" t="str">
        <f>IF(Q60=0,"",IF(O60="はい","非課税（営業に関しない受取書・国税庁 No.7125）",IF(I60="クレジットカード","課税文書に当たらない（領収書に「クレジットカード利用」と印字・国税庁 質疑応答19/37）",IF(I60="電子（PDFのみ）","課税文書に当たらない（電子データのみで紙を渡さない・国税庁 質疑応答02/10。紙に印刷して渡すと課税）",IF(AA60=0,"非課税（受取金額が"&amp;TEXT(IF(Y60=0,'印紙判定表'!$A$24,'印紙判定表'!$A$6),"#,##0")&amp;"円"&amp;"未満・国税庁 No.7105）"&amp;IF(N(N60)&gt;0,"。売上代金と売上代金以外の合計で判定","")&amp;IF(N(M60)&gt;0,"。入湯税など特別徴収の税は判定額に入れない（印紙税法基本通達第32条）",""),"課税（判定額"&amp;TEXT(Y60,"#,##0")&amp;"円→"&amp;TEXT(AA60,"#,##0")&amp;"円）"&amp;IF(AND('設定'!$B$9="はい",'設定'!$B$12="はい"),"。消費税額を除いた額で判定（国税庁 No.7124）","。税込の額で判定（"&amp;IF('設定'!$B$9="はい","消費税額を印字しない書式・国税庁 No.7124","免税事業者・国税庁 質疑応答19/21")&amp;"）")&amp;IF(N(M60)&gt;0,"。入湯税など特別徴収の税は判定額に入れない（印紙税法基本通達第32条）","")&amp;IF(I60="銀行振込","。振込でも受取書（印紙税法基本通達 別表第一 第17号文書の4）","")&amp;IF(OR(I60="電子マネー",I60="コード決済"),"。決済の仕組みで扱いが違う（国税庁 質疑応答19/50）。この表では印紙が要るものとして判定","")&amp;IF(Y60=0,"。売上代金以外の受取書として判定（第17号の2）",IF(Y60&lt;'印紙判定表'!$A$6,"。売上代金は"&amp;TEXT('印紙判定表'!$A$6,"#,##0")&amp;"円"&amp;"未満だが、売上代金以外との合計が"&amp;TEXT('印紙判定表'!$A$6,"#,##0")&amp;"円"&amp;"以上のため"&amp;TEXT(AA60,"#,##0")&amp;"円","")))))))</f>
        <v/>
      </c>
      <c r="AC60" s="11" t="str">
        <f>IF(Q60=0,"",IF(G60="はい","簡易請求書の形（宛名なし・「上様」）","事業者宛（適格請求書の形）"))</f>
        <v/>
      </c>
      <c r="AD60" s="11" t="str">
        <f>IF(COUNT(K60,L60,M60,N60)=0,"",IF(Q60=0,"取引日を入れてください（税率を取引日で決めます）。",IF(AND(G60&lt;&gt;"はい",E60=""),"宛名を入れてください（事業者宛は宛名が必要）。","")&amp;IF(AND(G60="はい",'設定'!$B$10="その他（事業者間の取引が中心）"),"「上様」にできる事業か確認してください（相手が個別に特定される取引は簡易請求書の対象外・国税庁 問24-2）。","")&amp;IF(AND(G60&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60="","領収書の日付（受領日）を入れてください。","")&amp;IF(OR(I60="電子マネー",I60="コード決済"),"決済の仕組みで印紙の扱いが違います（国税庁 質疑応答19/50）。","")))</f>
        <v/>
      </c>
      <c r="AE60" s="19" t="str">
        <f>IF(Q60=0,"",IF(P60&lt;&gt;"","領 収 書（再発行）","領 収 書"))</f>
        <v/>
      </c>
      <c r="AF60" s="19" t="str">
        <f>IF(B60="","",IF(B60&gt;=DATE(2019,5,1),"令和"&amp;IF(YEAR(B60)=2019,"元",YEAR(B60)-2018)&amp;"年"&amp;MONTH(B60)&amp;"月"&amp;DAY(B60)&amp;"日",YEAR(B60)&amp;"年"&amp;MONTH(B60)&amp;"月"&amp;DAY(B60)&amp;"日")&amp;IF(P60&lt;&gt;"","　（再発行）元の領収書 "&amp;IF(P60&gt;=DATE(2019,5,1),"令和"&amp;IF(YEAR(P60)=2019,"元",YEAR(P60)-2018)&amp;"年"&amp;MONTH(P60)&amp;"月"&amp;DAY(P60)&amp;"日",YEAR(P60)&amp;"年"&amp;MONTH(P60)&amp;"月"&amp;DAY(P60)&amp;"日")&amp;"付",""))</f>
        <v/>
      </c>
      <c r="AG60" s="19" t="str">
        <f>IF(G60="はい","上様",IF(E60="","",E60&amp;" "&amp;IF(F60="","様",F60)))</f>
        <v/>
      </c>
      <c r="AH60" s="19" t="str">
        <f>IF(Q60=0,"","金額　￥"&amp;TEXT(X60,"#,##0")&amp;" －")</f>
        <v/>
      </c>
      <c r="AI60" s="19" t="str">
        <f>IF(H60="","","但し　"&amp;IF(RIGHT(H60&amp;IF(D60&lt;&gt;"","（"&amp;D60&amp;"）",""),3)="として",H60&amp;IF(D60&lt;&gt;"","（"&amp;D60&amp;"）",""),H60&amp;IF(D60&lt;&gt;"","（"&amp;D60&amp;"）","")&amp;"として")&amp;IF(I60="クレジットカード","（クレジットカード利用）","")&amp;IF(N(L60)&gt;0,"（※は軽減税率の対象品目）",""))</f>
        <v/>
      </c>
      <c r="AJ60" s="19" t="str">
        <f>IF(OR(Q60=0,N(K60)=0),"",IF(AND('設定'!$B$12&lt;&gt;"はい",'設定'!$B$8=""),"",IF(G60="はい",R60&amp;"%対象"&amp;"　"&amp;TEXT(T60+U60,"#,##0")&amp;"円"&amp;IF('設定'!$B$12="はい","（うち消費税額 "&amp;TEXT(U60,"#,##0")&amp;"円）",""),IF('設定'!$B$12="はい",R60&amp;"%対象"&amp;"　税抜 "&amp;TEXT(T60,"#,##0")&amp;"円　消費税額 "&amp;TEXT(U60,"#,##0")&amp;"円（税込 "&amp;TEXT(T60+U60,"#,##0")&amp;"円）",R60&amp;"%対象"&amp;"　税込 "&amp;TEXT(T60+U60,"#,##0")&amp;"円"))))</f>
        <v/>
      </c>
      <c r="AK60" s="19" t="str">
        <f>IF(OR(Q60=0,N(L60)=0),"",IF(AND('設定'!$B$12&lt;&gt;"はい",'設定'!$B$8=""),"",IF(G60="はい",S60&amp;"%対象※"&amp;"　"&amp;TEXT(V60+W60,"#,##0")&amp;"円"&amp;IF('設定'!$B$12="はい","（うち消費税額 "&amp;TEXT(W60,"#,##0")&amp;"円）",""),IF('設定'!$B$12="はい",S60&amp;"%対象※"&amp;"　税抜 "&amp;TEXT(V60,"#,##0")&amp;"円　消費税額 "&amp;TEXT(W60,"#,##0")&amp;"円（税込 "&amp;TEXT(V60+W60,"#,##0")&amp;"円）",S60&amp;"%対象※"&amp;"　税込 "&amp;TEXT(V60+W60,"#,##0")&amp;"円"))))</f>
        <v/>
      </c>
      <c r="AL60" s="19" t="str">
        <f>IF(OR(Q60=0,N(M60)=0),"","課税対象外（入湯税など）　"&amp;TEXT(M60,"#,##0")&amp;"円")</f>
        <v/>
      </c>
      <c r="AM60" s="19" t="str">
        <f>IF(OR(Q60=0,N(N60)=0),"","売上代金以外の額　"&amp;TEXT(N60,"#,##0")&amp;"円")</f>
        <v/>
      </c>
      <c r="AN60" s="19" t="str">
        <f>IF(Q60=0,"",IF(AA60&gt;0,"収入印紙 "&amp;TEXT(AA60,"#,##0")&amp;"円 貼付欄",""))</f>
        <v/>
      </c>
    </row>
    <row r="61">
      <c r="A61" s="103" t="n">
        <v>57</v>
      </c>
      <c r="B61" s="100" t="n"/>
      <c r="C61" s="100" t="n"/>
      <c r="D61" s="7" t="n"/>
      <c r="E61" s="7" t="n"/>
      <c r="F61" s="15" t="n"/>
      <c r="G61" s="15" t="n"/>
      <c r="H61" s="7" t="n"/>
      <c r="I61" s="15" t="n"/>
      <c r="J61" s="15" t="n"/>
      <c r="K61" s="104" t="n"/>
      <c r="L61" s="104" t="n"/>
      <c r="M61" s="104" t="n"/>
      <c r="N61" s="104" t="n"/>
      <c r="O61" s="15" t="n"/>
      <c r="P61" s="100" t="n"/>
      <c r="Q61" s="17">
        <f>IF(COUNT(K61,L61,M61,N61)=0,0,IF(AND(OR(N(K61)=0,R61&lt;&gt;""),OR(N(L61)=0,S61&lt;&gt;"")),1,0))</f>
        <v>0</v>
      </c>
      <c r="R61" s="17" t="str">
        <f>IF(C61="","",IFERROR(LOOKUP(2,1/(('設定'!$B$16:$B$19&lt;&gt;"")*('設定'!$B$16:$B$19&lt;=C61)*('設定'!$C$16:$C$19&lt;&gt;"")),'設定'!$C$16:$C$19),""))</f>
        <v/>
      </c>
      <c r="S61" s="17" t="str">
        <f>IF(C61="","",IFERROR(LOOKUP(2,1/(('設定'!$B$20:$B$23&lt;&gt;"")*('設定'!$B$20:$B$23&lt;=C61)*('設定'!$C$20:$C$23&lt;&gt;"")),'設定'!$C$20:$C$23),""))</f>
        <v/>
      </c>
      <c r="T61" s="105" t="str">
        <f>IF(Q61=0,"",IF(N(K61)=0,0,IF(J61="税抜",K61,K61-U61)))</f>
        <v/>
      </c>
      <c r="U61" s="105" t="str">
        <f>IF(Q61=0,"",IF(N(K61)=0,0,IF('設定'!$B$11="切上げ",ROUNDUP(IF(J61="税抜",K61*R61/100,K61*R61/(100+R61)),0),IF('設定'!$B$11="四捨五入",ROUND(IF(J61="税抜",K61*R61/100,K61*R61/(100+R61)),0),ROUNDDOWN(IF(J61="税抜",K61*R61/100,K61*R61/(100+R61)),0)))))</f>
        <v/>
      </c>
      <c r="V61" s="105" t="str">
        <f>IF(Q61=0,"",IF(N(L61)=0,0,IF(J61="税抜",L61,L61-W61)))</f>
        <v/>
      </c>
      <c r="W61" s="105" t="str">
        <f>IF(Q61=0,"",IF(N(L61)=0,0,IF('設定'!$B$11="切上げ",ROUNDUP(IF(J61="税抜",L61*S61/100,L61*S61/(100+S61)),0),IF('設定'!$B$11="四捨五入",ROUND(IF(J61="税抜",L61*S61/100,L61*S61/(100+S61)),0),ROUNDDOWN(IF(J61="税抜",L61*S61/100,L61*S61/(100+S61)),0)))))</f>
        <v/>
      </c>
      <c r="X61" s="105" t="str">
        <f>IF(Q61=0,"",T61+U61+V61+W61+N(M61)+N(N61))</f>
        <v/>
      </c>
      <c r="Y61" s="105" t="str">
        <f>IF(Q61=0,"",IF(AND('設定'!$B$9="はい",'設定'!$B$12="はい"),T61+V61,T61+U61+V61+W61))</f>
        <v/>
      </c>
      <c r="Z61" s="105" t="str">
        <f>IF(Q61=0,"",Y61+N(N61))</f>
        <v/>
      </c>
      <c r="AA61" s="105" t="str">
        <f>IF(Q61=0,"",IF(O61="はい",0,IF(I61="クレジットカード",0,IF(I61="電子（PDFのみ）",0,IF(Y61=0,IF(Z61&lt;'印紙判定表'!$A$24,0,'印紙判定表'!$C$24),IF(Z61&lt;'印紙判定表'!$A$6,0,INDEX('印紙判定表'!$C$5:$C$19,MATCH(MAX(Y61,'印紙判定表'!$A$6),'印紙判定表'!$A$5:$A$19,1))))))))</f>
        <v/>
      </c>
      <c r="AB61" s="11" t="str">
        <f>IF(Q61=0,"",IF(O61="はい","非課税（営業に関しない受取書・国税庁 No.7125）",IF(I61="クレジットカード","課税文書に当たらない（領収書に「クレジットカード利用」と印字・国税庁 質疑応答19/37）",IF(I61="電子（PDFのみ）","課税文書に当たらない（電子データのみで紙を渡さない・国税庁 質疑応答02/10。紙に印刷して渡すと課税）",IF(AA61=0,"非課税（受取金額が"&amp;TEXT(IF(Y61=0,'印紙判定表'!$A$24,'印紙判定表'!$A$6),"#,##0")&amp;"円"&amp;"未満・国税庁 No.7105）"&amp;IF(N(N61)&gt;0,"。売上代金と売上代金以外の合計で判定","")&amp;IF(N(M61)&gt;0,"。入湯税など特別徴収の税は判定額に入れない（印紙税法基本通達第32条）",""),"課税（判定額"&amp;TEXT(Y61,"#,##0")&amp;"円→"&amp;TEXT(AA61,"#,##0")&amp;"円）"&amp;IF(AND('設定'!$B$9="はい",'設定'!$B$12="はい"),"。消費税額を除いた額で判定（国税庁 No.7124）","。税込の額で判定（"&amp;IF('設定'!$B$9="はい","消費税額を印字しない書式・国税庁 No.7124","免税事業者・国税庁 質疑応答19/21")&amp;"）")&amp;IF(N(M61)&gt;0,"。入湯税など特別徴収の税は判定額に入れない（印紙税法基本通達第32条）","")&amp;IF(I61="銀行振込","。振込でも受取書（印紙税法基本通達 別表第一 第17号文書の4）","")&amp;IF(OR(I61="電子マネー",I61="コード決済"),"。決済の仕組みで扱いが違う（国税庁 質疑応答19/50）。この表では印紙が要るものとして判定","")&amp;IF(Y61=0,"。売上代金以外の受取書として判定（第17号の2）",IF(Y61&lt;'印紙判定表'!$A$6,"。売上代金は"&amp;TEXT('印紙判定表'!$A$6,"#,##0")&amp;"円"&amp;"未満だが、売上代金以外との合計が"&amp;TEXT('印紙判定表'!$A$6,"#,##0")&amp;"円"&amp;"以上のため"&amp;TEXT(AA61,"#,##0")&amp;"円","")))))))</f>
        <v/>
      </c>
      <c r="AC61" s="11" t="str">
        <f>IF(Q61=0,"",IF(G61="はい","簡易請求書の形（宛名なし・「上様」）","事業者宛（適格請求書の形）"))</f>
        <v/>
      </c>
      <c r="AD61" s="11" t="str">
        <f>IF(COUNT(K61,L61,M61,N61)=0,"",IF(Q61=0,"取引日を入れてください（税率を取引日で決めます）。",IF(AND(G61&lt;&gt;"はい",E61=""),"宛名を入れてください（事業者宛は宛名が必要）。","")&amp;IF(AND(G61="はい",'設定'!$B$10="その他（事業者間の取引が中心）"),"「上様」にできる事業か確認してください（相手が個別に特定される取引は簡易請求書の対象外・国税庁 問24-2）。","")&amp;IF(AND(G61&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61="","領収書の日付（受領日）を入れてください。","")&amp;IF(OR(I61="電子マネー",I61="コード決済"),"決済の仕組みで印紙の扱いが違います（国税庁 質疑応答19/50）。","")))</f>
        <v/>
      </c>
      <c r="AE61" s="19" t="str">
        <f>IF(Q61=0,"",IF(P61&lt;&gt;"","領 収 書（再発行）","領 収 書"))</f>
        <v/>
      </c>
      <c r="AF61" s="19" t="str">
        <f>IF(B61="","",IF(B61&gt;=DATE(2019,5,1),"令和"&amp;IF(YEAR(B61)=2019,"元",YEAR(B61)-2018)&amp;"年"&amp;MONTH(B61)&amp;"月"&amp;DAY(B61)&amp;"日",YEAR(B61)&amp;"年"&amp;MONTH(B61)&amp;"月"&amp;DAY(B61)&amp;"日")&amp;IF(P61&lt;&gt;"","　（再発行）元の領収書 "&amp;IF(P61&gt;=DATE(2019,5,1),"令和"&amp;IF(YEAR(P61)=2019,"元",YEAR(P61)-2018)&amp;"年"&amp;MONTH(P61)&amp;"月"&amp;DAY(P61)&amp;"日",YEAR(P61)&amp;"年"&amp;MONTH(P61)&amp;"月"&amp;DAY(P61)&amp;"日")&amp;"付",""))</f>
        <v/>
      </c>
      <c r="AG61" s="19" t="str">
        <f>IF(G61="はい","上様",IF(E61="","",E61&amp;" "&amp;IF(F61="","様",F61)))</f>
        <v/>
      </c>
      <c r="AH61" s="19" t="str">
        <f>IF(Q61=0,"","金額　￥"&amp;TEXT(X61,"#,##0")&amp;" －")</f>
        <v/>
      </c>
      <c r="AI61" s="19" t="str">
        <f>IF(H61="","","但し　"&amp;IF(RIGHT(H61&amp;IF(D61&lt;&gt;"","（"&amp;D61&amp;"）",""),3)="として",H61&amp;IF(D61&lt;&gt;"","（"&amp;D61&amp;"）",""),H61&amp;IF(D61&lt;&gt;"","（"&amp;D61&amp;"）","")&amp;"として")&amp;IF(I61="クレジットカード","（クレジットカード利用）","")&amp;IF(N(L61)&gt;0,"（※は軽減税率の対象品目）",""))</f>
        <v/>
      </c>
      <c r="AJ61" s="19" t="str">
        <f>IF(OR(Q61=0,N(K61)=0),"",IF(AND('設定'!$B$12&lt;&gt;"はい",'設定'!$B$8=""),"",IF(G61="はい",R61&amp;"%対象"&amp;"　"&amp;TEXT(T61+U61,"#,##0")&amp;"円"&amp;IF('設定'!$B$12="はい","（うち消費税額 "&amp;TEXT(U61,"#,##0")&amp;"円）",""),IF('設定'!$B$12="はい",R61&amp;"%対象"&amp;"　税抜 "&amp;TEXT(T61,"#,##0")&amp;"円　消費税額 "&amp;TEXT(U61,"#,##0")&amp;"円（税込 "&amp;TEXT(T61+U61,"#,##0")&amp;"円）",R61&amp;"%対象"&amp;"　税込 "&amp;TEXT(T61+U61,"#,##0")&amp;"円"))))</f>
        <v/>
      </c>
      <c r="AK61" s="19" t="str">
        <f>IF(OR(Q61=0,N(L61)=0),"",IF(AND('設定'!$B$12&lt;&gt;"はい",'設定'!$B$8=""),"",IF(G61="はい",S61&amp;"%対象※"&amp;"　"&amp;TEXT(V61+W61,"#,##0")&amp;"円"&amp;IF('設定'!$B$12="はい","（うち消費税額 "&amp;TEXT(W61,"#,##0")&amp;"円）",""),IF('設定'!$B$12="はい",S61&amp;"%対象※"&amp;"　税抜 "&amp;TEXT(V61,"#,##0")&amp;"円　消費税額 "&amp;TEXT(W61,"#,##0")&amp;"円（税込 "&amp;TEXT(V61+W61,"#,##0")&amp;"円）",S61&amp;"%対象※"&amp;"　税込 "&amp;TEXT(V61+W61,"#,##0")&amp;"円"))))</f>
        <v/>
      </c>
      <c r="AL61" s="19" t="str">
        <f>IF(OR(Q61=0,N(M61)=0),"","課税対象外（入湯税など）　"&amp;TEXT(M61,"#,##0")&amp;"円")</f>
        <v/>
      </c>
      <c r="AM61" s="19" t="str">
        <f>IF(OR(Q61=0,N(N61)=0),"","売上代金以外の額　"&amp;TEXT(N61,"#,##0")&amp;"円")</f>
        <v/>
      </c>
      <c r="AN61" s="19" t="str">
        <f>IF(Q61=0,"",IF(AA61&gt;0,"収入印紙 "&amp;TEXT(AA61,"#,##0")&amp;"円 貼付欄",""))</f>
        <v/>
      </c>
    </row>
    <row r="62">
      <c r="A62" s="103" t="n">
        <v>58</v>
      </c>
      <c r="B62" s="100" t="n"/>
      <c r="C62" s="100" t="n"/>
      <c r="D62" s="7" t="n"/>
      <c r="E62" s="7" t="n"/>
      <c r="F62" s="15" t="n"/>
      <c r="G62" s="15" t="n"/>
      <c r="H62" s="7" t="n"/>
      <c r="I62" s="15" t="n"/>
      <c r="J62" s="15" t="n"/>
      <c r="K62" s="104" t="n"/>
      <c r="L62" s="104" t="n"/>
      <c r="M62" s="104" t="n"/>
      <c r="N62" s="104" t="n"/>
      <c r="O62" s="15" t="n"/>
      <c r="P62" s="100" t="n"/>
      <c r="Q62" s="17">
        <f>IF(COUNT(K62,L62,M62,N62)=0,0,IF(AND(OR(N(K62)=0,R62&lt;&gt;""),OR(N(L62)=0,S62&lt;&gt;"")),1,0))</f>
        <v>0</v>
      </c>
      <c r="R62" s="17" t="str">
        <f>IF(C62="","",IFERROR(LOOKUP(2,1/(('設定'!$B$16:$B$19&lt;&gt;"")*('設定'!$B$16:$B$19&lt;=C62)*('設定'!$C$16:$C$19&lt;&gt;"")),'設定'!$C$16:$C$19),""))</f>
        <v/>
      </c>
      <c r="S62" s="17" t="str">
        <f>IF(C62="","",IFERROR(LOOKUP(2,1/(('設定'!$B$20:$B$23&lt;&gt;"")*('設定'!$B$20:$B$23&lt;=C62)*('設定'!$C$20:$C$23&lt;&gt;"")),'設定'!$C$20:$C$23),""))</f>
        <v/>
      </c>
      <c r="T62" s="105" t="str">
        <f>IF(Q62=0,"",IF(N(K62)=0,0,IF(J62="税抜",K62,K62-U62)))</f>
        <v/>
      </c>
      <c r="U62" s="105" t="str">
        <f>IF(Q62=0,"",IF(N(K62)=0,0,IF('設定'!$B$11="切上げ",ROUNDUP(IF(J62="税抜",K62*R62/100,K62*R62/(100+R62)),0),IF('設定'!$B$11="四捨五入",ROUND(IF(J62="税抜",K62*R62/100,K62*R62/(100+R62)),0),ROUNDDOWN(IF(J62="税抜",K62*R62/100,K62*R62/(100+R62)),0)))))</f>
        <v/>
      </c>
      <c r="V62" s="105" t="str">
        <f>IF(Q62=0,"",IF(N(L62)=0,0,IF(J62="税抜",L62,L62-W62)))</f>
        <v/>
      </c>
      <c r="W62" s="105" t="str">
        <f>IF(Q62=0,"",IF(N(L62)=0,0,IF('設定'!$B$11="切上げ",ROUNDUP(IF(J62="税抜",L62*S62/100,L62*S62/(100+S62)),0),IF('設定'!$B$11="四捨五入",ROUND(IF(J62="税抜",L62*S62/100,L62*S62/(100+S62)),0),ROUNDDOWN(IF(J62="税抜",L62*S62/100,L62*S62/(100+S62)),0)))))</f>
        <v/>
      </c>
      <c r="X62" s="105" t="str">
        <f>IF(Q62=0,"",T62+U62+V62+W62+N(M62)+N(N62))</f>
        <v/>
      </c>
      <c r="Y62" s="105" t="str">
        <f>IF(Q62=0,"",IF(AND('設定'!$B$9="はい",'設定'!$B$12="はい"),T62+V62,T62+U62+V62+W62))</f>
        <v/>
      </c>
      <c r="Z62" s="105" t="str">
        <f>IF(Q62=0,"",Y62+N(N62))</f>
        <v/>
      </c>
      <c r="AA62" s="105" t="str">
        <f>IF(Q62=0,"",IF(O62="はい",0,IF(I62="クレジットカード",0,IF(I62="電子（PDFのみ）",0,IF(Y62=0,IF(Z62&lt;'印紙判定表'!$A$24,0,'印紙判定表'!$C$24),IF(Z62&lt;'印紙判定表'!$A$6,0,INDEX('印紙判定表'!$C$5:$C$19,MATCH(MAX(Y62,'印紙判定表'!$A$6),'印紙判定表'!$A$5:$A$19,1))))))))</f>
        <v/>
      </c>
      <c r="AB62" s="11" t="str">
        <f>IF(Q62=0,"",IF(O62="はい","非課税（営業に関しない受取書・国税庁 No.7125）",IF(I62="クレジットカード","課税文書に当たらない（領収書に「クレジットカード利用」と印字・国税庁 質疑応答19/37）",IF(I62="電子（PDFのみ）","課税文書に当たらない（電子データのみで紙を渡さない・国税庁 質疑応答02/10。紙に印刷して渡すと課税）",IF(AA62=0,"非課税（受取金額が"&amp;TEXT(IF(Y62=0,'印紙判定表'!$A$24,'印紙判定表'!$A$6),"#,##0")&amp;"円"&amp;"未満・国税庁 No.7105）"&amp;IF(N(N62)&gt;0,"。売上代金と売上代金以外の合計で判定","")&amp;IF(N(M62)&gt;0,"。入湯税など特別徴収の税は判定額に入れない（印紙税法基本通達第32条）",""),"課税（判定額"&amp;TEXT(Y62,"#,##0")&amp;"円→"&amp;TEXT(AA62,"#,##0")&amp;"円）"&amp;IF(AND('設定'!$B$9="はい",'設定'!$B$12="はい"),"。消費税額を除いた額で判定（国税庁 No.7124）","。税込の額で判定（"&amp;IF('設定'!$B$9="はい","消費税額を印字しない書式・国税庁 No.7124","免税事業者・国税庁 質疑応答19/21")&amp;"）")&amp;IF(N(M62)&gt;0,"。入湯税など特別徴収の税は判定額に入れない（印紙税法基本通達第32条）","")&amp;IF(I62="銀行振込","。振込でも受取書（印紙税法基本通達 別表第一 第17号文書の4）","")&amp;IF(OR(I62="電子マネー",I62="コード決済"),"。決済の仕組みで扱いが違う（国税庁 質疑応答19/50）。この表では印紙が要るものとして判定","")&amp;IF(Y62=0,"。売上代金以外の受取書として判定（第17号の2）",IF(Y62&lt;'印紙判定表'!$A$6,"。売上代金は"&amp;TEXT('印紙判定表'!$A$6,"#,##0")&amp;"円"&amp;"未満だが、売上代金以外との合計が"&amp;TEXT('印紙判定表'!$A$6,"#,##0")&amp;"円"&amp;"以上のため"&amp;TEXT(AA62,"#,##0")&amp;"円","")))))))</f>
        <v/>
      </c>
      <c r="AC62" s="11" t="str">
        <f>IF(Q62=0,"",IF(G62="はい","簡易請求書の形（宛名なし・「上様」）","事業者宛（適格請求書の形）"))</f>
        <v/>
      </c>
      <c r="AD62" s="11" t="str">
        <f>IF(COUNT(K62,L62,M62,N62)=0,"",IF(Q62=0,"取引日を入れてください（税率を取引日で決めます）。",IF(AND(G62&lt;&gt;"はい",E62=""),"宛名を入れてください（事業者宛は宛名が必要）。","")&amp;IF(AND(G62="はい",'設定'!$B$10="その他（事業者間の取引が中心）"),"「上様」にできる事業か確認してください（相手が個別に特定される取引は簡易請求書の対象外・国税庁 問24-2）。","")&amp;IF(AND(G62&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62="","領収書の日付（受領日）を入れてください。","")&amp;IF(OR(I62="電子マネー",I62="コード決済"),"決済の仕組みで印紙の扱いが違います（国税庁 質疑応答19/50）。","")))</f>
        <v/>
      </c>
      <c r="AE62" s="19" t="str">
        <f>IF(Q62=0,"",IF(P62&lt;&gt;"","領 収 書（再発行）","領 収 書"))</f>
        <v/>
      </c>
      <c r="AF62" s="19" t="str">
        <f>IF(B62="","",IF(B62&gt;=DATE(2019,5,1),"令和"&amp;IF(YEAR(B62)=2019,"元",YEAR(B62)-2018)&amp;"年"&amp;MONTH(B62)&amp;"月"&amp;DAY(B62)&amp;"日",YEAR(B62)&amp;"年"&amp;MONTH(B62)&amp;"月"&amp;DAY(B62)&amp;"日")&amp;IF(P62&lt;&gt;"","　（再発行）元の領収書 "&amp;IF(P62&gt;=DATE(2019,5,1),"令和"&amp;IF(YEAR(P62)=2019,"元",YEAR(P62)-2018)&amp;"年"&amp;MONTH(P62)&amp;"月"&amp;DAY(P62)&amp;"日",YEAR(P62)&amp;"年"&amp;MONTH(P62)&amp;"月"&amp;DAY(P62)&amp;"日")&amp;"付",""))</f>
        <v/>
      </c>
      <c r="AG62" s="19" t="str">
        <f>IF(G62="はい","上様",IF(E62="","",E62&amp;" "&amp;IF(F62="","様",F62)))</f>
        <v/>
      </c>
      <c r="AH62" s="19" t="str">
        <f>IF(Q62=0,"","金額　￥"&amp;TEXT(X62,"#,##0")&amp;" －")</f>
        <v/>
      </c>
      <c r="AI62" s="19" t="str">
        <f>IF(H62="","","但し　"&amp;IF(RIGHT(H62&amp;IF(D62&lt;&gt;"","（"&amp;D62&amp;"）",""),3)="として",H62&amp;IF(D62&lt;&gt;"","（"&amp;D62&amp;"）",""),H62&amp;IF(D62&lt;&gt;"","（"&amp;D62&amp;"）","")&amp;"として")&amp;IF(I62="クレジットカード","（クレジットカード利用）","")&amp;IF(N(L62)&gt;0,"（※は軽減税率の対象品目）",""))</f>
        <v/>
      </c>
      <c r="AJ62" s="19" t="str">
        <f>IF(OR(Q62=0,N(K62)=0),"",IF(AND('設定'!$B$12&lt;&gt;"はい",'設定'!$B$8=""),"",IF(G62="はい",R62&amp;"%対象"&amp;"　"&amp;TEXT(T62+U62,"#,##0")&amp;"円"&amp;IF('設定'!$B$12="はい","（うち消費税額 "&amp;TEXT(U62,"#,##0")&amp;"円）",""),IF('設定'!$B$12="はい",R62&amp;"%対象"&amp;"　税抜 "&amp;TEXT(T62,"#,##0")&amp;"円　消費税額 "&amp;TEXT(U62,"#,##0")&amp;"円（税込 "&amp;TEXT(T62+U62,"#,##0")&amp;"円）",R62&amp;"%対象"&amp;"　税込 "&amp;TEXT(T62+U62,"#,##0")&amp;"円"))))</f>
        <v/>
      </c>
      <c r="AK62" s="19" t="str">
        <f>IF(OR(Q62=0,N(L62)=0),"",IF(AND('設定'!$B$12&lt;&gt;"はい",'設定'!$B$8=""),"",IF(G62="はい",S62&amp;"%対象※"&amp;"　"&amp;TEXT(V62+W62,"#,##0")&amp;"円"&amp;IF('設定'!$B$12="はい","（うち消費税額 "&amp;TEXT(W62,"#,##0")&amp;"円）",""),IF('設定'!$B$12="はい",S62&amp;"%対象※"&amp;"　税抜 "&amp;TEXT(V62,"#,##0")&amp;"円　消費税額 "&amp;TEXT(W62,"#,##0")&amp;"円（税込 "&amp;TEXT(V62+W62,"#,##0")&amp;"円）",S62&amp;"%対象※"&amp;"　税込 "&amp;TEXT(V62+W62,"#,##0")&amp;"円"))))</f>
        <v/>
      </c>
      <c r="AL62" s="19" t="str">
        <f>IF(OR(Q62=0,N(M62)=0),"","課税対象外（入湯税など）　"&amp;TEXT(M62,"#,##0")&amp;"円")</f>
        <v/>
      </c>
      <c r="AM62" s="19" t="str">
        <f>IF(OR(Q62=0,N(N62)=0),"","売上代金以外の額　"&amp;TEXT(N62,"#,##0")&amp;"円")</f>
        <v/>
      </c>
      <c r="AN62" s="19" t="str">
        <f>IF(Q62=0,"",IF(AA62&gt;0,"収入印紙 "&amp;TEXT(AA62,"#,##0")&amp;"円 貼付欄",""))</f>
        <v/>
      </c>
    </row>
    <row r="63">
      <c r="A63" s="103" t="n">
        <v>59</v>
      </c>
      <c r="B63" s="100" t="n"/>
      <c r="C63" s="100" t="n"/>
      <c r="D63" s="7" t="n"/>
      <c r="E63" s="7" t="n"/>
      <c r="F63" s="15" t="n"/>
      <c r="G63" s="15" t="n"/>
      <c r="H63" s="7" t="n"/>
      <c r="I63" s="15" t="n"/>
      <c r="J63" s="15" t="n"/>
      <c r="K63" s="104" t="n"/>
      <c r="L63" s="104" t="n"/>
      <c r="M63" s="104" t="n"/>
      <c r="N63" s="104" t="n"/>
      <c r="O63" s="15" t="n"/>
      <c r="P63" s="100" t="n"/>
      <c r="Q63" s="17">
        <f>IF(COUNT(K63,L63,M63,N63)=0,0,IF(AND(OR(N(K63)=0,R63&lt;&gt;""),OR(N(L63)=0,S63&lt;&gt;"")),1,0))</f>
        <v>0</v>
      </c>
      <c r="R63" s="17" t="str">
        <f>IF(C63="","",IFERROR(LOOKUP(2,1/(('設定'!$B$16:$B$19&lt;&gt;"")*('設定'!$B$16:$B$19&lt;=C63)*('設定'!$C$16:$C$19&lt;&gt;"")),'設定'!$C$16:$C$19),""))</f>
        <v/>
      </c>
      <c r="S63" s="17" t="str">
        <f>IF(C63="","",IFERROR(LOOKUP(2,1/(('設定'!$B$20:$B$23&lt;&gt;"")*('設定'!$B$20:$B$23&lt;=C63)*('設定'!$C$20:$C$23&lt;&gt;"")),'設定'!$C$20:$C$23),""))</f>
        <v/>
      </c>
      <c r="T63" s="105" t="str">
        <f>IF(Q63=0,"",IF(N(K63)=0,0,IF(J63="税抜",K63,K63-U63)))</f>
        <v/>
      </c>
      <c r="U63" s="105" t="str">
        <f>IF(Q63=0,"",IF(N(K63)=0,0,IF('設定'!$B$11="切上げ",ROUNDUP(IF(J63="税抜",K63*R63/100,K63*R63/(100+R63)),0),IF('設定'!$B$11="四捨五入",ROUND(IF(J63="税抜",K63*R63/100,K63*R63/(100+R63)),0),ROUNDDOWN(IF(J63="税抜",K63*R63/100,K63*R63/(100+R63)),0)))))</f>
        <v/>
      </c>
      <c r="V63" s="105" t="str">
        <f>IF(Q63=0,"",IF(N(L63)=0,0,IF(J63="税抜",L63,L63-W63)))</f>
        <v/>
      </c>
      <c r="W63" s="105" t="str">
        <f>IF(Q63=0,"",IF(N(L63)=0,0,IF('設定'!$B$11="切上げ",ROUNDUP(IF(J63="税抜",L63*S63/100,L63*S63/(100+S63)),0),IF('設定'!$B$11="四捨五入",ROUND(IF(J63="税抜",L63*S63/100,L63*S63/(100+S63)),0),ROUNDDOWN(IF(J63="税抜",L63*S63/100,L63*S63/(100+S63)),0)))))</f>
        <v/>
      </c>
      <c r="X63" s="105" t="str">
        <f>IF(Q63=0,"",T63+U63+V63+W63+N(M63)+N(N63))</f>
        <v/>
      </c>
      <c r="Y63" s="105" t="str">
        <f>IF(Q63=0,"",IF(AND('設定'!$B$9="はい",'設定'!$B$12="はい"),T63+V63,T63+U63+V63+W63))</f>
        <v/>
      </c>
      <c r="Z63" s="105" t="str">
        <f>IF(Q63=0,"",Y63+N(N63))</f>
        <v/>
      </c>
      <c r="AA63" s="105" t="str">
        <f>IF(Q63=0,"",IF(O63="はい",0,IF(I63="クレジットカード",0,IF(I63="電子（PDFのみ）",0,IF(Y63=0,IF(Z63&lt;'印紙判定表'!$A$24,0,'印紙判定表'!$C$24),IF(Z63&lt;'印紙判定表'!$A$6,0,INDEX('印紙判定表'!$C$5:$C$19,MATCH(MAX(Y63,'印紙判定表'!$A$6),'印紙判定表'!$A$5:$A$19,1))))))))</f>
        <v/>
      </c>
      <c r="AB63" s="11" t="str">
        <f>IF(Q63=0,"",IF(O63="はい","非課税（営業に関しない受取書・国税庁 No.7125）",IF(I63="クレジットカード","課税文書に当たらない（領収書に「クレジットカード利用」と印字・国税庁 質疑応答19/37）",IF(I63="電子（PDFのみ）","課税文書に当たらない（電子データのみで紙を渡さない・国税庁 質疑応答02/10。紙に印刷して渡すと課税）",IF(AA63=0,"非課税（受取金額が"&amp;TEXT(IF(Y63=0,'印紙判定表'!$A$24,'印紙判定表'!$A$6),"#,##0")&amp;"円"&amp;"未満・国税庁 No.7105）"&amp;IF(N(N63)&gt;0,"。売上代金と売上代金以外の合計で判定","")&amp;IF(N(M63)&gt;0,"。入湯税など特別徴収の税は判定額に入れない（印紙税法基本通達第32条）",""),"課税（判定額"&amp;TEXT(Y63,"#,##0")&amp;"円→"&amp;TEXT(AA63,"#,##0")&amp;"円）"&amp;IF(AND('設定'!$B$9="はい",'設定'!$B$12="はい"),"。消費税額を除いた額で判定（国税庁 No.7124）","。税込の額で判定（"&amp;IF('設定'!$B$9="はい","消費税額を印字しない書式・国税庁 No.7124","免税事業者・国税庁 質疑応答19/21")&amp;"）")&amp;IF(N(M63)&gt;0,"。入湯税など特別徴収の税は判定額に入れない（印紙税法基本通達第32条）","")&amp;IF(I63="銀行振込","。振込でも受取書（印紙税法基本通達 別表第一 第17号文書の4）","")&amp;IF(OR(I63="電子マネー",I63="コード決済"),"。決済の仕組みで扱いが違う（国税庁 質疑応答19/50）。この表では印紙が要るものとして判定","")&amp;IF(Y63=0,"。売上代金以外の受取書として判定（第17号の2）",IF(Y63&lt;'印紙判定表'!$A$6,"。売上代金は"&amp;TEXT('印紙判定表'!$A$6,"#,##0")&amp;"円"&amp;"未満だが、売上代金以外との合計が"&amp;TEXT('印紙判定表'!$A$6,"#,##0")&amp;"円"&amp;"以上のため"&amp;TEXT(AA63,"#,##0")&amp;"円","")))))))</f>
        <v/>
      </c>
      <c r="AC63" s="11" t="str">
        <f>IF(Q63=0,"",IF(G63="はい","簡易請求書の形（宛名なし・「上様」）","事業者宛（適格請求書の形）"))</f>
        <v/>
      </c>
      <c r="AD63" s="11" t="str">
        <f>IF(COUNT(K63,L63,M63,N63)=0,"",IF(Q63=0,"取引日を入れてください（税率を取引日で決めます）。",IF(AND(G63&lt;&gt;"はい",E63=""),"宛名を入れてください（事業者宛は宛名が必要）。","")&amp;IF(AND(G63="はい",'設定'!$B$10="その他（事業者間の取引が中心）"),"「上様」にできる事業か確認してください（相手が個別に特定される取引は簡易請求書の対象外・国税庁 問24-2）。","")&amp;IF(AND(G63&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63="","領収書の日付（受領日）を入れてください。","")&amp;IF(OR(I63="電子マネー",I63="コード決済"),"決済の仕組みで印紙の扱いが違います（国税庁 質疑応答19/50）。","")))</f>
        <v/>
      </c>
      <c r="AE63" s="19" t="str">
        <f>IF(Q63=0,"",IF(P63&lt;&gt;"","領 収 書（再発行）","領 収 書"))</f>
        <v/>
      </c>
      <c r="AF63" s="19" t="str">
        <f>IF(B63="","",IF(B63&gt;=DATE(2019,5,1),"令和"&amp;IF(YEAR(B63)=2019,"元",YEAR(B63)-2018)&amp;"年"&amp;MONTH(B63)&amp;"月"&amp;DAY(B63)&amp;"日",YEAR(B63)&amp;"年"&amp;MONTH(B63)&amp;"月"&amp;DAY(B63)&amp;"日")&amp;IF(P63&lt;&gt;"","　（再発行）元の領収書 "&amp;IF(P63&gt;=DATE(2019,5,1),"令和"&amp;IF(YEAR(P63)=2019,"元",YEAR(P63)-2018)&amp;"年"&amp;MONTH(P63)&amp;"月"&amp;DAY(P63)&amp;"日",YEAR(P63)&amp;"年"&amp;MONTH(P63)&amp;"月"&amp;DAY(P63)&amp;"日")&amp;"付",""))</f>
        <v/>
      </c>
      <c r="AG63" s="19" t="str">
        <f>IF(G63="はい","上様",IF(E63="","",E63&amp;" "&amp;IF(F63="","様",F63)))</f>
        <v/>
      </c>
      <c r="AH63" s="19" t="str">
        <f>IF(Q63=0,"","金額　￥"&amp;TEXT(X63,"#,##0")&amp;" －")</f>
        <v/>
      </c>
      <c r="AI63" s="19" t="str">
        <f>IF(H63="","","但し　"&amp;IF(RIGHT(H63&amp;IF(D63&lt;&gt;"","（"&amp;D63&amp;"）",""),3)="として",H63&amp;IF(D63&lt;&gt;"","（"&amp;D63&amp;"）",""),H63&amp;IF(D63&lt;&gt;"","（"&amp;D63&amp;"）","")&amp;"として")&amp;IF(I63="クレジットカード","（クレジットカード利用）","")&amp;IF(N(L63)&gt;0,"（※は軽減税率の対象品目）",""))</f>
        <v/>
      </c>
      <c r="AJ63" s="19" t="str">
        <f>IF(OR(Q63=0,N(K63)=0),"",IF(AND('設定'!$B$12&lt;&gt;"はい",'設定'!$B$8=""),"",IF(G63="はい",R63&amp;"%対象"&amp;"　"&amp;TEXT(T63+U63,"#,##0")&amp;"円"&amp;IF('設定'!$B$12="はい","（うち消費税額 "&amp;TEXT(U63,"#,##0")&amp;"円）",""),IF('設定'!$B$12="はい",R63&amp;"%対象"&amp;"　税抜 "&amp;TEXT(T63,"#,##0")&amp;"円　消費税額 "&amp;TEXT(U63,"#,##0")&amp;"円（税込 "&amp;TEXT(T63+U63,"#,##0")&amp;"円）",R63&amp;"%対象"&amp;"　税込 "&amp;TEXT(T63+U63,"#,##0")&amp;"円"))))</f>
        <v/>
      </c>
      <c r="AK63" s="19" t="str">
        <f>IF(OR(Q63=0,N(L63)=0),"",IF(AND('設定'!$B$12&lt;&gt;"はい",'設定'!$B$8=""),"",IF(G63="はい",S63&amp;"%対象※"&amp;"　"&amp;TEXT(V63+W63,"#,##0")&amp;"円"&amp;IF('設定'!$B$12="はい","（うち消費税額 "&amp;TEXT(W63,"#,##0")&amp;"円）",""),IF('設定'!$B$12="はい",S63&amp;"%対象※"&amp;"　税抜 "&amp;TEXT(V63,"#,##0")&amp;"円　消費税額 "&amp;TEXT(W63,"#,##0")&amp;"円（税込 "&amp;TEXT(V63+W63,"#,##0")&amp;"円）",S63&amp;"%対象※"&amp;"　税込 "&amp;TEXT(V63+W63,"#,##0")&amp;"円"))))</f>
        <v/>
      </c>
      <c r="AL63" s="19" t="str">
        <f>IF(OR(Q63=0,N(M63)=0),"","課税対象外（入湯税など）　"&amp;TEXT(M63,"#,##0")&amp;"円")</f>
        <v/>
      </c>
      <c r="AM63" s="19" t="str">
        <f>IF(OR(Q63=0,N(N63)=0),"","売上代金以外の額　"&amp;TEXT(N63,"#,##0")&amp;"円")</f>
        <v/>
      </c>
      <c r="AN63" s="19" t="str">
        <f>IF(Q63=0,"",IF(AA63&gt;0,"収入印紙 "&amp;TEXT(AA63,"#,##0")&amp;"円 貼付欄",""))</f>
        <v/>
      </c>
    </row>
    <row r="64">
      <c r="A64" s="103" t="n">
        <v>60</v>
      </c>
      <c r="B64" s="100" t="n"/>
      <c r="C64" s="100" t="n"/>
      <c r="D64" s="7" t="n"/>
      <c r="E64" s="7" t="n"/>
      <c r="F64" s="15" t="n"/>
      <c r="G64" s="15" t="n"/>
      <c r="H64" s="7" t="n"/>
      <c r="I64" s="15" t="n"/>
      <c r="J64" s="15" t="n"/>
      <c r="K64" s="104" t="n"/>
      <c r="L64" s="104" t="n"/>
      <c r="M64" s="104" t="n"/>
      <c r="N64" s="104" t="n"/>
      <c r="O64" s="15" t="n"/>
      <c r="P64" s="100" t="n"/>
      <c r="Q64" s="17">
        <f>IF(COUNT(K64,L64,M64,N64)=0,0,IF(AND(OR(N(K64)=0,R64&lt;&gt;""),OR(N(L64)=0,S64&lt;&gt;"")),1,0))</f>
        <v>0</v>
      </c>
      <c r="R64" s="17" t="str">
        <f>IF(C64="","",IFERROR(LOOKUP(2,1/(('設定'!$B$16:$B$19&lt;&gt;"")*('設定'!$B$16:$B$19&lt;=C64)*('設定'!$C$16:$C$19&lt;&gt;"")),'設定'!$C$16:$C$19),""))</f>
        <v/>
      </c>
      <c r="S64" s="17" t="str">
        <f>IF(C64="","",IFERROR(LOOKUP(2,1/(('設定'!$B$20:$B$23&lt;&gt;"")*('設定'!$B$20:$B$23&lt;=C64)*('設定'!$C$20:$C$23&lt;&gt;"")),'設定'!$C$20:$C$23),""))</f>
        <v/>
      </c>
      <c r="T64" s="105" t="str">
        <f>IF(Q64=0,"",IF(N(K64)=0,0,IF(J64="税抜",K64,K64-U64)))</f>
        <v/>
      </c>
      <c r="U64" s="105" t="str">
        <f>IF(Q64=0,"",IF(N(K64)=0,0,IF('設定'!$B$11="切上げ",ROUNDUP(IF(J64="税抜",K64*R64/100,K64*R64/(100+R64)),0),IF('設定'!$B$11="四捨五入",ROUND(IF(J64="税抜",K64*R64/100,K64*R64/(100+R64)),0),ROUNDDOWN(IF(J64="税抜",K64*R64/100,K64*R64/(100+R64)),0)))))</f>
        <v/>
      </c>
      <c r="V64" s="105" t="str">
        <f>IF(Q64=0,"",IF(N(L64)=0,0,IF(J64="税抜",L64,L64-W64)))</f>
        <v/>
      </c>
      <c r="W64" s="105" t="str">
        <f>IF(Q64=0,"",IF(N(L64)=0,0,IF('設定'!$B$11="切上げ",ROUNDUP(IF(J64="税抜",L64*S64/100,L64*S64/(100+S64)),0),IF('設定'!$B$11="四捨五入",ROUND(IF(J64="税抜",L64*S64/100,L64*S64/(100+S64)),0),ROUNDDOWN(IF(J64="税抜",L64*S64/100,L64*S64/(100+S64)),0)))))</f>
        <v/>
      </c>
      <c r="X64" s="105" t="str">
        <f>IF(Q64=0,"",T64+U64+V64+W64+N(M64)+N(N64))</f>
        <v/>
      </c>
      <c r="Y64" s="105" t="str">
        <f>IF(Q64=0,"",IF(AND('設定'!$B$9="はい",'設定'!$B$12="はい"),T64+V64,T64+U64+V64+W64))</f>
        <v/>
      </c>
      <c r="Z64" s="105" t="str">
        <f>IF(Q64=0,"",Y64+N(N64))</f>
        <v/>
      </c>
      <c r="AA64" s="105" t="str">
        <f>IF(Q64=0,"",IF(O64="はい",0,IF(I64="クレジットカード",0,IF(I64="電子（PDFのみ）",0,IF(Y64=0,IF(Z64&lt;'印紙判定表'!$A$24,0,'印紙判定表'!$C$24),IF(Z64&lt;'印紙判定表'!$A$6,0,INDEX('印紙判定表'!$C$5:$C$19,MATCH(MAX(Y64,'印紙判定表'!$A$6),'印紙判定表'!$A$5:$A$19,1))))))))</f>
        <v/>
      </c>
      <c r="AB64" s="11" t="str">
        <f>IF(Q64=0,"",IF(O64="はい","非課税（営業に関しない受取書・国税庁 No.7125）",IF(I64="クレジットカード","課税文書に当たらない（領収書に「クレジットカード利用」と印字・国税庁 質疑応答19/37）",IF(I64="電子（PDFのみ）","課税文書に当たらない（電子データのみで紙を渡さない・国税庁 質疑応答02/10。紙に印刷して渡すと課税）",IF(AA64=0,"非課税（受取金額が"&amp;TEXT(IF(Y64=0,'印紙判定表'!$A$24,'印紙判定表'!$A$6),"#,##0")&amp;"円"&amp;"未満・国税庁 No.7105）"&amp;IF(N(N64)&gt;0,"。売上代金と売上代金以外の合計で判定","")&amp;IF(N(M64)&gt;0,"。入湯税など特別徴収の税は判定額に入れない（印紙税法基本通達第32条）",""),"課税（判定額"&amp;TEXT(Y64,"#,##0")&amp;"円→"&amp;TEXT(AA64,"#,##0")&amp;"円）"&amp;IF(AND('設定'!$B$9="はい",'設定'!$B$12="はい"),"。消費税額を除いた額で判定（国税庁 No.7124）","。税込の額で判定（"&amp;IF('設定'!$B$9="はい","消費税額を印字しない書式・国税庁 No.7124","免税事業者・国税庁 質疑応答19/21")&amp;"）")&amp;IF(N(M64)&gt;0,"。入湯税など特別徴収の税は判定額に入れない（印紙税法基本通達第32条）","")&amp;IF(I64="銀行振込","。振込でも受取書（印紙税法基本通達 別表第一 第17号文書の4）","")&amp;IF(OR(I64="電子マネー",I64="コード決済"),"。決済の仕組みで扱いが違う（国税庁 質疑応答19/50）。この表では印紙が要るものとして判定","")&amp;IF(Y64=0,"。売上代金以外の受取書として判定（第17号の2）",IF(Y64&lt;'印紙判定表'!$A$6,"。売上代金は"&amp;TEXT('印紙判定表'!$A$6,"#,##0")&amp;"円"&amp;"未満だが、売上代金以外との合計が"&amp;TEXT('印紙判定表'!$A$6,"#,##0")&amp;"円"&amp;"以上のため"&amp;TEXT(AA64,"#,##0")&amp;"円","")))))))</f>
        <v/>
      </c>
      <c r="AC64" s="11" t="str">
        <f>IF(Q64=0,"",IF(G64="はい","簡易請求書の形（宛名なし・「上様」）","事業者宛（適格請求書の形）"))</f>
        <v/>
      </c>
      <c r="AD64" s="11" t="str">
        <f>IF(COUNT(K64,L64,M64,N64)=0,"",IF(Q64=0,"取引日を入れてください（税率を取引日で決めます）。",IF(AND(G64&lt;&gt;"はい",E64=""),"宛名を入れてください（事業者宛は宛名が必要）。","")&amp;IF(AND(G64="はい",'設定'!$B$10="その他（事業者間の取引が中心）"),"「上様」にできる事業か確認してください（相手が個別に特定される取引は簡易請求書の対象外・国税庁 問24-2）。","")&amp;IF(AND(G64&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64="","領収書の日付（受領日）を入れてください。","")&amp;IF(OR(I64="電子マネー",I64="コード決済"),"決済の仕組みで印紙の扱いが違います（国税庁 質疑応答19/50）。","")))</f>
        <v/>
      </c>
      <c r="AE64" s="19" t="str">
        <f>IF(Q64=0,"",IF(P64&lt;&gt;"","領 収 書（再発行）","領 収 書"))</f>
        <v/>
      </c>
      <c r="AF64" s="19" t="str">
        <f>IF(B64="","",IF(B64&gt;=DATE(2019,5,1),"令和"&amp;IF(YEAR(B64)=2019,"元",YEAR(B64)-2018)&amp;"年"&amp;MONTH(B64)&amp;"月"&amp;DAY(B64)&amp;"日",YEAR(B64)&amp;"年"&amp;MONTH(B64)&amp;"月"&amp;DAY(B64)&amp;"日")&amp;IF(P64&lt;&gt;"","　（再発行）元の領収書 "&amp;IF(P64&gt;=DATE(2019,5,1),"令和"&amp;IF(YEAR(P64)=2019,"元",YEAR(P64)-2018)&amp;"年"&amp;MONTH(P64)&amp;"月"&amp;DAY(P64)&amp;"日",YEAR(P64)&amp;"年"&amp;MONTH(P64)&amp;"月"&amp;DAY(P64)&amp;"日")&amp;"付",""))</f>
        <v/>
      </c>
      <c r="AG64" s="19" t="str">
        <f>IF(G64="はい","上様",IF(E64="","",E64&amp;" "&amp;IF(F64="","様",F64)))</f>
        <v/>
      </c>
      <c r="AH64" s="19" t="str">
        <f>IF(Q64=0,"","金額　￥"&amp;TEXT(X64,"#,##0")&amp;" －")</f>
        <v/>
      </c>
      <c r="AI64" s="19" t="str">
        <f>IF(H64="","","但し　"&amp;IF(RIGHT(H64&amp;IF(D64&lt;&gt;"","（"&amp;D64&amp;"）",""),3)="として",H64&amp;IF(D64&lt;&gt;"","（"&amp;D64&amp;"）",""),H64&amp;IF(D64&lt;&gt;"","（"&amp;D64&amp;"）","")&amp;"として")&amp;IF(I64="クレジットカード","（クレジットカード利用）","")&amp;IF(N(L64)&gt;0,"（※は軽減税率の対象品目）",""))</f>
        <v/>
      </c>
      <c r="AJ64" s="19" t="str">
        <f>IF(OR(Q64=0,N(K64)=0),"",IF(AND('設定'!$B$12&lt;&gt;"はい",'設定'!$B$8=""),"",IF(G64="はい",R64&amp;"%対象"&amp;"　"&amp;TEXT(T64+U64,"#,##0")&amp;"円"&amp;IF('設定'!$B$12="はい","（うち消費税額 "&amp;TEXT(U64,"#,##0")&amp;"円）",""),IF('設定'!$B$12="はい",R64&amp;"%対象"&amp;"　税抜 "&amp;TEXT(T64,"#,##0")&amp;"円　消費税額 "&amp;TEXT(U64,"#,##0")&amp;"円（税込 "&amp;TEXT(T64+U64,"#,##0")&amp;"円）",R64&amp;"%対象"&amp;"　税込 "&amp;TEXT(T64+U64,"#,##0")&amp;"円"))))</f>
        <v/>
      </c>
      <c r="AK64" s="19" t="str">
        <f>IF(OR(Q64=0,N(L64)=0),"",IF(AND('設定'!$B$12&lt;&gt;"はい",'設定'!$B$8=""),"",IF(G64="はい",S64&amp;"%対象※"&amp;"　"&amp;TEXT(V64+W64,"#,##0")&amp;"円"&amp;IF('設定'!$B$12="はい","（うち消費税額 "&amp;TEXT(W64,"#,##0")&amp;"円）",""),IF('設定'!$B$12="はい",S64&amp;"%対象※"&amp;"　税抜 "&amp;TEXT(V64,"#,##0")&amp;"円　消費税額 "&amp;TEXT(W64,"#,##0")&amp;"円（税込 "&amp;TEXT(V64+W64,"#,##0")&amp;"円）",S64&amp;"%対象※"&amp;"　税込 "&amp;TEXT(V64+W64,"#,##0")&amp;"円"))))</f>
        <v/>
      </c>
      <c r="AL64" s="19" t="str">
        <f>IF(OR(Q64=0,N(M64)=0),"","課税対象外（入湯税など）　"&amp;TEXT(M64,"#,##0")&amp;"円")</f>
        <v/>
      </c>
      <c r="AM64" s="19" t="str">
        <f>IF(OR(Q64=0,N(N64)=0),"","売上代金以外の額　"&amp;TEXT(N64,"#,##0")&amp;"円")</f>
        <v/>
      </c>
      <c r="AN64" s="19" t="str">
        <f>IF(Q64=0,"",IF(AA64&gt;0,"収入印紙 "&amp;TEXT(AA64,"#,##0")&amp;"円 貼付欄",""))</f>
        <v/>
      </c>
    </row>
    <row r="65">
      <c r="A65" s="103" t="n">
        <v>61</v>
      </c>
      <c r="B65" s="100" t="n"/>
      <c r="C65" s="100" t="n"/>
      <c r="D65" s="7" t="n"/>
      <c r="E65" s="7" t="n"/>
      <c r="F65" s="15" t="n"/>
      <c r="G65" s="15" t="n"/>
      <c r="H65" s="7" t="n"/>
      <c r="I65" s="15" t="n"/>
      <c r="J65" s="15" t="n"/>
      <c r="K65" s="104" t="n"/>
      <c r="L65" s="104" t="n"/>
      <c r="M65" s="104" t="n"/>
      <c r="N65" s="104" t="n"/>
      <c r="O65" s="15" t="n"/>
      <c r="P65" s="100" t="n"/>
      <c r="Q65" s="17">
        <f>IF(COUNT(K65,L65,M65,N65)=0,0,IF(AND(OR(N(K65)=0,R65&lt;&gt;""),OR(N(L65)=0,S65&lt;&gt;"")),1,0))</f>
        <v>0</v>
      </c>
      <c r="R65" s="17" t="str">
        <f>IF(C65="","",IFERROR(LOOKUP(2,1/(('設定'!$B$16:$B$19&lt;&gt;"")*('設定'!$B$16:$B$19&lt;=C65)*('設定'!$C$16:$C$19&lt;&gt;"")),'設定'!$C$16:$C$19),""))</f>
        <v/>
      </c>
      <c r="S65" s="17" t="str">
        <f>IF(C65="","",IFERROR(LOOKUP(2,1/(('設定'!$B$20:$B$23&lt;&gt;"")*('設定'!$B$20:$B$23&lt;=C65)*('設定'!$C$20:$C$23&lt;&gt;"")),'設定'!$C$20:$C$23),""))</f>
        <v/>
      </c>
      <c r="T65" s="105" t="str">
        <f>IF(Q65=0,"",IF(N(K65)=0,0,IF(J65="税抜",K65,K65-U65)))</f>
        <v/>
      </c>
      <c r="U65" s="105" t="str">
        <f>IF(Q65=0,"",IF(N(K65)=0,0,IF('設定'!$B$11="切上げ",ROUNDUP(IF(J65="税抜",K65*R65/100,K65*R65/(100+R65)),0),IF('設定'!$B$11="四捨五入",ROUND(IF(J65="税抜",K65*R65/100,K65*R65/(100+R65)),0),ROUNDDOWN(IF(J65="税抜",K65*R65/100,K65*R65/(100+R65)),0)))))</f>
        <v/>
      </c>
      <c r="V65" s="105" t="str">
        <f>IF(Q65=0,"",IF(N(L65)=0,0,IF(J65="税抜",L65,L65-W65)))</f>
        <v/>
      </c>
      <c r="W65" s="105" t="str">
        <f>IF(Q65=0,"",IF(N(L65)=0,0,IF('設定'!$B$11="切上げ",ROUNDUP(IF(J65="税抜",L65*S65/100,L65*S65/(100+S65)),0),IF('設定'!$B$11="四捨五入",ROUND(IF(J65="税抜",L65*S65/100,L65*S65/(100+S65)),0),ROUNDDOWN(IF(J65="税抜",L65*S65/100,L65*S65/(100+S65)),0)))))</f>
        <v/>
      </c>
      <c r="X65" s="105" t="str">
        <f>IF(Q65=0,"",T65+U65+V65+W65+N(M65)+N(N65))</f>
        <v/>
      </c>
      <c r="Y65" s="105" t="str">
        <f>IF(Q65=0,"",IF(AND('設定'!$B$9="はい",'設定'!$B$12="はい"),T65+V65,T65+U65+V65+W65))</f>
        <v/>
      </c>
      <c r="Z65" s="105" t="str">
        <f>IF(Q65=0,"",Y65+N(N65))</f>
        <v/>
      </c>
      <c r="AA65" s="105" t="str">
        <f>IF(Q65=0,"",IF(O65="はい",0,IF(I65="クレジットカード",0,IF(I65="電子（PDFのみ）",0,IF(Y65=0,IF(Z65&lt;'印紙判定表'!$A$24,0,'印紙判定表'!$C$24),IF(Z65&lt;'印紙判定表'!$A$6,0,INDEX('印紙判定表'!$C$5:$C$19,MATCH(MAX(Y65,'印紙判定表'!$A$6),'印紙判定表'!$A$5:$A$19,1))))))))</f>
        <v/>
      </c>
      <c r="AB65" s="11" t="str">
        <f>IF(Q65=0,"",IF(O65="はい","非課税（営業に関しない受取書・国税庁 No.7125）",IF(I65="クレジットカード","課税文書に当たらない（領収書に「クレジットカード利用」と印字・国税庁 質疑応答19/37）",IF(I65="電子（PDFのみ）","課税文書に当たらない（電子データのみで紙を渡さない・国税庁 質疑応答02/10。紙に印刷して渡すと課税）",IF(AA65=0,"非課税（受取金額が"&amp;TEXT(IF(Y65=0,'印紙判定表'!$A$24,'印紙判定表'!$A$6),"#,##0")&amp;"円"&amp;"未満・国税庁 No.7105）"&amp;IF(N(N65)&gt;0,"。売上代金と売上代金以外の合計で判定","")&amp;IF(N(M65)&gt;0,"。入湯税など特別徴収の税は判定額に入れない（印紙税法基本通達第32条）",""),"課税（判定額"&amp;TEXT(Y65,"#,##0")&amp;"円→"&amp;TEXT(AA65,"#,##0")&amp;"円）"&amp;IF(AND('設定'!$B$9="はい",'設定'!$B$12="はい"),"。消費税額を除いた額で判定（国税庁 No.7124）","。税込の額で判定（"&amp;IF('設定'!$B$9="はい","消費税額を印字しない書式・国税庁 No.7124","免税事業者・国税庁 質疑応答19/21")&amp;"）")&amp;IF(N(M65)&gt;0,"。入湯税など特別徴収の税は判定額に入れない（印紙税法基本通達第32条）","")&amp;IF(I65="銀行振込","。振込でも受取書（印紙税法基本通達 別表第一 第17号文書の4）","")&amp;IF(OR(I65="電子マネー",I65="コード決済"),"。決済の仕組みで扱いが違う（国税庁 質疑応答19/50）。この表では印紙が要るものとして判定","")&amp;IF(Y65=0,"。売上代金以外の受取書として判定（第17号の2）",IF(Y65&lt;'印紙判定表'!$A$6,"。売上代金は"&amp;TEXT('印紙判定表'!$A$6,"#,##0")&amp;"円"&amp;"未満だが、売上代金以外との合計が"&amp;TEXT('印紙判定表'!$A$6,"#,##0")&amp;"円"&amp;"以上のため"&amp;TEXT(AA65,"#,##0")&amp;"円","")))))))</f>
        <v/>
      </c>
      <c r="AC65" s="11" t="str">
        <f>IF(Q65=0,"",IF(G65="はい","簡易請求書の形（宛名なし・「上様」）","事業者宛（適格請求書の形）"))</f>
        <v/>
      </c>
      <c r="AD65" s="11" t="str">
        <f>IF(COUNT(K65,L65,M65,N65)=0,"",IF(Q65=0,"取引日を入れてください（税率を取引日で決めます）。",IF(AND(G65&lt;&gt;"はい",E65=""),"宛名を入れてください（事業者宛は宛名が必要）。","")&amp;IF(AND(G65="はい",'設定'!$B$10="その他（事業者間の取引が中心）"),"「上様」にできる事業か確認してください（相手が個別に特定される取引は簡易請求書の対象外・国税庁 問24-2）。","")&amp;IF(AND(G65&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65="","領収書の日付（受領日）を入れてください。","")&amp;IF(OR(I65="電子マネー",I65="コード決済"),"決済の仕組みで印紙の扱いが違います（国税庁 質疑応答19/50）。","")))</f>
        <v/>
      </c>
      <c r="AE65" s="19" t="str">
        <f>IF(Q65=0,"",IF(P65&lt;&gt;"","領 収 書（再発行）","領 収 書"))</f>
        <v/>
      </c>
      <c r="AF65" s="19" t="str">
        <f>IF(B65="","",IF(B65&gt;=DATE(2019,5,1),"令和"&amp;IF(YEAR(B65)=2019,"元",YEAR(B65)-2018)&amp;"年"&amp;MONTH(B65)&amp;"月"&amp;DAY(B65)&amp;"日",YEAR(B65)&amp;"年"&amp;MONTH(B65)&amp;"月"&amp;DAY(B65)&amp;"日")&amp;IF(P65&lt;&gt;"","　（再発行）元の領収書 "&amp;IF(P65&gt;=DATE(2019,5,1),"令和"&amp;IF(YEAR(P65)=2019,"元",YEAR(P65)-2018)&amp;"年"&amp;MONTH(P65)&amp;"月"&amp;DAY(P65)&amp;"日",YEAR(P65)&amp;"年"&amp;MONTH(P65)&amp;"月"&amp;DAY(P65)&amp;"日")&amp;"付",""))</f>
        <v/>
      </c>
      <c r="AG65" s="19" t="str">
        <f>IF(G65="はい","上様",IF(E65="","",E65&amp;" "&amp;IF(F65="","様",F65)))</f>
        <v/>
      </c>
      <c r="AH65" s="19" t="str">
        <f>IF(Q65=0,"","金額　￥"&amp;TEXT(X65,"#,##0")&amp;" －")</f>
        <v/>
      </c>
      <c r="AI65" s="19" t="str">
        <f>IF(H65="","","但し　"&amp;IF(RIGHT(H65&amp;IF(D65&lt;&gt;"","（"&amp;D65&amp;"）",""),3)="として",H65&amp;IF(D65&lt;&gt;"","（"&amp;D65&amp;"）",""),H65&amp;IF(D65&lt;&gt;"","（"&amp;D65&amp;"）","")&amp;"として")&amp;IF(I65="クレジットカード","（クレジットカード利用）","")&amp;IF(N(L65)&gt;0,"（※は軽減税率の対象品目）",""))</f>
        <v/>
      </c>
      <c r="AJ65" s="19" t="str">
        <f>IF(OR(Q65=0,N(K65)=0),"",IF(AND('設定'!$B$12&lt;&gt;"はい",'設定'!$B$8=""),"",IF(G65="はい",R65&amp;"%対象"&amp;"　"&amp;TEXT(T65+U65,"#,##0")&amp;"円"&amp;IF('設定'!$B$12="はい","（うち消費税額 "&amp;TEXT(U65,"#,##0")&amp;"円）",""),IF('設定'!$B$12="はい",R65&amp;"%対象"&amp;"　税抜 "&amp;TEXT(T65,"#,##0")&amp;"円　消費税額 "&amp;TEXT(U65,"#,##0")&amp;"円（税込 "&amp;TEXT(T65+U65,"#,##0")&amp;"円）",R65&amp;"%対象"&amp;"　税込 "&amp;TEXT(T65+U65,"#,##0")&amp;"円"))))</f>
        <v/>
      </c>
      <c r="AK65" s="19" t="str">
        <f>IF(OR(Q65=0,N(L65)=0),"",IF(AND('設定'!$B$12&lt;&gt;"はい",'設定'!$B$8=""),"",IF(G65="はい",S65&amp;"%対象※"&amp;"　"&amp;TEXT(V65+W65,"#,##0")&amp;"円"&amp;IF('設定'!$B$12="はい","（うち消費税額 "&amp;TEXT(W65,"#,##0")&amp;"円）",""),IF('設定'!$B$12="はい",S65&amp;"%対象※"&amp;"　税抜 "&amp;TEXT(V65,"#,##0")&amp;"円　消費税額 "&amp;TEXT(W65,"#,##0")&amp;"円（税込 "&amp;TEXT(V65+W65,"#,##0")&amp;"円）",S65&amp;"%対象※"&amp;"　税込 "&amp;TEXT(V65+W65,"#,##0")&amp;"円"))))</f>
        <v/>
      </c>
      <c r="AL65" s="19" t="str">
        <f>IF(OR(Q65=0,N(M65)=0),"","課税対象外（入湯税など）　"&amp;TEXT(M65,"#,##0")&amp;"円")</f>
        <v/>
      </c>
      <c r="AM65" s="19" t="str">
        <f>IF(OR(Q65=0,N(N65)=0),"","売上代金以外の額　"&amp;TEXT(N65,"#,##0")&amp;"円")</f>
        <v/>
      </c>
      <c r="AN65" s="19" t="str">
        <f>IF(Q65=0,"",IF(AA65&gt;0,"収入印紙 "&amp;TEXT(AA65,"#,##0")&amp;"円 貼付欄",""))</f>
        <v/>
      </c>
    </row>
    <row r="66">
      <c r="A66" s="103" t="n">
        <v>62</v>
      </c>
      <c r="B66" s="100" t="n"/>
      <c r="C66" s="100" t="n"/>
      <c r="D66" s="7" t="n"/>
      <c r="E66" s="7" t="n"/>
      <c r="F66" s="15" t="n"/>
      <c r="G66" s="15" t="n"/>
      <c r="H66" s="7" t="n"/>
      <c r="I66" s="15" t="n"/>
      <c r="J66" s="15" t="n"/>
      <c r="K66" s="104" t="n"/>
      <c r="L66" s="104" t="n"/>
      <c r="M66" s="104" t="n"/>
      <c r="N66" s="104" t="n"/>
      <c r="O66" s="15" t="n"/>
      <c r="P66" s="100" t="n"/>
      <c r="Q66" s="17">
        <f>IF(COUNT(K66,L66,M66,N66)=0,0,IF(AND(OR(N(K66)=0,R66&lt;&gt;""),OR(N(L66)=0,S66&lt;&gt;"")),1,0))</f>
        <v>0</v>
      </c>
      <c r="R66" s="17" t="str">
        <f>IF(C66="","",IFERROR(LOOKUP(2,1/(('設定'!$B$16:$B$19&lt;&gt;"")*('設定'!$B$16:$B$19&lt;=C66)*('設定'!$C$16:$C$19&lt;&gt;"")),'設定'!$C$16:$C$19),""))</f>
        <v/>
      </c>
      <c r="S66" s="17" t="str">
        <f>IF(C66="","",IFERROR(LOOKUP(2,1/(('設定'!$B$20:$B$23&lt;&gt;"")*('設定'!$B$20:$B$23&lt;=C66)*('設定'!$C$20:$C$23&lt;&gt;"")),'設定'!$C$20:$C$23),""))</f>
        <v/>
      </c>
      <c r="T66" s="105" t="str">
        <f>IF(Q66=0,"",IF(N(K66)=0,0,IF(J66="税抜",K66,K66-U66)))</f>
        <v/>
      </c>
      <c r="U66" s="105" t="str">
        <f>IF(Q66=0,"",IF(N(K66)=0,0,IF('設定'!$B$11="切上げ",ROUNDUP(IF(J66="税抜",K66*R66/100,K66*R66/(100+R66)),0),IF('設定'!$B$11="四捨五入",ROUND(IF(J66="税抜",K66*R66/100,K66*R66/(100+R66)),0),ROUNDDOWN(IF(J66="税抜",K66*R66/100,K66*R66/(100+R66)),0)))))</f>
        <v/>
      </c>
      <c r="V66" s="105" t="str">
        <f>IF(Q66=0,"",IF(N(L66)=0,0,IF(J66="税抜",L66,L66-W66)))</f>
        <v/>
      </c>
      <c r="W66" s="105" t="str">
        <f>IF(Q66=0,"",IF(N(L66)=0,0,IF('設定'!$B$11="切上げ",ROUNDUP(IF(J66="税抜",L66*S66/100,L66*S66/(100+S66)),0),IF('設定'!$B$11="四捨五入",ROUND(IF(J66="税抜",L66*S66/100,L66*S66/(100+S66)),0),ROUNDDOWN(IF(J66="税抜",L66*S66/100,L66*S66/(100+S66)),0)))))</f>
        <v/>
      </c>
      <c r="X66" s="105" t="str">
        <f>IF(Q66=0,"",T66+U66+V66+W66+N(M66)+N(N66))</f>
        <v/>
      </c>
      <c r="Y66" s="105" t="str">
        <f>IF(Q66=0,"",IF(AND('設定'!$B$9="はい",'設定'!$B$12="はい"),T66+V66,T66+U66+V66+W66))</f>
        <v/>
      </c>
      <c r="Z66" s="105" t="str">
        <f>IF(Q66=0,"",Y66+N(N66))</f>
        <v/>
      </c>
      <c r="AA66" s="105" t="str">
        <f>IF(Q66=0,"",IF(O66="はい",0,IF(I66="クレジットカード",0,IF(I66="電子（PDFのみ）",0,IF(Y66=0,IF(Z66&lt;'印紙判定表'!$A$24,0,'印紙判定表'!$C$24),IF(Z66&lt;'印紙判定表'!$A$6,0,INDEX('印紙判定表'!$C$5:$C$19,MATCH(MAX(Y66,'印紙判定表'!$A$6),'印紙判定表'!$A$5:$A$19,1))))))))</f>
        <v/>
      </c>
      <c r="AB66" s="11" t="str">
        <f>IF(Q66=0,"",IF(O66="はい","非課税（営業に関しない受取書・国税庁 No.7125）",IF(I66="クレジットカード","課税文書に当たらない（領収書に「クレジットカード利用」と印字・国税庁 質疑応答19/37）",IF(I66="電子（PDFのみ）","課税文書に当たらない（電子データのみで紙を渡さない・国税庁 質疑応答02/10。紙に印刷して渡すと課税）",IF(AA66=0,"非課税（受取金額が"&amp;TEXT(IF(Y66=0,'印紙判定表'!$A$24,'印紙判定表'!$A$6),"#,##0")&amp;"円"&amp;"未満・国税庁 No.7105）"&amp;IF(N(N66)&gt;0,"。売上代金と売上代金以外の合計で判定","")&amp;IF(N(M66)&gt;0,"。入湯税など特別徴収の税は判定額に入れない（印紙税法基本通達第32条）",""),"課税（判定額"&amp;TEXT(Y66,"#,##0")&amp;"円→"&amp;TEXT(AA66,"#,##0")&amp;"円）"&amp;IF(AND('設定'!$B$9="はい",'設定'!$B$12="はい"),"。消費税額を除いた額で判定（国税庁 No.7124）","。税込の額で判定（"&amp;IF('設定'!$B$9="はい","消費税額を印字しない書式・国税庁 No.7124","免税事業者・国税庁 質疑応答19/21")&amp;"）")&amp;IF(N(M66)&gt;0,"。入湯税など特別徴収の税は判定額に入れない（印紙税法基本通達第32条）","")&amp;IF(I66="銀行振込","。振込でも受取書（印紙税法基本通達 別表第一 第17号文書の4）","")&amp;IF(OR(I66="電子マネー",I66="コード決済"),"。決済の仕組みで扱いが違う（国税庁 質疑応答19/50）。この表では印紙が要るものとして判定","")&amp;IF(Y66=0,"。売上代金以外の受取書として判定（第17号の2）",IF(Y66&lt;'印紙判定表'!$A$6,"。売上代金は"&amp;TEXT('印紙判定表'!$A$6,"#,##0")&amp;"円"&amp;"未満だが、売上代金以外との合計が"&amp;TEXT('印紙判定表'!$A$6,"#,##0")&amp;"円"&amp;"以上のため"&amp;TEXT(AA66,"#,##0")&amp;"円","")))))))</f>
        <v/>
      </c>
      <c r="AC66" s="11" t="str">
        <f>IF(Q66=0,"",IF(G66="はい","簡易請求書の形（宛名なし・「上様」）","事業者宛（適格請求書の形）"))</f>
        <v/>
      </c>
      <c r="AD66" s="11" t="str">
        <f>IF(COUNT(K66,L66,M66,N66)=0,"",IF(Q66=0,"取引日を入れてください（税率を取引日で決めます）。",IF(AND(G66&lt;&gt;"はい",E66=""),"宛名を入れてください（事業者宛は宛名が必要）。","")&amp;IF(AND(G66="はい",'設定'!$B$10="その他（事業者間の取引が中心）"),"「上様」にできる事業か確認してください（相手が個別に特定される取引は簡易請求書の対象外・国税庁 問24-2）。","")&amp;IF(AND(G66&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66="","領収書の日付（受領日）を入れてください。","")&amp;IF(OR(I66="電子マネー",I66="コード決済"),"決済の仕組みで印紙の扱いが違います（国税庁 質疑応答19/50）。","")))</f>
        <v/>
      </c>
      <c r="AE66" s="19" t="str">
        <f>IF(Q66=0,"",IF(P66&lt;&gt;"","領 収 書（再発行）","領 収 書"))</f>
        <v/>
      </c>
      <c r="AF66" s="19" t="str">
        <f>IF(B66="","",IF(B66&gt;=DATE(2019,5,1),"令和"&amp;IF(YEAR(B66)=2019,"元",YEAR(B66)-2018)&amp;"年"&amp;MONTH(B66)&amp;"月"&amp;DAY(B66)&amp;"日",YEAR(B66)&amp;"年"&amp;MONTH(B66)&amp;"月"&amp;DAY(B66)&amp;"日")&amp;IF(P66&lt;&gt;"","　（再発行）元の領収書 "&amp;IF(P66&gt;=DATE(2019,5,1),"令和"&amp;IF(YEAR(P66)=2019,"元",YEAR(P66)-2018)&amp;"年"&amp;MONTH(P66)&amp;"月"&amp;DAY(P66)&amp;"日",YEAR(P66)&amp;"年"&amp;MONTH(P66)&amp;"月"&amp;DAY(P66)&amp;"日")&amp;"付",""))</f>
        <v/>
      </c>
      <c r="AG66" s="19" t="str">
        <f>IF(G66="はい","上様",IF(E66="","",E66&amp;" "&amp;IF(F66="","様",F66)))</f>
        <v/>
      </c>
      <c r="AH66" s="19" t="str">
        <f>IF(Q66=0,"","金額　￥"&amp;TEXT(X66,"#,##0")&amp;" －")</f>
        <v/>
      </c>
      <c r="AI66" s="19" t="str">
        <f>IF(H66="","","但し　"&amp;IF(RIGHT(H66&amp;IF(D66&lt;&gt;"","（"&amp;D66&amp;"）",""),3)="として",H66&amp;IF(D66&lt;&gt;"","（"&amp;D66&amp;"）",""),H66&amp;IF(D66&lt;&gt;"","（"&amp;D66&amp;"）","")&amp;"として")&amp;IF(I66="クレジットカード","（クレジットカード利用）","")&amp;IF(N(L66)&gt;0,"（※は軽減税率の対象品目）",""))</f>
        <v/>
      </c>
      <c r="AJ66" s="19" t="str">
        <f>IF(OR(Q66=0,N(K66)=0),"",IF(AND('設定'!$B$12&lt;&gt;"はい",'設定'!$B$8=""),"",IF(G66="はい",R66&amp;"%対象"&amp;"　"&amp;TEXT(T66+U66,"#,##0")&amp;"円"&amp;IF('設定'!$B$12="はい","（うち消費税額 "&amp;TEXT(U66,"#,##0")&amp;"円）",""),IF('設定'!$B$12="はい",R66&amp;"%対象"&amp;"　税抜 "&amp;TEXT(T66,"#,##0")&amp;"円　消費税額 "&amp;TEXT(U66,"#,##0")&amp;"円（税込 "&amp;TEXT(T66+U66,"#,##0")&amp;"円）",R66&amp;"%対象"&amp;"　税込 "&amp;TEXT(T66+U66,"#,##0")&amp;"円"))))</f>
        <v/>
      </c>
      <c r="AK66" s="19" t="str">
        <f>IF(OR(Q66=0,N(L66)=0),"",IF(AND('設定'!$B$12&lt;&gt;"はい",'設定'!$B$8=""),"",IF(G66="はい",S66&amp;"%対象※"&amp;"　"&amp;TEXT(V66+W66,"#,##0")&amp;"円"&amp;IF('設定'!$B$12="はい","（うち消費税額 "&amp;TEXT(W66,"#,##0")&amp;"円）",""),IF('設定'!$B$12="はい",S66&amp;"%対象※"&amp;"　税抜 "&amp;TEXT(V66,"#,##0")&amp;"円　消費税額 "&amp;TEXT(W66,"#,##0")&amp;"円（税込 "&amp;TEXT(V66+W66,"#,##0")&amp;"円）",S66&amp;"%対象※"&amp;"　税込 "&amp;TEXT(V66+W66,"#,##0")&amp;"円"))))</f>
        <v/>
      </c>
      <c r="AL66" s="19" t="str">
        <f>IF(OR(Q66=0,N(M66)=0),"","課税対象外（入湯税など）　"&amp;TEXT(M66,"#,##0")&amp;"円")</f>
        <v/>
      </c>
      <c r="AM66" s="19" t="str">
        <f>IF(OR(Q66=0,N(N66)=0),"","売上代金以外の額　"&amp;TEXT(N66,"#,##0")&amp;"円")</f>
        <v/>
      </c>
      <c r="AN66" s="19" t="str">
        <f>IF(Q66=0,"",IF(AA66&gt;0,"収入印紙 "&amp;TEXT(AA66,"#,##0")&amp;"円 貼付欄",""))</f>
        <v/>
      </c>
    </row>
    <row r="67">
      <c r="A67" s="103" t="n">
        <v>63</v>
      </c>
      <c r="B67" s="100" t="n"/>
      <c r="C67" s="100" t="n"/>
      <c r="D67" s="7" t="n"/>
      <c r="E67" s="7" t="n"/>
      <c r="F67" s="15" t="n"/>
      <c r="G67" s="15" t="n"/>
      <c r="H67" s="7" t="n"/>
      <c r="I67" s="15" t="n"/>
      <c r="J67" s="15" t="n"/>
      <c r="K67" s="104" t="n"/>
      <c r="L67" s="104" t="n"/>
      <c r="M67" s="104" t="n"/>
      <c r="N67" s="104" t="n"/>
      <c r="O67" s="15" t="n"/>
      <c r="P67" s="100" t="n"/>
      <c r="Q67" s="17">
        <f>IF(COUNT(K67,L67,M67,N67)=0,0,IF(AND(OR(N(K67)=0,R67&lt;&gt;""),OR(N(L67)=0,S67&lt;&gt;"")),1,0))</f>
        <v>0</v>
      </c>
      <c r="R67" s="17" t="str">
        <f>IF(C67="","",IFERROR(LOOKUP(2,1/(('設定'!$B$16:$B$19&lt;&gt;"")*('設定'!$B$16:$B$19&lt;=C67)*('設定'!$C$16:$C$19&lt;&gt;"")),'設定'!$C$16:$C$19),""))</f>
        <v/>
      </c>
      <c r="S67" s="17" t="str">
        <f>IF(C67="","",IFERROR(LOOKUP(2,1/(('設定'!$B$20:$B$23&lt;&gt;"")*('設定'!$B$20:$B$23&lt;=C67)*('設定'!$C$20:$C$23&lt;&gt;"")),'設定'!$C$20:$C$23),""))</f>
        <v/>
      </c>
      <c r="T67" s="105" t="str">
        <f>IF(Q67=0,"",IF(N(K67)=0,0,IF(J67="税抜",K67,K67-U67)))</f>
        <v/>
      </c>
      <c r="U67" s="105" t="str">
        <f>IF(Q67=0,"",IF(N(K67)=0,0,IF('設定'!$B$11="切上げ",ROUNDUP(IF(J67="税抜",K67*R67/100,K67*R67/(100+R67)),0),IF('設定'!$B$11="四捨五入",ROUND(IF(J67="税抜",K67*R67/100,K67*R67/(100+R67)),0),ROUNDDOWN(IF(J67="税抜",K67*R67/100,K67*R67/(100+R67)),0)))))</f>
        <v/>
      </c>
      <c r="V67" s="105" t="str">
        <f>IF(Q67=0,"",IF(N(L67)=0,0,IF(J67="税抜",L67,L67-W67)))</f>
        <v/>
      </c>
      <c r="W67" s="105" t="str">
        <f>IF(Q67=0,"",IF(N(L67)=0,0,IF('設定'!$B$11="切上げ",ROUNDUP(IF(J67="税抜",L67*S67/100,L67*S67/(100+S67)),0),IF('設定'!$B$11="四捨五入",ROUND(IF(J67="税抜",L67*S67/100,L67*S67/(100+S67)),0),ROUNDDOWN(IF(J67="税抜",L67*S67/100,L67*S67/(100+S67)),0)))))</f>
        <v/>
      </c>
      <c r="X67" s="105" t="str">
        <f>IF(Q67=0,"",T67+U67+V67+W67+N(M67)+N(N67))</f>
        <v/>
      </c>
      <c r="Y67" s="105" t="str">
        <f>IF(Q67=0,"",IF(AND('設定'!$B$9="はい",'設定'!$B$12="はい"),T67+V67,T67+U67+V67+W67))</f>
        <v/>
      </c>
      <c r="Z67" s="105" t="str">
        <f>IF(Q67=0,"",Y67+N(N67))</f>
        <v/>
      </c>
      <c r="AA67" s="105" t="str">
        <f>IF(Q67=0,"",IF(O67="はい",0,IF(I67="クレジットカード",0,IF(I67="電子（PDFのみ）",0,IF(Y67=0,IF(Z67&lt;'印紙判定表'!$A$24,0,'印紙判定表'!$C$24),IF(Z67&lt;'印紙判定表'!$A$6,0,INDEX('印紙判定表'!$C$5:$C$19,MATCH(MAX(Y67,'印紙判定表'!$A$6),'印紙判定表'!$A$5:$A$19,1))))))))</f>
        <v/>
      </c>
      <c r="AB67" s="11" t="str">
        <f>IF(Q67=0,"",IF(O67="はい","非課税（営業に関しない受取書・国税庁 No.7125）",IF(I67="クレジットカード","課税文書に当たらない（領収書に「クレジットカード利用」と印字・国税庁 質疑応答19/37）",IF(I67="電子（PDFのみ）","課税文書に当たらない（電子データのみで紙を渡さない・国税庁 質疑応答02/10。紙に印刷して渡すと課税）",IF(AA67=0,"非課税（受取金額が"&amp;TEXT(IF(Y67=0,'印紙判定表'!$A$24,'印紙判定表'!$A$6),"#,##0")&amp;"円"&amp;"未満・国税庁 No.7105）"&amp;IF(N(N67)&gt;0,"。売上代金と売上代金以外の合計で判定","")&amp;IF(N(M67)&gt;0,"。入湯税など特別徴収の税は判定額に入れない（印紙税法基本通達第32条）",""),"課税（判定額"&amp;TEXT(Y67,"#,##0")&amp;"円→"&amp;TEXT(AA67,"#,##0")&amp;"円）"&amp;IF(AND('設定'!$B$9="はい",'設定'!$B$12="はい"),"。消費税額を除いた額で判定（国税庁 No.7124）","。税込の額で判定（"&amp;IF('設定'!$B$9="はい","消費税額を印字しない書式・国税庁 No.7124","免税事業者・国税庁 質疑応答19/21")&amp;"）")&amp;IF(N(M67)&gt;0,"。入湯税など特別徴収の税は判定額に入れない（印紙税法基本通達第32条）","")&amp;IF(I67="銀行振込","。振込でも受取書（印紙税法基本通達 別表第一 第17号文書の4）","")&amp;IF(OR(I67="電子マネー",I67="コード決済"),"。決済の仕組みで扱いが違う（国税庁 質疑応答19/50）。この表では印紙が要るものとして判定","")&amp;IF(Y67=0,"。売上代金以外の受取書として判定（第17号の2）",IF(Y67&lt;'印紙判定表'!$A$6,"。売上代金は"&amp;TEXT('印紙判定表'!$A$6,"#,##0")&amp;"円"&amp;"未満だが、売上代金以外との合計が"&amp;TEXT('印紙判定表'!$A$6,"#,##0")&amp;"円"&amp;"以上のため"&amp;TEXT(AA67,"#,##0")&amp;"円","")))))))</f>
        <v/>
      </c>
      <c r="AC67" s="11" t="str">
        <f>IF(Q67=0,"",IF(G67="はい","簡易請求書の形（宛名なし・「上様」）","事業者宛（適格請求書の形）"))</f>
        <v/>
      </c>
      <c r="AD67" s="11" t="str">
        <f>IF(COUNT(K67,L67,M67,N67)=0,"",IF(Q67=0,"取引日を入れてください（税率を取引日で決めます）。",IF(AND(G67&lt;&gt;"はい",E67=""),"宛名を入れてください（事業者宛は宛名が必要）。","")&amp;IF(AND(G67="はい",'設定'!$B$10="その他（事業者間の取引が中心）"),"「上様」にできる事業か確認してください（相手が個別に特定される取引は簡易請求書の対象外・国税庁 問24-2）。","")&amp;IF(AND(G67&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67="","領収書の日付（受領日）を入れてください。","")&amp;IF(OR(I67="電子マネー",I67="コード決済"),"決済の仕組みで印紙の扱いが違います（国税庁 質疑応答19/50）。","")))</f>
        <v/>
      </c>
      <c r="AE67" s="19" t="str">
        <f>IF(Q67=0,"",IF(P67&lt;&gt;"","領 収 書（再発行）","領 収 書"))</f>
        <v/>
      </c>
      <c r="AF67" s="19" t="str">
        <f>IF(B67="","",IF(B67&gt;=DATE(2019,5,1),"令和"&amp;IF(YEAR(B67)=2019,"元",YEAR(B67)-2018)&amp;"年"&amp;MONTH(B67)&amp;"月"&amp;DAY(B67)&amp;"日",YEAR(B67)&amp;"年"&amp;MONTH(B67)&amp;"月"&amp;DAY(B67)&amp;"日")&amp;IF(P67&lt;&gt;"","　（再発行）元の領収書 "&amp;IF(P67&gt;=DATE(2019,5,1),"令和"&amp;IF(YEAR(P67)=2019,"元",YEAR(P67)-2018)&amp;"年"&amp;MONTH(P67)&amp;"月"&amp;DAY(P67)&amp;"日",YEAR(P67)&amp;"年"&amp;MONTH(P67)&amp;"月"&amp;DAY(P67)&amp;"日")&amp;"付",""))</f>
        <v/>
      </c>
      <c r="AG67" s="19" t="str">
        <f>IF(G67="はい","上様",IF(E67="","",E67&amp;" "&amp;IF(F67="","様",F67)))</f>
        <v/>
      </c>
      <c r="AH67" s="19" t="str">
        <f>IF(Q67=0,"","金額　￥"&amp;TEXT(X67,"#,##0")&amp;" －")</f>
        <v/>
      </c>
      <c r="AI67" s="19" t="str">
        <f>IF(H67="","","但し　"&amp;IF(RIGHT(H67&amp;IF(D67&lt;&gt;"","（"&amp;D67&amp;"）",""),3)="として",H67&amp;IF(D67&lt;&gt;"","（"&amp;D67&amp;"）",""),H67&amp;IF(D67&lt;&gt;"","（"&amp;D67&amp;"）","")&amp;"として")&amp;IF(I67="クレジットカード","（クレジットカード利用）","")&amp;IF(N(L67)&gt;0,"（※は軽減税率の対象品目）",""))</f>
        <v/>
      </c>
      <c r="AJ67" s="19" t="str">
        <f>IF(OR(Q67=0,N(K67)=0),"",IF(AND('設定'!$B$12&lt;&gt;"はい",'設定'!$B$8=""),"",IF(G67="はい",R67&amp;"%対象"&amp;"　"&amp;TEXT(T67+U67,"#,##0")&amp;"円"&amp;IF('設定'!$B$12="はい","（うち消費税額 "&amp;TEXT(U67,"#,##0")&amp;"円）",""),IF('設定'!$B$12="はい",R67&amp;"%対象"&amp;"　税抜 "&amp;TEXT(T67,"#,##0")&amp;"円　消費税額 "&amp;TEXT(U67,"#,##0")&amp;"円（税込 "&amp;TEXT(T67+U67,"#,##0")&amp;"円）",R67&amp;"%対象"&amp;"　税込 "&amp;TEXT(T67+U67,"#,##0")&amp;"円"))))</f>
        <v/>
      </c>
      <c r="AK67" s="19" t="str">
        <f>IF(OR(Q67=0,N(L67)=0),"",IF(AND('設定'!$B$12&lt;&gt;"はい",'設定'!$B$8=""),"",IF(G67="はい",S67&amp;"%対象※"&amp;"　"&amp;TEXT(V67+W67,"#,##0")&amp;"円"&amp;IF('設定'!$B$12="はい","（うち消費税額 "&amp;TEXT(W67,"#,##0")&amp;"円）",""),IF('設定'!$B$12="はい",S67&amp;"%対象※"&amp;"　税抜 "&amp;TEXT(V67,"#,##0")&amp;"円　消費税額 "&amp;TEXT(W67,"#,##0")&amp;"円（税込 "&amp;TEXT(V67+W67,"#,##0")&amp;"円）",S67&amp;"%対象※"&amp;"　税込 "&amp;TEXT(V67+W67,"#,##0")&amp;"円"))))</f>
        <v/>
      </c>
      <c r="AL67" s="19" t="str">
        <f>IF(OR(Q67=0,N(M67)=0),"","課税対象外（入湯税など）　"&amp;TEXT(M67,"#,##0")&amp;"円")</f>
        <v/>
      </c>
      <c r="AM67" s="19" t="str">
        <f>IF(OR(Q67=0,N(N67)=0),"","売上代金以外の額　"&amp;TEXT(N67,"#,##0")&amp;"円")</f>
        <v/>
      </c>
      <c r="AN67" s="19" t="str">
        <f>IF(Q67=0,"",IF(AA67&gt;0,"収入印紙 "&amp;TEXT(AA67,"#,##0")&amp;"円 貼付欄",""))</f>
        <v/>
      </c>
    </row>
    <row r="68">
      <c r="A68" s="103" t="n">
        <v>64</v>
      </c>
      <c r="B68" s="100" t="n"/>
      <c r="C68" s="100" t="n"/>
      <c r="D68" s="7" t="n"/>
      <c r="E68" s="7" t="n"/>
      <c r="F68" s="15" t="n"/>
      <c r="G68" s="15" t="n"/>
      <c r="H68" s="7" t="n"/>
      <c r="I68" s="15" t="n"/>
      <c r="J68" s="15" t="n"/>
      <c r="K68" s="104" t="n"/>
      <c r="L68" s="104" t="n"/>
      <c r="M68" s="104" t="n"/>
      <c r="N68" s="104" t="n"/>
      <c r="O68" s="15" t="n"/>
      <c r="P68" s="100" t="n"/>
      <c r="Q68" s="17">
        <f>IF(COUNT(K68,L68,M68,N68)=0,0,IF(AND(OR(N(K68)=0,R68&lt;&gt;""),OR(N(L68)=0,S68&lt;&gt;"")),1,0))</f>
        <v>0</v>
      </c>
      <c r="R68" s="17" t="str">
        <f>IF(C68="","",IFERROR(LOOKUP(2,1/(('設定'!$B$16:$B$19&lt;&gt;"")*('設定'!$B$16:$B$19&lt;=C68)*('設定'!$C$16:$C$19&lt;&gt;"")),'設定'!$C$16:$C$19),""))</f>
        <v/>
      </c>
      <c r="S68" s="17" t="str">
        <f>IF(C68="","",IFERROR(LOOKUP(2,1/(('設定'!$B$20:$B$23&lt;&gt;"")*('設定'!$B$20:$B$23&lt;=C68)*('設定'!$C$20:$C$23&lt;&gt;"")),'設定'!$C$20:$C$23),""))</f>
        <v/>
      </c>
      <c r="T68" s="105" t="str">
        <f>IF(Q68=0,"",IF(N(K68)=0,0,IF(J68="税抜",K68,K68-U68)))</f>
        <v/>
      </c>
      <c r="U68" s="105" t="str">
        <f>IF(Q68=0,"",IF(N(K68)=0,0,IF('設定'!$B$11="切上げ",ROUNDUP(IF(J68="税抜",K68*R68/100,K68*R68/(100+R68)),0),IF('設定'!$B$11="四捨五入",ROUND(IF(J68="税抜",K68*R68/100,K68*R68/(100+R68)),0),ROUNDDOWN(IF(J68="税抜",K68*R68/100,K68*R68/(100+R68)),0)))))</f>
        <v/>
      </c>
      <c r="V68" s="105" t="str">
        <f>IF(Q68=0,"",IF(N(L68)=0,0,IF(J68="税抜",L68,L68-W68)))</f>
        <v/>
      </c>
      <c r="W68" s="105" t="str">
        <f>IF(Q68=0,"",IF(N(L68)=0,0,IF('設定'!$B$11="切上げ",ROUNDUP(IF(J68="税抜",L68*S68/100,L68*S68/(100+S68)),0),IF('設定'!$B$11="四捨五入",ROUND(IF(J68="税抜",L68*S68/100,L68*S68/(100+S68)),0),ROUNDDOWN(IF(J68="税抜",L68*S68/100,L68*S68/(100+S68)),0)))))</f>
        <v/>
      </c>
      <c r="X68" s="105" t="str">
        <f>IF(Q68=0,"",T68+U68+V68+W68+N(M68)+N(N68))</f>
        <v/>
      </c>
      <c r="Y68" s="105" t="str">
        <f>IF(Q68=0,"",IF(AND('設定'!$B$9="はい",'設定'!$B$12="はい"),T68+V68,T68+U68+V68+W68))</f>
        <v/>
      </c>
      <c r="Z68" s="105" t="str">
        <f>IF(Q68=0,"",Y68+N(N68))</f>
        <v/>
      </c>
      <c r="AA68" s="105" t="str">
        <f>IF(Q68=0,"",IF(O68="はい",0,IF(I68="クレジットカード",0,IF(I68="電子（PDFのみ）",0,IF(Y68=0,IF(Z68&lt;'印紙判定表'!$A$24,0,'印紙判定表'!$C$24),IF(Z68&lt;'印紙判定表'!$A$6,0,INDEX('印紙判定表'!$C$5:$C$19,MATCH(MAX(Y68,'印紙判定表'!$A$6),'印紙判定表'!$A$5:$A$19,1))))))))</f>
        <v/>
      </c>
      <c r="AB68" s="11" t="str">
        <f>IF(Q68=0,"",IF(O68="はい","非課税（営業に関しない受取書・国税庁 No.7125）",IF(I68="クレジットカード","課税文書に当たらない（領収書に「クレジットカード利用」と印字・国税庁 質疑応答19/37）",IF(I68="電子（PDFのみ）","課税文書に当たらない（電子データのみで紙を渡さない・国税庁 質疑応答02/10。紙に印刷して渡すと課税）",IF(AA68=0,"非課税（受取金額が"&amp;TEXT(IF(Y68=0,'印紙判定表'!$A$24,'印紙判定表'!$A$6),"#,##0")&amp;"円"&amp;"未満・国税庁 No.7105）"&amp;IF(N(N68)&gt;0,"。売上代金と売上代金以外の合計で判定","")&amp;IF(N(M68)&gt;0,"。入湯税など特別徴収の税は判定額に入れない（印紙税法基本通達第32条）",""),"課税（判定額"&amp;TEXT(Y68,"#,##0")&amp;"円→"&amp;TEXT(AA68,"#,##0")&amp;"円）"&amp;IF(AND('設定'!$B$9="はい",'設定'!$B$12="はい"),"。消費税額を除いた額で判定（国税庁 No.7124）","。税込の額で判定（"&amp;IF('設定'!$B$9="はい","消費税額を印字しない書式・国税庁 No.7124","免税事業者・国税庁 質疑応答19/21")&amp;"）")&amp;IF(N(M68)&gt;0,"。入湯税など特別徴収の税は判定額に入れない（印紙税法基本通達第32条）","")&amp;IF(I68="銀行振込","。振込でも受取書（印紙税法基本通達 別表第一 第17号文書の4）","")&amp;IF(OR(I68="電子マネー",I68="コード決済"),"。決済の仕組みで扱いが違う（国税庁 質疑応答19/50）。この表では印紙が要るものとして判定","")&amp;IF(Y68=0,"。売上代金以外の受取書として判定（第17号の2）",IF(Y68&lt;'印紙判定表'!$A$6,"。売上代金は"&amp;TEXT('印紙判定表'!$A$6,"#,##0")&amp;"円"&amp;"未満だが、売上代金以外との合計が"&amp;TEXT('印紙判定表'!$A$6,"#,##0")&amp;"円"&amp;"以上のため"&amp;TEXT(AA68,"#,##0")&amp;"円","")))))))</f>
        <v/>
      </c>
      <c r="AC68" s="11" t="str">
        <f>IF(Q68=0,"",IF(G68="はい","簡易請求書の形（宛名なし・「上様」）","事業者宛（適格請求書の形）"))</f>
        <v/>
      </c>
      <c r="AD68" s="11" t="str">
        <f>IF(COUNT(K68,L68,M68,N68)=0,"",IF(Q68=0,"取引日を入れてください（税率を取引日で決めます）。",IF(AND(G68&lt;&gt;"はい",E68=""),"宛名を入れてください（事業者宛は宛名が必要）。","")&amp;IF(AND(G68="はい",'設定'!$B$10="その他（事業者間の取引が中心）"),"「上様」にできる事業か確認してください（相手が個別に特定される取引は簡易請求書の対象外・国税庁 問24-2）。","")&amp;IF(AND(G68&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68="","領収書の日付（受領日）を入れてください。","")&amp;IF(OR(I68="電子マネー",I68="コード決済"),"決済の仕組みで印紙の扱いが違います（国税庁 質疑応答19/50）。","")))</f>
        <v/>
      </c>
      <c r="AE68" s="19" t="str">
        <f>IF(Q68=0,"",IF(P68&lt;&gt;"","領 収 書（再発行）","領 収 書"))</f>
        <v/>
      </c>
      <c r="AF68" s="19" t="str">
        <f>IF(B68="","",IF(B68&gt;=DATE(2019,5,1),"令和"&amp;IF(YEAR(B68)=2019,"元",YEAR(B68)-2018)&amp;"年"&amp;MONTH(B68)&amp;"月"&amp;DAY(B68)&amp;"日",YEAR(B68)&amp;"年"&amp;MONTH(B68)&amp;"月"&amp;DAY(B68)&amp;"日")&amp;IF(P68&lt;&gt;"","　（再発行）元の領収書 "&amp;IF(P68&gt;=DATE(2019,5,1),"令和"&amp;IF(YEAR(P68)=2019,"元",YEAR(P68)-2018)&amp;"年"&amp;MONTH(P68)&amp;"月"&amp;DAY(P68)&amp;"日",YEAR(P68)&amp;"年"&amp;MONTH(P68)&amp;"月"&amp;DAY(P68)&amp;"日")&amp;"付",""))</f>
        <v/>
      </c>
      <c r="AG68" s="19" t="str">
        <f>IF(G68="はい","上様",IF(E68="","",E68&amp;" "&amp;IF(F68="","様",F68)))</f>
        <v/>
      </c>
      <c r="AH68" s="19" t="str">
        <f>IF(Q68=0,"","金額　￥"&amp;TEXT(X68,"#,##0")&amp;" －")</f>
        <v/>
      </c>
      <c r="AI68" s="19" t="str">
        <f>IF(H68="","","但し　"&amp;IF(RIGHT(H68&amp;IF(D68&lt;&gt;"","（"&amp;D68&amp;"）",""),3)="として",H68&amp;IF(D68&lt;&gt;"","（"&amp;D68&amp;"）",""),H68&amp;IF(D68&lt;&gt;"","（"&amp;D68&amp;"）","")&amp;"として")&amp;IF(I68="クレジットカード","（クレジットカード利用）","")&amp;IF(N(L68)&gt;0,"（※は軽減税率の対象品目）",""))</f>
        <v/>
      </c>
      <c r="AJ68" s="19" t="str">
        <f>IF(OR(Q68=0,N(K68)=0),"",IF(AND('設定'!$B$12&lt;&gt;"はい",'設定'!$B$8=""),"",IF(G68="はい",R68&amp;"%対象"&amp;"　"&amp;TEXT(T68+U68,"#,##0")&amp;"円"&amp;IF('設定'!$B$12="はい","（うち消費税額 "&amp;TEXT(U68,"#,##0")&amp;"円）",""),IF('設定'!$B$12="はい",R68&amp;"%対象"&amp;"　税抜 "&amp;TEXT(T68,"#,##0")&amp;"円　消費税額 "&amp;TEXT(U68,"#,##0")&amp;"円（税込 "&amp;TEXT(T68+U68,"#,##0")&amp;"円）",R68&amp;"%対象"&amp;"　税込 "&amp;TEXT(T68+U68,"#,##0")&amp;"円"))))</f>
        <v/>
      </c>
      <c r="AK68" s="19" t="str">
        <f>IF(OR(Q68=0,N(L68)=0),"",IF(AND('設定'!$B$12&lt;&gt;"はい",'設定'!$B$8=""),"",IF(G68="はい",S68&amp;"%対象※"&amp;"　"&amp;TEXT(V68+W68,"#,##0")&amp;"円"&amp;IF('設定'!$B$12="はい","（うち消費税額 "&amp;TEXT(W68,"#,##0")&amp;"円）",""),IF('設定'!$B$12="はい",S68&amp;"%対象※"&amp;"　税抜 "&amp;TEXT(V68,"#,##0")&amp;"円　消費税額 "&amp;TEXT(W68,"#,##0")&amp;"円（税込 "&amp;TEXT(V68+W68,"#,##0")&amp;"円）",S68&amp;"%対象※"&amp;"　税込 "&amp;TEXT(V68+W68,"#,##0")&amp;"円"))))</f>
        <v/>
      </c>
      <c r="AL68" s="19" t="str">
        <f>IF(OR(Q68=0,N(M68)=0),"","課税対象外（入湯税など）　"&amp;TEXT(M68,"#,##0")&amp;"円")</f>
        <v/>
      </c>
      <c r="AM68" s="19" t="str">
        <f>IF(OR(Q68=0,N(N68)=0),"","売上代金以外の額　"&amp;TEXT(N68,"#,##0")&amp;"円")</f>
        <v/>
      </c>
      <c r="AN68" s="19" t="str">
        <f>IF(Q68=0,"",IF(AA68&gt;0,"収入印紙 "&amp;TEXT(AA68,"#,##0")&amp;"円 貼付欄",""))</f>
        <v/>
      </c>
    </row>
    <row r="69">
      <c r="A69" s="103" t="n">
        <v>65</v>
      </c>
      <c r="B69" s="100" t="n"/>
      <c r="C69" s="100" t="n"/>
      <c r="D69" s="7" t="n"/>
      <c r="E69" s="7" t="n"/>
      <c r="F69" s="15" t="n"/>
      <c r="G69" s="15" t="n"/>
      <c r="H69" s="7" t="n"/>
      <c r="I69" s="15" t="n"/>
      <c r="J69" s="15" t="n"/>
      <c r="K69" s="104" t="n"/>
      <c r="L69" s="104" t="n"/>
      <c r="M69" s="104" t="n"/>
      <c r="N69" s="104" t="n"/>
      <c r="O69" s="15" t="n"/>
      <c r="P69" s="100" t="n"/>
      <c r="Q69" s="17">
        <f>IF(COUNT(K69,L69,M69,N69)=0,0,IF(AND(OR(N(K69)=0,R69&lt;&gt;""),OR(N(L69)=0,S69&lt;&gt;"")),1,0))</f>
        <v>0</v>
      </c>
      <c r="R69" s="17" t="str">
        <f>IF(C69="","",IFERROR(LOOKUP(2,1/(('設定'!$B$16:$B$19&lt;&gt;"")*('設定'!$B$16:$B$19&lt;=C69)*('設定'!$C$16:$C$19&lt;&gt;"")),'設定'!$C$16:$C$19),""))</f>
        <v/>
      </c>
      <c r="S69" s="17" t="str">
        <f>IF(C69="","",IFERROR(LOOKUP(2,1/(('設定'!$B$20:$B$23&lt;&gt;"")*('設定'!$B$20:$B$23&lt;=C69)*('設定'!$C$20:$C$23&lt;&gt;"")),'設定'!$C$20:$C$23),""))</f>
        <v/>
      </c>
      <c r="T69" s="105" t="str">
        <f>IF(Q69=0,"",IF(N(K69)=0,0,IF(J69="税抜",K69,K69-U69)))</f>
        <v/>
      </c>
      <c r="U69" s="105" t="str">
        <f>IF(Q69=0,"",IF(N(K69)=0,0,IF('設定'!$B$11="切上げ",ROUNDUP(IF(J69="税抜",K69*R69/100,K69*R69/(100+R69)),0),IF('設定'!$B$11="四捨五入",ROUND(IF(J69="税抜",K69*R69/100,K69*R69/(100+R69)),0),ROUNDDOWN(IF(J69="税抜",K69*R69/100,K69*R69/(100+R69)),0)))))</f>
        <v/>
      </c>
      <c r="V69" s="105" t="str">
        <f>IF(Q69=0,"",IF(N(L69)=0,0,IF(J69="税抜",L69,L69-W69)))</f>
        <v/>
      </c>
      <c r="W69" s="105" t="str">
        <f>IF(Q69=0,"",IF(N(L69)=0,0,IF('設定'!$B$11="切上げ",ROUNDUP(IF(J69="税抜",L69*S69/100,L69*S69/(100+S69)),0),IF('設定'!$B$11="四捨五入",ROUND(IF(J69="税抜",L69*S69/100,L69*S69/(100+S69)),0),ROUNDDOWN(IF(J69="税抜",L69*S69/100,L69*S69/(100+S69)),0)))))</f>
        <v/>
      </c>
      <c r="X69" s="105" t="str">
        <f>IF(Q69=0,"",T69+U69+V69+W69+N(M69)+N(N69))</f>
        <v/>
      </c>
      <c r="Y69" s="105" t="str">
        <f>IF(Q69=0,"",IF(AND('設定'!$B$9="はい",'設定'!$B$12="はい"),T69+V69,T69+U69+V69+W69))</f>
        <v/>
      </c>
      <c r="Z69" s="105" t="str">
        <f>IF(Q69=0,"",Y69+N(N69))</f>
        <v/>
      </c>
      <c r="AA69" s="105" t="str">
        <f>IF(Q69=0,"",IF(O69="はい",0,IF(I69="クレジットカード",0,IF(I69="電子（PDFのみ）",0,IF(Y69=0,IF(Z69&lt;'印紙判定表'!$A$24,0,'印紙判定表'!$C$24),IF(Z69&lt;'印紙判定表'!$A$6,0,INDEX('印紙判定表'!$C$5:$C$19,MATCH(MAX(Y69,'印紙判定表'!$A$6),'印紙判定表'!$A$5:$A$19,1))))))))</f>
        <v/>
      </c>
      <c r="AB69" s="11" t="str">
        <f>IF(Q69=0,"",IF(O69="はい","非課税（営業に関しない受取書・国税庁 No.7125）",IF(I69="クレジットカード","課税文書に当たらない（領収書に「クレジットカード利用」と印字・国税庁 質疑応答19/37）",IF(I69="電子（PDFのみ）","課税文書に当たらない（電子データのみで紙を渡さない・国税庁 質疑応答02/10。紙に印刷して渡すと課税）",IF(AA69=0,"非課税（受取金額が"&amp;TEXT(IF(Y69=0,'印紙判定表'!$A$24,'印紙判定表'!$A$6),"#,##0")&amp;"円"&amp;"未満・国税庁 No.7105）"&amp;IF(N(N69)&gt;0,"。売上代金と売上代金以外の合計で判定","")&amp;IF(N(M69)&gt;0,"。入湯税など特別徴収の税は判定額に入れない（印紙税法基本通達第32条）",""),"課税（判定額"&amp;TEXT(Y69,"#,##0")&amp;"円→"&amp;TEXT(AA69,"#,##0")&amp;"円）"&amp;IF(AND('設定'!$B$9="はい",'設定'!$B$12="はい"),"。消費税額を除いた額で判定（国税庁 No.7124）","。税込の額で判定（"&amp;IF('設定'!$B$9="はい","消費税額を印字しない書式・国税庁 No.7124","免税事業者・国税庁 質疑応答19/21")&amp;"）")&amp;IF(N(M69)&gt;0,"。入湯税など特別徴収の税は判定額に入れない（印紙税法基本通達第32条）","")&amp;IF(I69="銀行振込","。振込でも受取書（印紙税法基本通達 別表第一 第17号文書の4）","")&amp;IF(OR(I69="電子マネー",I69="コード決済"),"。決済の仕組みで扱いが違う（国税庁 質疑応答19/50）。この表では印紙が要るものとして判定","")&amp;IF(Y69=0,"。売上代金以外の受取書として判定（第17号の2）",IF(Y69&lt;'印紙判定表'!$A$6,"。売上代金は"&amp;TEXT('印紙判定表'!$A$6,"#,##0")&amp;"円"&amp;"未満だが、売上代金以外との合計が"&amp;TEXT('印紙判定表'!$A$6,"#,##0")&amp;"円"&amp;"以上のため"&amp;TEXT(AA69,"#,##0")&amp;"円","")))))))</f>
        <v/>
      </c>
      <c r="AC69" s="11" t="str">
        <f>IF(Q69=0,"",IF(G69="はい","簡易請求書の形（宛名なし・「上様」）","事業者宛（適格請求書の形）"))</f>
        <v/>
      </c>
      <c r="AD69" s="11" t="str">
        <f>IF(COUNT(K69,L69,M69,N69)=0,"",IF(Q69=0,"取引日を入れてください（税率を取引日で決めます）。",IF(AND(G69&lt;&gt;"はい",E69=""),"宛名を入れてください（事業者宛は宛名が必要）。","")&amp;IF(AND(G69="はい",'設定'!$B$10="その他（事業者間の取引が中心）"),"「上様」にできる事業か確認してください（相手が個別に特定される取引は簡易請求書の対象外・国税庁 問24-2）。","")&amp;IF(AND(G69&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69="","領収書の日付（受領日）を入れてください。","")&amp;IF(OR(I69="電子マネー",I69="コード決済"),"決済の仕組みで印紙の扱いが違います（国税庁 質疑応答19/50）。","")))</f>
        <v/>
      </c>
      <c r="AE69" s="19" t="str">
        <f>IF(Q69=0,"",IF(P69&lt;&gt;"","領 収 書（再発行）","領 収 書"))</f>
        <v/>
      </c>
      <c r="AF69" s="19" t="str">
        <f>IF(B69="","",IF(B69&gt;=DATE(2019,5,1),"令和"&amp;IF(YEAR(B69)=2019,"元",YEAR(B69)-2018)&amp;"年"&amp;MONTH(B69)&amp;"月"&amp;DAY(B69)&amp;"日",YEAR(B69)&amp;"年"&amp;MONTH(B69)&amp;"月"&amp;DAY(B69)&amp;"日")&amp;IF(P69&lt;&gt;"","　（再発行）元の領収書 "&amp;IF(P69&gt;=DATE(2019,5,1),"令和"&amp;IF(YEAR(P69)=2019,"元",YEAR(P69)-2018)&amp;"年"&amp;MONTH(P69)&amp;"月"&amp;DAY(P69)&amp;"日",YEAR(P69)&amp;"年"&amp;MONTH(P69)&amp;"月"&amp;DAY(P69)&amp;"日")&amp;"付",""))</f>
        <v/>
      </c>
      <c r="AG69" s="19" t="str">
        <f>IF(G69="はい","上様",IF(E69="","",E69&amp;" "&amp;IF(F69="","様",F69)))</f>
        <v/>
      </c>
      <c r="AH69" s="19" t="str">
        <f>IF(Q69=0,"","金額　￥"&amp;TEXT(X69,"#,##0")&amp;" －")</f>
        <v/>
      </c>
      <c r="AI69" s="19" t="str">
        <f>IF(H69="","","但し　"&amp;IF(RIGHT(H69&amp;IF(D69&lt;&gt;"","（"&amp;D69&amp;"）",""),3)="として",H69&amp;IF(D69&lt;&gt;"","（"&amp;D69&amp;"）",""),H69&amp;IF(D69&lt;&gt;"","（"&amp;D69&amp;"）","")&amp;"として")&amp;IF(I69="クレジットカード","（クレジットカード利用）","")&amp;IF(N(L69)&gt;0,"（※は軽減税率の対象品目）",""))</f>
        <v/>
      </c>
      <c r="AJ69" s="19" t="str">
        <f>IF(OR(Q69=0,N(K69)=0),"",IF(AND('設定'!$B$12&lt;&gt;"はい",'設定'!$B$8=""),"",IF(G69="はい",R69&amp;"%対象"&amp;"　"&amp;TEXT(T69+U69,"#,##0")&amp;"円"&amp;IF('設定'!$B$12="はい","（うち消費税額 "&amp;TEXT(U69,"#,##0")&amp;"円）",""),IF('設定'!$B$12="はい",R69&amp;"%対象"&amp;"　税抜 "&amp;TEXT(T69,"#,##0")&amp;"円　消費税額 "&amp;TEXT(U69,"#,##0")&amp;"円（税込 "&amp;TEXT(T69+U69,"#,##0")&amp;"円）",R69&amp;"%対象"&amp;"　税込 "&amp;TEXT(T69+U69,"#,##0")&amp;"円"))))</f>
        <v/>
      </c>
      <c r="AK69" s="19" t="str">
        <f>IF(OR(Q69=0,N(L69)=0),"",IF(AND('設定'!$B$12&lt;&gt;"はい",'設定'!$B$8=""),"",IF(G69="はい",S69&amp;"%対象※"&amp;"　"&amp;TEXT(V69+W69,"#,##0")&amp;"円"&amp;IF('設定'!$B$12="はい","（うち消費税額 "&amp;TEXT(W69,"#,##0")&amp;"円）",""),IF('設定'!$B$12="はい",S69&amp;"%対象※"&amp;"　税抜 "&amp;TEXT(V69,"#,##0")&amp;"円　消費税額 "&amp;TEXT(W69,"#,##0")&amp;"円（税込 "&amp;TEXT(V69+W69,"#,##0")&amp;"円）",S69&amp;"%対象※"&amp;"　税込 "&amp;TEXT(V69+W69,"#,##0")&amp;"円"))))</f>
        <v/>
      </c>
      <c r="AL69" s="19" t="str">
        <f>IF(OR(Q69=0,N(M69)=0),"","課税対象外（入湯税など）　"&amp;TEXT(M69,"#,##0")&amp;"円")</f>
        <v/>
      </c>
      <c r="AM69" s="19" t="str">
        <f>IF(OR(Q69=0,N(N69)=0),"","売上代金以外の額　"&amp;TEXT(N69,"#,##0")&amp;"円")</f>
        <v/>
      </c>
      <c r="AN69" s="19" t="str">
        <f>IF(Q69=0,"",IF(AA69&gt;0,"収入印紙 "&amp;TEXT(AA69,"#,##0")&amp;"円 貼付欄",""))</f>
        <v/>
      </c>
    </row>
    <row r="70">
      <c r="A70" s="103" t="n">
        <v>66</v>
      </c>
      <c r="B70" s="100" t="n"/>
      <c r="C70" s="100" t="n"/>
      <c r="D70" s="7" t="n"/>
      <c r="E70" s="7" t="n"/>
      <c r="F70" s="15" t="n"/>
      <c r="G70" s="15" t="n"/>
      <c r="H70" s="7" t="n"/>
      <c r="I70" s="15" t="n"/>
      <c r="J70" s="15" t="n"/>
      <c r="K70" s="104" t="n"/>
      <c r="L70" s="104" t="n"/>
      <c r="M70" s="104" t="n"/>
      <c r="N70" s="104" t="n"/>
      <c r="O70" s="15" t="n"/>
      <c r="P70" s="100" t="n"/>
      <c r="Q70" s="17">
        <f>IF(COUNT(K70,L70,M70,N70)=0,0,IF(AND(OR(N(K70)=0,R70&lt;&gt;""),OR(N(L70)=0,S70&lt;&gt;"")),1,0))</f>
        <v>0</v>
      </c>
      <c r="R70" s="17" t="str">
        <f>IF(C70="","",IFERROR(LOOKUP(2,1/(('設定'!$B$16:$B$19&lt;&gt;"")*('設定'!$B$16:$B$19&lt;=C70)*('設定'!$C$16:$C$19&lt;&gt;"")),'設定'!$C$16:$C$19),""))</f>
        <v/>
      </c>
      <c r="S70" s="17" t="str">
        <f>IF(C70="","",IFERROR(LOOKUP(2,1/(('設定'!$B$20:$B$23&lt;&gt;"")*('設定'!$B$20:$B$23&lt;=C70)*('設定'!$C$20:$C$23&lt;&gt;"")),'設定'!$C$20:$C$23),""))</f>
        <v/>
      </c>
      <c r="T70" s="105" t="str">
        <f>IF(Q70=0,"",IF(N(K70)=0,0,IF(J70="税抜",K70,K70-U70)))</f>
        <v/>
      </c>
      <c r="U70" s="105" t="str">
        <f>IF(Q70=0,"",IF(N(K70)=0,0,IF('設定'!$B$11="切上げ",ROUNDUP(IF(J70="税抜",K70*R70/100,K70*R70/(100+R70)),0),IF('設定'!$B$11="四捨五入",ROUND(IF(J70="税抜",K70*R70/100,K70*R70/(100+R70)),0),ROUNDDOWN(IF(J70="税抜",K70*R70/100,K70*R70/(100+R70)),0)))))</f>
        <v/>
      </c>
      <c r="V70" s="105" t="str">
        <f>IF(Q70=0,"",IF(N(L70)=0,0,IF(J70="税抜",L70,L70-W70)))</f>
        <v/>
      </c>
      <c r="W70" s="105" t="str">
        <f>IF(Q70=0,"",IF(N(L70)=0,0,IF('設定'!$B$11="切上げ",ROUNDUP(IF(J70="税抜",L70*S70/100,L70*S70/(100+S70)),0),IF('設定'!$B$11="四捨五入",ROUND(IF(J70="税抜",L70*S70/100,L70*S70/(100+S70)),0),ROUNDDOWN(IF(J70="税抜",L70*S70/100,L70*S70/(100+S70)),0)))))</f>
        <v/>
      </c>
      <c r="X70" s="105" t="str">
        <f>IF(Q70=0,"",T70+U70+V70+W70+N(M70)+N(N70))</f>
        <v/>
      </c>
      <c r="Y70" s="105" t="str">
        <f>IF(Q70=0,"",IF(AND('設定'!$B$9="はい",'設定'!$B$12="はい"),T70+V70,T70+U70+V70+W70))</f>
        <v/>
      </c>
      <c r="Z70" s="105" t="str">
        <f>IF(Q70=0,"",Y70+N(N70))</f>
        <v/>
      </c>
      <c r="AA70" s="105" t="str">
        <f>IF(Q70=0,"",IF(O70="はい",0,IF(I70="クレジットカード",0,IF(I70="電子（PDFのみ）",0,IF(Y70=0,IF(Z70&lt;'印紙判定表'!$A$24,0,'印紙判定表'!$C$24),IF(Z70&lt;'印紙判定表'!$A$6,0,INDEX('印紙判定表'!$C$5:$C$19,MATCH(MAX(Y70,'印紙判定表'!$A$6),'印紙判定表'!$A$5:$A$19,1))))))))</f>
        <v/>
      </c>
      <c r="AB70" s="11" t="str">
        <f>IF(Q70=0,"",IF(O70="はい","非課税（営業に関しない受取書・国税庁 No.7125）",IF(I70="クレジットカード","課税文書に当たらない（領収書に「クレジットカード利用」と印字・国税庁 質疑応答19/37）",IF(I70="電子（PDFのみ）","課税文書に当たらない（電子データのみで紙を渡さない・国税庁 質疑応答02/10。紙に印刷して渡すと課税）",IF(AA70=0,"非課税（受取金額が"&amp;TEXT(IF(Y70=0,'印紙判定表'!$A$24,'印紙判定表'!$A$6),"#,##0")&amp;"円"&amp;"未満・国税庁 No.7105）"&amp;IF(N(N70)&gt;0,"。売上代金と売上代金以外の合計で判定","")&amp;IF(N(M70)&gt;0,"。入湯税など特別徴収の税は判定額に入れない（印紙税法基本通達第32条）",""),"課税（判定額"&amp;TEXT(Y70,"#,##0")&amp;"円→"&amp;TEXT(AA70,"#,##0")&amp;"円）"&amp;IF(AND('設定'!$B$9="はい",'設定'!$B$12="はい"),"。消費税額を除いた額で判定（国税庁 No.7124）","。税込の額で判定（"&amp;IF('設定'!$B$9="はい","消費税額を印字しない書式・国税庁 No.7124","免税事業者・国税庁 質疑応答19/21")&amp;"）")&amp;IF(N(M70)&gt;0,"。入湯税など特別徴収の税は判定額に入れない（印紙税法基本通達第32条）","")&amp;IF(I70="銀行振込","。振込でも受取書（印紙税法基本通達 別表第一 第17号文書の4）","")&amp;IF(OR(I70="電子マネー",I70="コード決済"),"。決済の仕組みで扱いが違う（国税庁 質疑応答19/50）。この表では印紙が要るものとして判定","")&amp;IF(Y70=0,"。売上代金以外の受取書として判定（第17号の2）",IF(Y70&lt;'印紙判定表'!$A$6,"。売上代金は"&amp;TEXT('印紙判定表'!$A$6,"#,##0")&amp;"円"&amp;"未満だが、売上代金以外との合計が"&amp;TEXT('印紙判定表'!$A$6,"#,##0")&amp;"円"&amp;"以上のため"&amp;TEXT(AA70,"#,##0")&amp;"円","")))))))</f>
        <v/>
      </c>
      <c r="AC70" s="11" t="str">
        <f>IF(Q70=0,"",IF(G70="はい","簡易請求書の形（宛名なし・「上様」）","事業者宛（適格請求書の形）"))</f>
        <v/>
      </c>
      <c r="AD70" s="11" t="str">
        <f>IF(COUNT(K70,L70,M70,N70)=0,"",IF(Q70=0,"取引日を入れてください（税率を取引日で決めます）。",IF(AND(G70&lt;&gt;"はい",E70=""),"宛名を入れてください（事業者宛は宛名が必要）。","")&amp;IF(AND(G70="はい",'設定'!$B$10="その他（事業者間の取引が中心）"),"「上様」にできる事業か確認してください（相手が個別に特定される取引は簡易請求書の対象外・国税庁 問24-2）。","")&amp;IF(AND(G70&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70="","領収書の日付（受領日）を入れてください。","")&amp;IF(OR(I70="電子マネー",I70="コード決済"),"決済の仕組みで印紙の扱いが違います（国税庁 質疑応答19/50）。","")))</f>
        <v/>
      </c>
      <c r="AE70" s="19" t="str">
        <f>IF(Q70=0,"",IF(P70&lt;&gt;"","領 収 書（再発行）","領 収 書"))</f>
        <v/>
      </c>
      <c r="AF70" s="19" t="str">
        <f>IF(B70="","",IF(B70&gt;=DATE(2019,5,1),"令和"&amp;IF(YEAR(B70)=2019,"元",YEAR(B70)-2018)&amp;"年"&amp;MONTH(B70)&amp;"月"&amp;DAY(B70)&amp;"日",YEAR(B70)&amp;"年"&amp;MONTH(B70)&amp;"月"&amp;DAY(B70)&amp;"日")&amp;IF(P70&lt;&gt;"","　（再発行）元の領収書 "&amp;IF(P70&gt;=DATE(2019,5,1),"令和"&amp;IF(YEAR(P70)=2019,"元",YEAR(P70)-2018)&amp;"年"&amp;MONTH(P70)&amp;"月"&amp;DAY(P70)&amp;"日",YEAR(P70)&amp;"年"&amp;MONTH(P70)&amp;"月"&amp;DAY(P70)&amp;"日")&amp;"付",""))</f>
        <v/>
      </c>
      <c r="AG70" s="19" t="str">
        <f>IF(G70="はい","上様",IF(E70="","",E70&amp;" "&amp;IF(F70="","様",F70)))</f>
        <v/>
      </c>
      <c r="AH70" s="19" t="str">
        <f>IF(Q70=0,"","金額　￥"&amp;TEXT(X70,"#,##0")&amp;" －")</f>
        <v/>
      </c>
      <c r="AI70" s="19" t="str">
        <f>IF(H70="","","但し　"&amp;IF(RIGHT(H70&amp;IF(D70&lt;&gt;"","（"&amp;D70&amp;"）",""),3)="として",H70&amp;IF(D70&lt;&gt;"","（"&amp;D70&amp;"）",""),H70&amp;IF(D70&lt;&gt;"","（"&amp;D70&amp;"）","")&amp;"として")&amp;IF(I70="クレジットカード","（クレジットカード利用）","")&amp;IF(N(L70)&gt;0,"（※は軽減税率の対象品目）",""))</f>
        <v/>
      </c>
      <c r="AJ70" s="19" t="str">
        <f>IF(OR(Q70=0,N(K70)=0),"",IF(AND('設定'!$B$12&lt;&gt;"はい",'設定'!$B$8=""),"",IF(G70="はい",R70&amp;"%対象"&amp;"　"&amp;TEXT(T70+U70,"#,##0")&amp;"円"&amp;IF('設定'!$B$12="はい","（うち消費税額 "&amp;TEXT(U70,"#,##0")&amp;"円）",""),IF('設定'!$B$12="はい",R70&amp;"%対象"&amp;"　税抜 "&amp;TEXT(T70,"#,##0")&amp;"円　消費税額 "&amp;TEXT(U70,"#,##0")&amp;"円（税込 "&amp;TEXT(T70+U70,"#,##0")&amp;"円）",R70&amp;"%対象"&amp;"　税込 "&amp;TEXT(T70+U70,"#,##0")&amp;"円"))))</f>
        <v/>
      </c>
      <c r="AK70" s="19" t="str">
        <f>IF(OR(Q70=0,N(L70)=0),"",IF(AND('設定'!$B$12&lt;&gt;"はい",'設定'!$B$8=""),"",IF(G70="はい",S70&amp;"%対象※"&amp;"　"&amp;TEXT(V70+W70,"#,##0")&amp;"円"&amp;IF('設定'!$B$12="はい","（うち消費税額 "&amp;TEXT(W70,"#,##0")&amp;"円）",""),IF('設定'!$B$12="はい",S70&amp;"%対象※"&amp;"　税抜 "&amp;TEXT(V70,"#,##0")&amp;"円　消費税額 "&amp;TEXT(W70,"#,##0")&amp;"円（税込 "&amp;TEXT(V70+W70,"#,##0")&amp;"円）",S70&amp;"%対象※"&amp;"　税込 "&amp;TEXT(V70+W70,"#,##0")&amp;"円"))))</f>
        <v/>
      </c>
      <c r="AL70" s="19" t="str">
        <f>IF(OR(Q70=0,N(M70)=0),"","課税対象外（入湯税など）　"&amp;TEXT(M70,"#,##0")&amp;"円")</f>
        <v/>
      </c>
      <c r="AM70" s="19" t="str">
        <f>IF(OR(Q70=0,N(N70)=0),"","売上代金以外の額　"&amp;TEXT(N70,"#,##0")&amp;"円")</f>
        <v/>
      </c>
      <c r="AN70" s="19" t="str">
        <f>IF(Q70=0,"",IF(AA70&gt;0,"収入印紙 "&amp;TEXT(AA70,"#,##0")&amp;"円 貼付欄",""))</f>
        <v/>
      </c>
    </row>
    <row r="71">
      <c r="A71" s="103" t="n">
        <v>67</v>
      </c>
      <c r="B71" s="100" t="n"/>
      <c r="C71" s="100" t="n"/>
      <c r="D71" s="7" t="n"/>
      <c r="E71" s="7" t="n"/>
      <c r="F71" s="15" t="n"/>
      <c r="G71" s="15" t="n"/>
      <c r="H71" s="7" t="n"/>
      <c r="I71" s="15" t="n"/>
      <c r="J71" s="15" t="n"/>
      <c r="K71" s="104" t="n"/>
      <c r="L71" s="104" t="n"/>
      <c r="M71" s="104" t="n"/>
      <c r="N71" s="104" t="n"/>
      <c r="O71" s="15" t="n"/>
      <c r="P71" s="100" t="n"/>
      <c r="Q71" s="17">
        <f>IF(COUNT(K71,L71,M71,N71)=0,0,IF(AND(OR(N(K71)=0,R71&lt;&gt;""),OR(N(L71)=0,S71&lt;&gt;"")),1,0))</f>
        <v>0</v>
      </c>
      <c r="R71" s="17" t="str">
        <f>IF(C71="","",IFERROR(LOOKUP(2,1/(('設定'!$B$16:$B$19&lt;&gt;"")*('設定'!$B$16:$B$19&lt;=C71)*('設定'!$C$16:$C$19&lt;&gt;"")),'設定'!$C$16:$C$19),""))</f>
        <v/>
      </c>
      <c r="S71" s="17" t="str">
        <f>IF(C71="","",IFERROR(LOOKUP(2,1/(('設定'!$B$20:$B$23&lt;&gt;"")*('設定'!$B$20:$B$23&lt;=C71)*('設定'!$C$20:$C$23&lt;&gt;"")),'設定'!$C$20:$C$23),""))</f>
        <v/>
      </c>
      <c r="T71" s="105" t="str">
        <f>IF(Q71=0,"",IF(N(K71)=0,0,IF(J71="税抜",K71,K71-U71)))</f>
        <v/>
      </c>
      <c r="U71" s="105" t="str">
        <f>IF(Q71=0,"",IF(N(K71)=0,0,IF('設定'!$B$11="切上げ",ROUNDUP(IF(J71="税抜",K71*R71/100,K71*R71/(100+R71)),0),IF('設定'!$B$11="四捨五入",ROUND(IF(J71="税抜",K71*R71/100,K71*R71/(100+R71)),0),ROUNDDOWN(IF(J71="税抜",K71*R71/100,K71*R71/(100+R71)),0)))))</f>
        <v/>
      </c>
      <c r="V71" s="105" t="str">
        <f>IF(Q71=0,"",IF(N(L71)=0,0,IF(J71="税抜",L71,L71-W71)))</f>
        <v/>
      </c>
      <c r="W71" s="105" t="str">
        <f>IF(Q71=0,"",IF(N(L71)=0,0,IF('設定'!$B$11="切上げ",ROUNDUP(IF(J71="税抜",L71*S71/100,L71*S71/(100+S71)),0),IF('設定'!$B$11="四捨五入",ROUND(IF(J71="税抜",L71*S71/100,L71*S71/(100+S71)),0),ROUNDDOWN(IF(J71="税抜",L71*S71/100,L71*S71/(100+S71)),0)))))</f>
        <v/>
      </c>
      <c r="X71" s="105" t="str">
        <f>IF(Q71=0,"",T71+U71+V71+W71+N(M71)+N(N71))</f>
        <v/>
      </c>
      <c r="Y71" s="105" t="str">
        <f>IF(Q71=0,"",IF(AND('設定'!$B$9="はい",'設定'!$B$12="はい"),T71+V71,T71+U71+V71+W71))</f>
        <v/>
      </c>
      <c r="Z71" s="105" t="str">
        <f>IF(Q71=0,"",Y71+N(N71))</f>
        <v/>
      </c>
      <c r="AA71" s="105" t="str">
        <f>IF(Q71=0,"",IF(O71="はい",0,IF(I71="クレジットカード",0,IF(I71="電子（PDFのみ）",0,IF(Y71=0,IF(Z71&lt;'印紙判定表'!$A$24,0,'印紙判定表'!$C$24),IF(Z71&lt;'印紙判定表'!$A$6,0,INDEX('印紙判定表'!$C$5:$C$19,MATCH(MAX(Y71,'印紙判定表'!$A$6),'印紙判定表'!$A$5:$A$19,1))))))))</f>
        <v/>
      </c>
      <c r="AB71" s="11" t="str">
        <f>IF(Q71=0,"",IF(O71="はい","非課税（営業に関しない受取書・国税庁 No.7125）",IF(I71="クレジットカード","課税文書に当たらない（領収書に「クレジットカード利用」と印字・国税庁 質疑応答19/37）",IF(I71="電子（PDFのみ）","課税文書に当たらない（電子データのみで紙を渡さない・国税庁 質疑応答02/10。紙に印刷して渡すと課税）",IF(AA71=0,"非課税（受取金額が"&amp;TEXT(IF(Y71=0,'印紙判定表'!$A$24,'印紙判定表'!$A$6),"#,##0")&amp;"円"&amp;"未満・国税庁 No.7105）"&amp;IF(N(N71)&gt;0,"。売上代金と売上代金以外の合計で判定","")&amp;IF(N(M71)&gt;0,"。入湯税など特別徴収の税は判定額に入れない（印紙税法基本通達第32条）",""),"課税（判定額"&amp;TEXT(Y71,"#,##0")&amp;"円→"&amp;TEXT(AA71,"#,##0")&amp;"円）"&amp;IF(AND('設定'!$B$9="はい",'設定'!$B$12="はい"),"。消費税額を除いた額で判定（国税庁 No.7124）","。税込の額で判定（"&amp;IF('設定'!$B$9="はい","消費税額を印字しない書式・国税庁 No.7124","免税事業者・国税庁 質疑応答19/21")&amp;"）")&amp;IF(N(M71)&gt;0,"。入湯税など特別徴収の税は判定額に入れない（印紙税法基本通達第32条）","")&amp;IF(I71="銀行振込","。振込でも受取書（印紙税法基本通達 別表第一 第17号文書の4）","")&amp;IF(OR(I71="電子マネー",I71="コード決済"),"。決済の仕組みで扱いが違う（国税庁 質疑応答19/50）。この表では印紙が要るものとして判定","")&amp;IF(Y71=0,"。売上代金以外の受取書として判定（第17号の2）",IF(Y71&lt;'印紙判定表'!$A$6,"。売上代金は"&amp;TEXT('印紙判定表'!$A$6,"#,##0")&amp;"円"&amp;"未満だが、売上代金以外との合計が"&amp;TEXT('印紙判定表'!$A$6,"#,##0")&amp;"円"&amp;"以上のため"&amp;TEXT(AA71,"#,##0")&amp;"円","")))))))</f>
        <v/>
      </c>
      <c r="AC71" s="11" t="str">
        <f>IF(Q71=0,"",IF(G71="はい","簡易請求書の形（宛名なし・「上様」）","事業者宛（適格請求書の形）"))</f>
        <v/>
      </c>
      <c r="AD71" s="11" t="str">
        <f>IF(COUNT(K71,L71,M71,N71)=0,"",IF(Q71=0,"取引日を入れてください（税率を取引日で決めます）。",IF(AND(G71&lt;&gt;"はい",E71=""),"宛名を入れてください（事業者宛は宛名が必要）。","")&amp;IF(AND(G71="はい",'設定'!$B$10="その他（事業者間の取引が中心）"),"「上様」にできる事業か確認してください（相手が個別に特定される取引は簡易請求書の対象外・国税庁 問24-2）。","")&amp;IF(AND(G71&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71="","領収書の日付（受領日）を入れてください。","")&amp;IF(OR(I71="電子マネー",I71="コード決済"),"決済の仕組みで印紙の扱いが違います（国税庁 質疑応答19/50）。","")))</f>
        <v/>
      </c>
      <c r="AE71" s="19" t="str">
        <f>IF(Q71=0,"",IF(P71&lt;&gt;"","領 収 書（再発行）","領 収 書"))</f>
        <v/>
      </c>
      <c r="AF71" s="19" t="str">
        <f>IF(B71="","",IF(B71&gt;=DATE(2019,5,1),"令和"&amp;IF(YEAR(B71)=2019,"元",YEAR(B71)-2018)&amp;"年"&amp;MONTH(B71)&amp;"月"&amp;DAY(B71)&amp;"日",YEAR(B71)&amp;"年"&amp;MONTH(B71)&amp;"月"&amp;DAY(B71)&amp;"日")&amp;IF(P71&lt;&gt;"","　（再発行）元の領収書 "&amp;IF(P71&gt;=DATE(2019,5,1),"令和"&amp;IF(YEAR(P71)=2019,"元",YEAR(P71)-2018)&amp;"年"&amp;MONTH(P71)&amp;"月"&amp;DAY(P71)&amp;"日",YEAR(P71)&amp;"年"&amp;MONTH(P71)&amp;"月"&amp;DAY(P71)&amp;"日")&amp;"付",""))</f>
        <v/>
      </c>
      <c r="AG71" s="19" t="str">
        <f>IF(G71="はい","上様",IF(E71="","",E71&amp;" "&amp;IF(F71="","様",F71)))</f>
        <v/>
      </c>
      <c r="AH71" s="19" t="str">
        <f>IF(Q71=0,"","金額　￥"&amp;TEXT(X71,"#,##0")&amp;" －")</f>
        <v/>
      </c>
      <c r="AI71" s="19" t="str">
        <f>IF(H71="","","但し　"&amp;IF(RIGHT(H71&amp;IF(D71&lt;&gt;"","（"&amp;D71&amp;"）",""),3)="として",H71&amp;IF(D71&lt;&gt;"","（"&amp;D71&amp;"）",""),H71&amp;IF(D71&lt;&gt;"","（"&amp;D71&amp;"）","")&amp;"として")&amp;IF(I71="クレジットカード","（クレジットカード利用）","")&amp;IF(N(L71)&gt;0,"（※は軽減税率の対象品目）",""))</f>
        <v/>
      </c>
      <c r="AJ71" s="19" t="str">
        <f>IF(OR(Q71=0,N(K71)=0),"",IF(AND('設定'!$B$12&lt;&gt;"はい",'設定'!$B$8=""),"",IF(G71="はい",R71&amp;"%対象"&amp;"　"&amp;TEXT(T71+U71,"#,##0")&amp;"円"&amp;IF('設定'!$B$12="はい","（うち消費税額 "&amp;TEXT(U71,"#,##0")&amp;"円）",""),IF('設定'!$B$12="はい",R71&amp;"%対象"&amp;"　税抜 "&amp;TEXT(T71,"#,##0")&amp;"円　消費税額 "&amp;TEXT(U71,"#,##0")&amp;"円（税込 "&amp;TEXT(T71+U71,"#,##0")&amp;"円）",R71&amp;"%対象"&amp;"　税込 "&amp;TEXT(T71+U71,"#,##0")&amp;"円"))))</f>
        <v/>
      </c>
      <c r="AK71" s="19" t="str">
        <f>IF(OR(Q71=0,N(L71)=0),"",IF(AND('設定'!$B$12&lt;&gt;"はい",'設定'!$B$8=""),"",IF(G71="はい",S71&amp;"%対象※"&amp;"　"&amp;TEXT(V71+W71,"#,##0")&amp;"円"&amp;IF('設定'!$B$12="はい","（うち消費税額 "&amp;TEXT(W71,"#,##0")&amp;"円）",""),IF('設定'!$B$12="はい",S71&amp;"%対象※"&amp;"　税抜 "&amp;TEXT(V71,"#,##0")&amp;"円　消費税額 "&amp;TEXT(W71,"#,##0")&amp;"円（税込 "&amp;TEXT(V71+W71,"#,##0")&amp;"円）",S71&amp;"%対象※"&amp;"　税込 "&amp;TEXT(V71+W71,"#,##0")&amp;"円"))))</f>
        <v/>
      </c>
      <c r="AL71" s="19" t="str">
        <f>IF(OR(Q71=0,N(M71)=0),"","課税対象外（入湯税など）　"&amp;TEXT(M71,"#,##0")&amp;"円")</f>
        <v/>
      </c>
      <c r="AM71" s="19" t="str">
        <f>IF(OR(Q71=0,N(N71)=0),"","売上代金以外の額　"&amp;TEXT(N71,"#,##0")&amp;"円")</f>
        <v/>
      </c>
      <c r="AN71" s="19" t="str">
        <f>IF(Q71=0,"",IF(AA71&gt;0,"収入印紙 "&amp;TEXT(AA71,"#,##0")&amp;"円 貼付欄",""))</f>
        <v/>
      </c>
    </row>
    <row r="72">
      <c r="A72" s="103" t="n">
        <v>68</v>
      </c>
      <c r="B72" s="100" t="n"/>
      <c r="C72" s="100" t="n"/>
      <c r="D72" s="7" t="n"/>
      <c r="E72" s="7" t="n"/>
      <c r="F72" s="15" t="n"/>
      <c r="G72" s="15" t="n"/>
      <c r="H72" s="7" t="n"/>
      <c r="I72" s="15" t="n"/>
      <c r="J72" s="15" t="n"/>
      <c r="K72" s="104" t="n"/>
      <c r="L72" s="104" t="n"/>
      <c r="M72" s="104" t="n"/>
      <c r="N72" s="104" t="n"/>
      <c r="O72" s="15" t="n"/>
      <c r="P72" s="100" t="n"/>
      <c r="Q72" s="17">
        <f>IF(COUNT(K72,L72,M72,N72)=0,0,IF(AND(OR(N(K72)=0,R72&lt;&gt;""),OR(N(L72)=0,S72&lt;&gt;"")),1,0))</f>
        <v>0</v>
      </c>
      <c r="R72" s="17" t="str">
        <f>IF(C72="","",IFERROR(LOOKUP(2,1/(('設定'!$B$16:$B$19&lt;&gt;"")*('設定'!$B$16:$B$19&lt;=C72)*('設定'!$C$16:$C$19&lt;&gt;"")),'設定'!$C$16:$C$19),""))</f>
        <v/>
      </c>
      <c r="S72" s="17" t="str">
        <f>IF(C72="","",IFERROR(LOOKUP(2,1/(('設定'!$B$20:$B$23&lt;&gt;"")*('設定'!$B$20:$B$23&lt;=C72)*('設定'!$C$20:$C$23&lt;&gt;"")),'設定'!$C$20:$C$23),""))</f>
        <v/>
      </c>
      <c r="T72" s="105" t="str">
        <f>IF(Q72=0,"",IF(N(K72)=0,0,IF(J72="税抜",K72,K72-U72)))</f>
        <v/>
      </c>
      <c r="U72" s="105" t="str">
        <f>IF(Q72=0,"",IF(N(K72)=0,0,IF('設定'!$B$11="切上げ",ROUNDUP(IF(J72="税抜",K72*R72/100,K72*R72/(100+R72)),0),IF('設定'!$B$11="四捨五入",ROUND(IF(J72="税抜",K72*R72/100,K72*R72/(100+R72)),0),ROUNDDOWN(IF(J72="税抜",K72*R72/100,K72*R72/(100+R72)),0)))))</f>
        <v/>
      </c>
      <c r="V72" s="105" t="str">
        <f>IF(Q72=0,"",IF(N(L72)=0,0,IF(J72="税抜",L72,L72-W72)))</f>
        <v/>
      </c>
      <c r="W72" s="105" t="str">
        <f>IF(Q72=0,"",IF(N(L72)=0,0,IF('設定'!$B$11="切上げ",ROUNDUP(IF(J72="税抜",L72*S72/100,L72*S72/(100+S72)),0),IF('設定'!$B$11="四捨五入",ROUND(IF(J72="税抜",L72*S72/100,L72*S72/(100+S72)),0),ROUNDDOWN(IF(J72="税抜",L72*S72/100,L72*S72/(100+S72)),0)))))</f>
        <v/>
      </c>
      <c r="X72" s="105" t="str">
        <f>IF(Q72=0,"",T72+U72+V72+W72+N(M72)+N(N72))</f>
        <v/>
      </c>
      <c r="Y72" s="105" t="str">
        <f>IF(Q72=0,"",IF(AND('設定'!$B$9="はい",'設定'!$B$12="はい"),T72+V72,T72+U72+V72+W72))</f>
        <v/>
      </c>
      <c r="Z72" s="105" t="str">
        <f>IF(Q72=0,"",Y72+N(N72))</f>
        <v/>
      </c>
      <c r="AA72" s="105" t="str">
        <f>IF(Q72=0,"",IF(O72="はい",0,IF(I72="クレジットカード",0,IF(I72="電子（PDFのみ）",0,IF(Y72=0,IF(Z72&lt;'印紙判定表'!$A$24,0,'印紙判定表'!$C$24),IF(Z72&lt;'印紙判定表'!$A$6,0,INDEX('印紙判定表'!$C$5:$C$19,MATCH(MAX(Y72,'印紙判定表'!$A$6),'印紙判定表'!$A$5:$A$19,1))))))))</f>
        <v/>
      </c>
      <c r="AB72" s="11" t="str">
        <f>IF(Q72=0,"",IF(O72="はい","非課税（営業に関しない受取書・国税庁 No.7125）",IF(I72="クレジットカード","課税文書に当たらない（領収書に「クレジットカード利用」と印字・国税庁 質疑応答19/37）",IF(I72="電子（PDFのみ）","課税文書に当たらない（電子データのみで紙を渡さない・国税庁 質疑応答02/10。紙に印刷して渡すと課税）",IF(AA72=0,"非課税（受取金額が"&amp;TEXT(IF(Y72=0,'印紙判定表'!$A$24,'印紙判定表'!$A$6),"#,##0")&amp;"円"&amp;"未満・国税庁 No.7105）"&amp;IF(N(N72)&gt;0,"。売上代金と売上代金以外の合計で判定","")&amp;IF(N(M72)&gt;0,"。入湯税など特別徴収の税は判定額に入れない（印紙税法基本通達第32条）",""),"課税（判定額"&amp;TEXT(Y72,"#,##0")&amp;"円→"&amp;TEXT(AA72,"#,##0")&amp;"円）"&amp;IF(AND('設定'!$B$9="はい",'設定'!$B$12="はい"),"。消費税額を除いた額で判定（国税庁 No.7124）","。税込の額で判定（"&amp;IF('設定'!$B$9="はい","消費税額を印字しない書式・国税庁 No.7124","免税事業者・国税庁 質疑応答19/21")&amp;"）")&amp;IF(N(M72)&gt;0,"。入湯税など特別徴収の税は判定額に入れない（印紙税法基本通達第32条）","")&amp;IF(I72="銀行振込","。振込でも受取書（印紙税法基本通達 別表第一 第17号文書の4）","")&amp;IF(OR(I72="電子マネー",I72="コード決済"),"。決済の仕組みで扱いが違う（国税庁 質疑応答19/50）。この表では印紙が要るものとして判定","")&amp;IF(Y72=0,"。売上代金以外の受取書として判定（第17号の2）",IF(Y72&lt;'印紙判定表'!$A$6,"。売上代金は"&amp;TEXT('印紙判定表'!$A$6,"#,##0")&amp;"円"&amp;"未満だが、売上代金以外との合計が"&amp;TEXT('印紙判定表'!$A$6,"#,##0")&amp;"円"&amp;"以上のため"&amp;TEXT(AA72,"#,##0")&amp;"円","")))))))</f>
        <v/>
      </c>
      <c r="AC72" s="11" t="str">
        <f>IF(Q72=0,"",IF(G72="はい","簡易請求書の形（宛名なし・「上様」）","事業者宛（適格請求書の形）"))</f>
        <v/>
      </c>
      <c r="AD72" s="11" t="str">
        <f>IF(COUNT(K72,L72,M72,N72)=0,"",IF(Q72=0,"取引日を入れてください（税率を取引日で決めます）。",IF(AND(G72&lt;&gt;"はい",E72=""),"宛名を入れてください（事業者宛は宛名が必要）。","")&amp;IF(AND(G72="はい",'設定'!$B$10="その他（事業者間の取引が中心）"),"「上様」にできる事業か確認してください（相手が個別に特定される取引は簡易請求書の対象外・国税庁 問24-2）。","")&amp;IF(AND(G72&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72="","領収書の日付（受領日）を入れてください。","")&amp;IF(OR(I72="電子マネー",I72="コード決済"),"決済の仕組みで印紙の扱いが違います（国税庁 質疑応答19/50）。","")))</f>
        <v/>
      </c>
      <c r="AE72" s="19" t="str">
        <f>IF(Q72=0,"",IF(P72&lt;&gt;"","領 収 書（再発行）","領 収 書"))</f>
        <v/>
      </c>
      <c r="AF72" s="19" t="str">
        <f>IF(B72="","",IF(B72&gt;=DATE(2019,5,1),"令和"&amp;IF(YEAR(B72)=2019,"元",YEAR(B72)-2018)&amp;"年"&amp;MONTH(B72)&amp;"月"&amp;DAY(B72)&amp;"日",YEAR(B72)&amp;"年"&amp;MONTH(B72)&amp;"月"&amp;DAY(B72)&amp;"日")&amp;IF(P72&lt;&gt;"","　（再発行）元の領収書 "&amp;IF(P72&gt;=DATE(2019,5,1),"令和"&amp;IF(YEAR(P72)=2019,"元",YEAR(P72)-2018)&amp;"年"&amp;MONTH(P72)&amp;"月"&amp;DAY(P72)&amp;"日",YEAR(P72)&amp;"年"&amp;MONTH(P72)&amp;"月"&amp;DAY(P72)&amp;"日")&amp;"付",""))</f>
        <v/>
      </c>
      <c r="AG72" s="19" t="str">
        <f>IF(G72="はい","上様",IF(E72="","",E72&amp;" "&amp;IF(F72="","様",F72)))</f>
        <v/>
      </c>
      <c r="AH72" s="19" t="str">
        <f>IF(Q72=0,"","金額　￥"&amp;TEXT(X72,"#,##0")&amp;" －")</f>
        <v/>
      </c>
      <c r="AI72" s="19" t="str">
        <f>IF(H72="","","但し　"&amp;IF(RIGHT(H72&amp;IF(D72&lt;&gt;"","（"&amp;D72&amp;"）",""),3)="として",H72&amp;IF(D72&lt;&gt;"","（"&amp;D72&amp;"）",""),H72&amp;IF(D72&lt;&gt;"","（"&amp;D72&amp;"）","")&amp;"として")&amp;IF(I72="クレジットカード","（クレジットカード利用）","")&amp;IF(N(L72)&gt;0,"（※は軽減税率の対象品目）",""))</f>
        <v/>
      </c>
      <c r="AJ72" s="19" t="str">
        <f>IF(OR(Q72=0,N(K72)=0),"",IF(AND('設定'!$B$12&lt;&gt;"はい",'設定'!$B$8=""),"",IF(G72="はい",R72&amp;"%対象"&amp;"　"&amp;TEXT(T72+U72,"#,##0")&amp;"円"&amp;IF('設定'!$B$12="はい","（うち消費税額 "&amp;TEXT(U72,"#,##0")&amp;"円）",""),IF('設定'!$B$12="はい",R72&amp;"%対象"&amp;"　税抜 "&amp;TEXT(T72,"#,##0")&amp;"円　消費税額 "&amp;TEXT(U72,"#,##0")&amp;"円（税込 "&amp;TEXT(T72+U72,"#,##0")&amp;"円）",R72&amp;"%対象"&amp;"　税込 "&amp;TEXT(T72+U72,"#,##0")&amp;"円"))))</f>
        <v/>
      </c>
      <c r="AK72" s="19" t="str">
        <f>IF(OR(Q72=0,N(L72)=0),"",IF(AND('設定'!$B$12&lt;&gt;"はい",'設定'!$B$8=""),"",IF(G72="はい",S72&amp;"%対象※"&amp;"　"&amp;TEXT(V72+W72,"#,##0")&amp;"円"&amp;IF('設定'!$B$12="はい","（うち消費税額 "&amp;TEXT(W72,"#,##0")&amp;"円）",""),IF('設定'!$B$12="はい",S72&amp;"%対象※"&amp;"　税抜 "&amp;TEXT(V72,"#,##0")&amp;"円　消費税額 "&amp;TEXT(W72,"#,##0")&amp;"円（税込 "&amp;TEXT(V72+W72,"#,##0")&amp;"円）",S72&amp;"%対象※"&amp;"　税込 "&amp;TEXT(V72+W72,"#,##0")&amp;"円"))))</f>
        <v/>
      </c>
      <c r="AL72" s="19" t="str">
        <f>IF(OR(Q72=0,N(M72)=0),"","課税対象外（入湯税など）　"&amp;TEXT(M72,"#,##0")&amp;"円")</f>
        <v/>
      </c>
      <c r="AM72" s="19" t="str">
        <f>IF(OR(Q72=0,N(N72)=0),"","売上代金以外の額　"&amp;TEXT(N72,"#,##0")&amp;"円")</f>
        <v/>
      </c>
      <c r="AN72" s="19" t="str">
        <f>IF(Q72=0,"",IF(AA72&gt;0,"収入印紙 "&amp;TEXT(AA72,"#,##0")&amp;"円 貼付欄",""))</f>
        <v/>
      </c>
    </row>
    <row r="73">
      <c r="A73" s="103" t="n">
        <v>69</v>
      </c>
      <c r="B73" s="100" t="n"/>
      <c r="C73" s="100" t="n"/>
      <c r="D73" s="7" t="n"/>
      <c r="E73" s="7" t="n"/>
      <c r="F73" s="15" t="n"/>
      <c r="G73" s="15" t="n"/>
      <c r="H73" s="7" t="n"/>
      <c r="I73" s="15" t="n"/>
      <c r="J73" s="15" t="n"/>
      <c r="K73" s="104" t="n"/>
      <c r="L73" s="104" t="n"/>
      <c r="M73" s="104" t="n"/>
      <c r="N73" s="104" t="n"/>
      <c r="O73" s="15" t="n"/>
      <c r="P73" s="100" t="n"/>
      <c r="Q73" s="17">
        <f>IF(COUNT(K73,L73,M73,N73)=0,0,IF(AND(OR(N(K73)=0,R73&lt;&gt;""),OR(N(L73)=0,S73&lt;&gt;"")),1,0))</f>
        <v>0</v>
      </c>
      <c r="R73" s="17" t="str">
        <f>IF(C73="","",IFERROR(LOOKUP(2,1/(('設定'!$B$16:$B$19&lt;&gt;"")*('設定'!$B$16:$B$19&lt;=C73)*('設定'!$C$16:$C$19&lt;&gt;"")),'設定'!$C$16:$C$19),""))</f>
        <v/>
      </c>
      <c r="S73" s="17" t="str">
        <f>IF(C73="","",IFERROR(LOOKUP(2,1/(('設定'!$B$20:$B$23&lt;&gt;"")*('設定'!$B$20:$B$23&lt;=C73)*('設定'!$C$20:$C$23&lt;&gt;"")),'設定'!$C$20:$C$23),""))</f>
        <v/>
      </c>
      <c r="T73" s="105" t="str">
        <f>IF(Q73=0,"",IF(N(K73)=0,0,IF(J73="税抜",K73,K73-U73)))</f>
        <v/>
      </c>
      <c r="U73" s="105" t="str">
        <f>IF(Q73=0,"",IF(N(K73)=0,0,IF('設定'!$B$11="切上げ",ROUNDUP(IF(J73="税抜",K73*R73/100,K73*R73/(100+R73)),0),IF('設定'!$B$11="四捨五入",ROUND(IF(J73="税抜",K73*R73/100,K73*R73/(100+R73)),0),ROUNDDOWN(IF(J73="税抜",K73*R73/100,K73*R73/(100+R73)),0)))))</f>
        <v/>
      </c>
      <c r="V73" s="105" t="str">
        <f>IF(Q73=0,"",IF(N(L73)=0,0,IF(J73="税抜",L73,L73-W73)))</f>
        <v/>
      </c>
      <c r="W73" s="105" t="str">
        <f>IF(Q73=0,"",IF(N(L73)=0,0,IF('設定'!$B$11="切上げ",ROUNDUP(IF(J73="税抜",L73*S73/100,L73*S73/(100+S73)),0),IF('設定'!$B$11="四捨五入",ROUND(IF(J73="税抜",L73*S73/100,L73*S73/(100+S73)),0),ROUNDDOWN(IF(J73="税抜",L73*S73/100,L73*S73/(100+S73)),0)))))</f>
        <v/>
      </c>
      <c r="X73" s="105" t="str">
        <f>IF(Q73=0,"",T73+U73+V73+W73+N(M73)+N(N73))</f>
        <v/>
      </c>
      <c r="Y73" s="105" t="str">
        <f>IF(Q73=0,"",IF(AND('設定'!$B$9="はい",'設定'!$B$12="はい"),T73+V73,T73+U73+V73+W73))</f>
        <v/>
      </c>
      <c r="Z73" s="105" t="str">
        <f>IF(Q73=0,"",Y73+N(N73))</f>
        <v/>
      </c>
      <c r="AA73" s="105" t="str">
        <f>IF(Q73=0,"",IF(O73="はい",0,IF(I73="クレジットカード",0,IF(I73="電子（PDFのみ）",0,IF(Y73=0,IF(Z73&lt;'印紙判定表'!$A$24,0,'印紙判定表'!$C$24),IF(Z73&lt;'印紙判定表'!$A$6,0,INDEX('印紙判定表'!$C$5:$C$19,MATCH(MAX(Y73,'印紙判定表'!$A$6),'印紙判定表'!$A$5:$A$19,1))))))))</f>
        <v/>
      </c>
      <c r="AB73" s="11" t="str">
        <f>IF(Q73=0,"",IF(O73="はい","非課税（営業に関しない受取書・国税庁 No.7125）",IF(I73="クレジットカード","課税文書に当たらない（領収書に「クレジットカード利用」と印字・国税庁 質疑応答19/37）",IF(I73="電子（PDFのみ）","課税文書に当たらない（電子データのみで紙を渡さない・国税庁 質疑応答02/10。紙に印刷して渡すと課税）",IF(AA73=0,"非課税（受取金額が"&amp;TEXT(IF(Y73=0,'印紙判定表'!$A$24,'印紙判定表'!$A$6),"#,##0")&amp;"円"&amp;"未満・国税庁 No.7105）"&amp;IF(N(N73)&gt;0,"。売上代金と売上代金以外の合計で判定","")&amp;IF(N(M73)&gt;0,"。入湯税など特別徴収の税は判定額に入れない（印紙税法基本通達第32条）",""),"課税（判定額"&amp;TEXT(Y73,"#,##0")&amp;"円→"&amp;TEXT(AA73,"#,##0")&amp;"円）"&amp;IF(AND('設定'!$B$9="はい",'設定'!$B$12="はい"),"。消費税額を除いた額で判定（国税庁 No.7124）","。税込の額で判定（"&amp;IF('設定'!$B$9="はい","消費税額を印字しない書式・国税庁 No.7124","免税事業者・国税庁 質疑応答19/21")&amp;"）")&amp;IF(N(M73)&gt;0,"。入湯税など特別徴収の税は判定額に入れない（印紙税法基本通達第32条）","")&amp;IF(I73="銀行振込","。振込でも受取書（印紙税法基本通達 別表第一 第17号文書の4）","")&amp;IF(OR(I73="電子マネー",I73="コード決済"),"。決済の仕組みで扱いが違う（国税庁 質疑応答19/50）。この表では印紙が要るものとして判定","")&amp;IF(Y73=0,"。売上代金以外の受取書として判定（第17号の2）",IF(Y73&lt;'印紙判定表'!$A$6,"。売上代金は"&amp;TEXT('印紙判定表'!$A$6,"#,##0")&amp;"円"&amp;"未満だが、売上代金以外との合計が"&amp;TEXT('印紙判定表'!$A$6,"#,##0")&amp;"円"&amp;"以上のため"&amp;TEXT(AA73,"#,##0")&amp;"円","")))))))</f>
        <v/>
      </c>
      <c r="AC73" s="11" t="str">
        <f>IF(Q73=0,"",IF(G73="はい","簡易請求書の形（宛名なし・「上様」）","事業者宛（適格請求書の形）"))</f>
        <v/>
      </c>
      <c r="AD73" s="11" t="str">
        <f>IF(COUNT(K73,L73,M73,N73)=0,"",IF(Q73=0,"取引日を入れてください（税率を取引日で決めます）。",IF(AND(G73&lt;&gt;"はい",E73=""),"宛名を入れてください（事業者宛は宛名が必要）。","")&amp;IF(AND(G73="はい",'設定'!$B$10="その他（事業者間の取引が中心）"),"「上様」にできる事業か確認してください（相手が個別に特定される取引は簡易請求書の対象外・国税庁 問24-2）。","")&amp;IF(AND(G73&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73="","領収書の日付（受領日）を入れてください。","")&amp;IF(OR(I73="電子マネー",I73="コード決済"),"決済の仕組みで印紙の扱いが違います（国税庁 質疑応答19/50）。","")))</f>
        <v/>
      </c>
      <c r="AE73" s="19" t="str">
        <f>IF(Q73=0,"",IF(P73&lt;&gt;"","領 収 書（再発行）","領 収 書"))</f>
        <v/>
      </c>
      <c r="AF73" s="19" t="str">
        <f>IF(B73="","",IF(B73&gt;=DATE(2019,5,1),"令和"&amp;IF(YEAR(B73)=2019,"元",YEAR(B73)-2018)&amp;"年"&amp;MONTH(B73)&amp;"月"&amp;DAY(B73)&amp;"日",YEAR(B73)&amp;"年"&amp;MONTH(B73)&amp;"月"&amp;DAY(B73)&amp;"日")&amp;IF(P73&lt;&gt;"","　（再発行）元の領収書 "&amp;IF(P73&gt;=DATE(2019,5,1),"令和"&amp;IF(YEAR(P73)=2019,"元",YEAR(P73)-2018)&amp;"年"&amp;MONTH(P73)&amp;"月"&amp;DAY(P73)&amp;"日",YEAR(P73)&amp;"年"&amp;MONTH(P73)&amp;"月"&amp;DAY(P73)&amp;"日")&amp;"付",""))</f>
        <v/>
      </c>
      <c r="AG73" s="19" t="str">
        <f>IF(G73="はい","上様",IF(E73="","",E73&amp;" "&amp;IF(F73="","様",F73)))</f>
        <v/>
      </c>
      <c r="AH73" s="19" t="str">
        <f>IF(Q73=0,"","金額　￥"&amp;TEXT(X73,"#,##0")&amp;" －")</f>
        <v/>
      </c>
      <c r="AI73" s="19" t="str">
        <f>IF(H73="","","但し　"&amp;IF(RIGHT(H73&amp;IF(D73&lt;&gt;"","（"&amp;D73&amp;"）",""),3)="として",H73&amp;IF(D73&lt;&gt;"","（"&amp;D73&amp;"）",""),H73&amp;IF(D73&lt;&gt;"","（"&amp;D73&amp;"）","")&amp;"として")&amp;IF(I73="クレジットカード","（クレジットカード利用）","")&amp;IF(N(L73)&gt;0,"（※は軽減税率の対象品目）",""))</f>
        <v/>
      </c>
      <c r="AJ73" s="19" t="str">
        <f>IF(OR(Q73=0,N(K73)=0),"",IF(AND('設定'!$B$12&lt;&gt;"はい",'設定'!$B$8=""),"",IF(G73="はい",R73&amp;"%対象"&amp;"　"&amp;TEXT(T73+U73,"#,##0")&amp;"円"&amp;IF('設定'!$B$12="はい","（うち消費税額 "&amp;TEXT(U73,"#,##0")&amp;"円）",""),IF('設定'!$B$12="はい",R73&amp;"%対象"&amp;"　税抜 "&amp;TEXT(T73,"#,##0")&amp;"円　消費税額 "&amp;TEXT(U73,"#,##0")&amp;"円（税込 "&amp;TEXT(T73+U73,"#,##0")&amp;"円）",R73&amp;"%対象"&amp;"　税込 "&amp;TEXT(T73+U73,"#,##0")&amp;"円"))))</f>
        <v/>
      </c>
      <c r="AK73" s="19" t="str">
        <f>IF(OR(Q73=0,N(L73)=0),"",IF(AND('設定'!$B$12&lt;&gt;"はい",'設定'!$B$8=""),"",IF(G73="はい",S73&amp;"%対象※"&amp;"　"&amp;TEXT(V73+W73,"#,##0")&amp;"円"&amp;IF('設定'!$B$12="はい","（うち消費税額 "&amp;TEXT(W73,"#,##0")&amp;"円）",""),IF('設定'!$B$12="はい",S73&amp;"%対象※"&amp;"　税抜 "&amp;TEXT(V73,"#,##0")&amp;"円　消費税額 "&amp;TEXT(W73,"#,##0")&amp;"円（税込 "&amp;TEXT(V73+W73,"#,##0")&amp;"円）",S73&amp;"%対象※"&amp;"　税込 "&amp;TEXT(V73+W73,"#,##0")&amp;"円"))))</f>
        <v/>
      </c>
      <c r="AL73" s="19" t="str">
        <f>IF(OR(Q73=0,N(M73)=0),"","課税対象外（入湯税など）　"&amp;TEXT(M73,"#,##0")&amp;"円")</f>
        <v/>
      </c>
      <c r="AM73" s="19" t="str">
        <f>IF(OR(Q73=0,N(N73)=0),"","売上代金以外の額　"&amp;TEXT(N73,"#,##0")&amp;"円")</f>
        <v/>
      </c>
      <c r="AN73" s="19" t="str">
        <f>IF(Q73=0,"",IF(AA73&gt;0,"収入印紙 "&amp;TEXT(AA73,"#,##0")&amp;"円 貼付欄",""))</f>
        <v/>
      </c>
    </row>
    <row r="74">
      <c r="A74" s="103" t="n">
        <v>70</v>
      </c>
      <c r="B74" s="100" t="n"/>
      <c r="C74" s="100" t="n"/>
      <c r="D74" s="7" t="n"/>
      <c r="E74" s="7" t="n"/>
      <c r="F74" s="15" t="n"/>
      <c r="G74" s="15" t="n"/>
      <c r="H74" s="7" t="n"/>
      <c r="I74" s="15" t="n"/>
      <c r="J74" s="15" t="n"/>
      <c r="K74" s="104" t="n"/>
      <c r="L74" s="104" t="n"/>
      <c r="M74" s="104" t="n"/>
      <c r="N74" s="104" t="n"/>
      <c r="O74" s="15" t="n"/>
      <c r="P74" s="100" t="n"/>
      <c r="Q74" s="17">
        <f>IF(COUNT(K74,L74,M74,N74)=0,0,IF(AND(OR(N(K74)=0,R74&lt;&gt;""),OR(N(L74)=0,S74&lt;&gt;"")),1,0))</f>
        <v>0</v>
      </c>
      <c r="R74" s="17" t="str">
        <f>IF(C74="","",IFERROR(LOOKUP(2,1/(('設定'!$B$16:$B$19&lt;&gt;"")*('設定'!$B$16:$B$19&lt;=C74)*('設定'!$C$16:$C$19&lt;&gt;"")),'設定'!$C$16:$C$19),""))</f>
        <v/>
      </c>
      <c r="S74" s="17" t="str">
        <f>IF(C74="","",IFERROR(LOOKUP(2,1/(('設定'!$B$20:$B$23&lt;&gt;"")*('設定'!$B$20:$B$23&lt;=C74)*('設定'!$C$20:$C$23&lt;&gt;"")),'設定'!$C$20:$C$23),""))</f>
        <v/>
      </c>
      <c r="T74" s="105" t="str">
        <f>IF(Q74=0,"",IF(N(K74)=0,0,IF(J74="税抜",K74,K74-U74)))</f>
        <v/>
      </c>
      <c r="U74" s="105" t="str">
        <f>IF(Q74=0,"",IF(N(K74)=0,0,IF('設定'!$B$11="切上げ",ROUNDUP(IF(J74="税抜",K74*R74/100,K74*R74/(100+R74)),0),IF('設定'!$B$11="四捨五入",ROUND(IF(J74="税抜",K74*R74/100,K74*R74/(100+R74)),0),ROUNDDOWN(IF(J74="税抜",K74*R74/100,K74*R74/(100+R74)),0)))))</f>
        <v/>
      </c>
      <c r="V74" s="105" t="str">
        <f>IF(Q74=0,"",IF(N(L74)=0,0,IF(J74="税抜",L74,L74-W74)))</f>
        <v/>
      </c>
      <c r="W74" s="105" t="str">
        <f>IF(Q74=0,"",IF(N(L74)=0,0,IF('設定'!$B$11="切上げ",ROUNDUP(IF(J74="税抜",L74*S74/100,L74*S74/(100+S74)),0),IF('設定'!$B$11="四捨五入",ROUND(IF(J74="税抜",L74*S74/100,L74*S74/(100+S74)),0),ROUNDDOWN(IF(J74="税抜",L74*S74/100,L74*S74/(100+S74)),0)))))</f>
        <v/>
      </c>
      <c r="X74" s="105" t="str">
        <f>IF(Q74=0,"",T74+U74+V74+W74+N(M74)+N(N74))</f>
        <v/>
      </c>
      <c r="Y74" s="105" t="str">
        <f>IF(Q74=0,"",IF(AND('設定'!$B$9="はい",'設定'!$B$12="はい"),T74+V74,T74+U74+V74+W74))</f>
        <v/>
      </c>
      <c r="Z74" s="105" t="str">
        <f>IF(Q74=0,"",Y74+N(N74))</f>
        <v/>
      </c>
      <c r="AA74" s="105" t="str">
        <f>IF(Q74=0,"",IF(O74="はい",0,IF(I74="クレジットカード",0,IF(I74="電子（PDFのみ）",0,IF(Y74=0,IF(Z74&lt;'印紙判定表'!$A$24,0,'印紙判定表'!$C$24),IF(Z74&lt;'印紙判定表'!$A$6,0,INDEX('印紙判定表'!$C$5:$C$19,MATCH(MAX(Y74,'印紙判定表'!$A$6),'印紙判定表'!$A$5:$A$19,1))))))))</f>
        <v/>
      </c>
      <c r="AB74" s="11" t="str">
        <f>IF(Q74=0,"",IF(O74="はい","非課税（営業に関しない受取書・国税庁 No.7125）",IF(I74="クレジットカード","課税文書に当たらない（領収書に「クレジットカード利用」と印字・国税庁 質疑応答19/37）",IF(I74="電子（PDFのみ）","課税文書に当たらない（電子データのみで紙を渡さない・国税庁 質疑応答02/10。紙に印刷して渡すと課税）",IF(AA74=0,"非課税（受取金額が"&amp;TEXT(IF(Y74=0,'印紙判定表'!$A$24,'印紙判定表'!$A$6),"#,##0")&amp;"円"&amp;"未満・国税庁 No.7105）"&amp;IF(N(N74)&gt;0,"。売上代金と売上代金以外の合計で判定","")&amp;IF(N(M74)&gt;0,"。入湯税など特別徴収の税は判定額に入れない（印紙税法基本通達第32条）",""),"課税（判定額"&amp;TEXT(Y74,"#,##0")&amp;"円→"&amp;TEXT(AA74,"#,##0")&amp;"円）"&amp;IF(AND('設定'!$B$9="はい",'設定'!$B$12="はい"),"。消費税額を除いた額で判定（国税庁 No.7124）","。税込の額で判定（"&amp;IF('設定'!$B$9="はい","消費税額を印字しない書式・国税庁 No.7124","免税事業者・国税庁 質疑応答19/21")&amp;"）")&amp;IF(N(M74)&gt;0,"。入湯税など特別徴収の税は判定額に入れない（印紙税法基本通達第32条）","")&amp;IF(I74="銀行振込","。振込でも受取書（印紙税法基本通達 別表第一 第17号文書の4）","")&amp;IF(OR(I74="電子マネー",I74="コード決済"),"。決済の仕組みで扱いが違う（国税庁 質疑応答19/50）。この表では印紙が要るものとして判定","")&amp;IF(Y74=0,"。売上代金以外の受取書として判定（第17号の2）",IF(Y74&lt;'印紙判定表'!$A$6,"。売上代金は"&amp;TEXT('印紙判定表'!$A$6,"#,##0")&amp;"円"&amp;"未満だが、売上代金以外との合計が"&amp;TEXT('印紙判定表'!$A$6,"#,##0")&amp;"円"&amp;"以上のため"&amp;TEXT(AA74,"#,##0")&amp;"円","")))))))</f>
        <v/>
      </c>
      <c r="AC74" s="11" t="str">
        <f>IF(Q74=0,"",IF(G74="はい","簡易請求書の形（宛名なし・「上様」）","事業者宛（適格請求書の形）"))</f>
        <v/>
      </c>
      <c r="AD74" s="11" t="str">
        <f>IF(COUNT(K74,L74,M74,N74)=0,"",IF(Q74=0,"取引日を入れてください（税率を取引日で決めます）。",IF(AND(G74&lt;&gt;"はい",E74=""),"宛名を入れてください（事業者宛は宛名が必要）。","")&amp;IF(AND(G74="はい",'設定'!$B$10="その他（事業者間の取引が中心）"),"「上様」にできる事業か確認してください（相手が個別に特定される取引は簡易請求書の対象外・国税庁 問24-2）。","")&amp;IF(AND(G74&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74="","領収書の日付（受領日）を入れてください。","")&amp;IF(OR(I74="電子マネー",I74="コード決済"),"決済の仕組みで印紙の扱いが違います（国税庁 質疑応答19/50）。","")))</f>
        <v/>
      </c>
      <c r="AE74" s="19" t="str">
        <f>IF(Q74=0,"",IF(P74&lt;&gt;"","領 収 書（再発行）","領 収 書"))</f>
        <v/>
      </c>
      <c r="AF74" s="19" t="str">
        <f>IF(B74="","",IF(B74&gt;=DATE(2019,5,1),"令和"&amp;IF(YEAR(B74)=2019,"元",YEAR(B74)-2018)&amp;"年"&amp;MONTH(B74)&amp;"月"&amp;DAY(B74)&amp;"日",YEAR(B74)&amp;"年"&amp;MONTH(B74)&amp;"月"&amp;DAY(B74)&amp;"日")&amp;IF(P74&lt;&gt;"","　（再発行）元の領収書 "&amp;IF(P74&gt;=DATE(2019,5,1),"令和"&amp;IF(YEAR(P74)=2019,"元",YEAR(P74)-2018)&amp;"年"&amp;MONTH(P74)&amp;"月"&amp;DAY(P74)&amp;"日",YEAR(P74)&amp;"年"&amp;MONTH(P74)&amp;"月"&amp;DAY(P74)&amp;"日")&amp;"付",""))</f>
        <v/>
      </c>
      <c r="AG74" s="19" t="str">
        <f>IF(G74="はい","上様",IF(E74="","",E74&amp;" "&amp;IF(F74="","様",F74)))</f>
        <v/>
      </c>
      <c r="AH74" s="19" t="str">
        <f>IF(Q74=0,"","金額　￥"&amp;TEXT(X74,"#,##0")&amp;" －")</f>
        <v/>
      </c>
      <c r="AI74" s="19" t="str">
        <f>IF(H74="","","但し　"&amp;IF(RIGHT(H74&amp;IF(D74&lt;&gt;"","（"&amp;D74&amp;"）",""),3)="として",H74&amp;IF(D74&lt;&gt;"","（"&amp;D74&amp;"）",""),H74&amp;IF(D74&lt;&gt;"","（"&amp;D74&amp;"）","")&amp;"として")&amp;IF(I74="クレジットカード","（クレジットカード利用）","")&amp;IF(N(L74)&gt;0,"（※は軽減税率の対象品目）",""))</f>
        <v/>
      </c>
      <c r="AJ74" s="19" t="str">
        <f>IF(OR(Q74=0,N(K74)=0),"",IF(AND('設定'!$B$12&lt;&gt;"はい",'設定'!$B$8=""),"",IF(G74="はい",R74&amp;"%対象"&amp;"　"&amp;TEXT(T74+U74,"#,##0")&amp;"円"&amp;IF('設定'!$B$12="はい","（うち消費税額 "&amp;TEXT(U74,"#,##0")&amp;"円）",""),IF('設定'!$B$12="はい",R74&amp;"%対象"&amp;"　税抜 "&amp;TEXT(T74,"#,##0")&amp;"円　消費税額 "&amp;TEXT(U74,"#,##0")&amp;"円（税込 "&amp;TEXT(T74+U74,"#,##0")&amp;"円）",R74&amp;"%対象"&amp;"　税込 "&amp;TEXT(T74+U74,"#,##0")&amp;"円"))))</f>
        <v/>
      </c>
      <c r="AK74" s="19" t="str">
        <f>IF(OR(Q74=0,N(L74)=0),"",IF(AND('設定'!$B$12&lt;&gt;"はい",'設定'!$B$8=""),"",IF(G74="はい",S74&amp;"%対象※"&amp;"　"&amp;TEXT(V74+W74,"#,##0")&amp;"円"&amp;IF('設定'!$B$12="はい","（うち消費税額 "&amp;TEXT(W74,"#,##0")&amp;"円）",""),IF('設定'!$B$12="はい",S74&amp;"%対象※"&amp;"　税抜 "&amp;TEXT(V74,"#,##0")&amp;"円　消費税額 "&amp;TEXT(W74,"#,##0")&amp;"円（税込 "&amp;TEXT(V74+W74,"#,##0")&amp;"円）",S74&amp;"%対象※"&amp;"　税込 "&amp;TEXT(V74+W74,"#,##0")&amp;"円"))))</f>
        <v/>
      </c>
      <c r="AL74" s="19" t="str">
        <f>IF(OR(Q74=0,N(M74)=0),"","課税対象外（入湯税など）　"&amp;TEXT(M74,"#,##0")&amp;"円")</f>
        <v/>
      </c>
      <c r="AM74" s="19" t="str">
        <f>IF(OR(Q74=0,N(N74)=0),"","売上代金以外の額　"&amp;TEXT(N74,"#,##0")&amp;"円")</f>
        <v/>
      </c>
      <c r="AN74" s="19" t="str">
        <f>IF(Q74=0,"",IF(AA74&gt;0,"収入印紙 "&amp;TEXT(AA74,"#,##0")&amp;"円 貼付欄",""))</f>
        <v/>
      </c>
    </row>
    <row r="75">
      <c r="A75" s="103" t="n">
        <v>71</v>
      </c>
      <c r="B75" s="100" t="n"/>
      <c r="C75" s="100" t="n"/>
      <c r="D75" s="7" t="n"/>
      <c r="E75" s="7" t="n"/>
      <c r="F75" s="15" t="n"/>
      <c r="G75" s="15" t="n"/>
      <c r="H75" s="7" t="n"/>
      <c r="I75" s="15" t="n"/>
      <c r="J75" s="15" t="n"/>
      <c r="K75" s="104" t="n"/>
      <c r="L75" s="104" t="n"/>
      <c r="M75" s="104" t="n"/>
      <c r="N75" s="104" t="n"/>
      <c r="O75" s="15" t="n"/>
      <c r="P75" s="100" t="n"/>
      <c r="Q75" s="17">
        <f>IF(COUNT(K75,L75,M75,N75)=0,0,IF(AND(OR(N(K75)=0,R75&lt;&gt;""),OR(N(L75)=0,S75&lt;&gt;"")),1,0))</f>
        <v>0</v>
      </c>
      <c r="R75" s="17" t="str">
        <f>IF(C75="","",IFERROR(LOOKUP(2,1/(('設定'!$B$16:$B$19&lt;&gt;"")*('設定'!$B$16:$B$19&lt;=C75)*('設定'!$C$16:$C$19&lt;&gt;"")),'設定'!$C$16:$C$19),""))</f>
        <v/>
      </c>
      <c r="S75" s="17" t="str">
        <f>IF(C75="","",IFERROR(LOOKUP(2,1/(('設定'!$B$20:$B$23&lt;&gt;"")*('設定'!$B$20:$B$23&lt;=C75)*('設定'!$C$20:$C$23&lt;&gt;"")),'設定'!$C$20:$C$23),""))</f>
        <v/>
      </c>
      <c r="T75" s="105" t="str">
        <f>IF(Q75=0,"",IF(N(K75)=0,0,IF(J75="税抜",K75,K75-U75)))</f>
        <v/>
      </c>
      <c r="U75" s="105" t="str">
        <f>IF(Q75=0,"",IF(N(K75)=0,0,IF('設定'!$B$11="切上げ",ROUNDUP(IF(J75="税抜",K75*R75/100,K75*R75/(100+R75)),0),IF('設定'!$B$11="四捨五入",ROUND(IF(J75="税抜",K75*R75/100,K75*R75/(100+R75)),0),ROUNDDOWN(IF(J75="税抜",K75*R75/100,K75*R75/(100+R75)),0)))))</f>
        <v/>
      </c>
      <c r="V75" s="105" t="str">
        <f>IF(Q75=0,"",IF(N(L75)=0,0,IF(J75="税抜",L75,L75-W75)))</f>
        <v/>
      </c>
      <c r="W75" s="105" t="str">
        <f>IF(Q75=0,"",IF(N(L75)=0,0,IF('設定'!$B$11="切上げ",ROUNDUP(IF(J75="税抜",L75*S75/100,L75*S75/(100+S75)),0),IF('設定'!$B$11="四捨五入",ROUND(IF(J75="税抜",L75*S75/100,L75*S75/(100+S75)),0),ROUNDDOWN(IF(J75="税抜",L75*S75/100,L75*S75/(100+S75)),0)))))</f>
        <v/>
      </c>
      <c r="X75" s="105" t="str">
        <f>IF(Q75=0,"",T75+U75+V75+W75+N(M75)+N(N75))</f>
        <v/>
      </c>
      <c r="Y75" s="105" t="str">
        <f>IF(Q75=0,"",IF(AND('設定'!$B$9="はい",'設定'!$B$12="はい"),T75+V75,T75+U75+V75+W75))</f>
        <v/>
      </c>
      <c r="Z75" s="105" t="str">
        <f>IF(Q75=0,"",Y75+N(N75))</f>
        <v/>
      </c>
      <c r="AA75" s="105" t="str">
        <f>IF(Q75=0,"",IF(O75="はい",0,IF(I75="クレジットカード",0,IF(I75="電子（PDFのみ）",0,IF(Y75=0,IF(Z75&lt;'印紙判定表'!$A$24,0,'印紙判定表'!$C$24),IF(Z75&lt;'印紙判定表'!$A$6,0,INDEX('印紙判定表'!$C$5:$C$19,MATCH(MAX(Y75,'印紙判定表'!$A$6),'印紙判定表'!$A$5:$A$19,1))))))))</f>
        <v/>
      </c>
      <c r="AB75" s="11" t="str">
        <f>IF(Q75=0,"",IF(O75="はい","非課税（営業に関しない受取書・国税庁 No.7125）",IF(I75="クレジットカード","課税文書に当たらない（領収書に「クレジットカード利用」と印字・国税庁 質疑応答19/37）",IF(I75="電子（PDFのみ）","課税文書に当たらない（電子データのみで紙を渡さない・国税庁 質疑応答02/10。紙に印刷して渡すと課税）",IF(AA75=0,"非課税（受取金額が"&amp;TEXT(IF(Y75=0,'印紙判定表'!$A$24,'印紙判定表'!$A$6),"#,##0")&amp;"円"&amp;"未満・国税庁 No.7105）"&amp;IF(N(N75)&gt;0,"。売上代金と売上代金以外の合計で判定","")&amp;IF(N(M75)&gt;0,"。入湯税など特別徴収の税は判定額に入れない（印紙税法基本通達第32条）",""),"課税（判定額"&amp;TEXT(Y75,"#,##0")&amp;"円→"&amp;TEXT(AA75,"#,##0")&amp;"円）"&amp;IF(AND('設定'!$B$9="はい",'設定'!$B$12="はい"),"。消費税額を除いた額で判定（国税庁 No.7124）","。税込の額で判定（"&amp;IF('設定'!$B$9="はい","消費税額を印字しない書式・国税庁 No.7124","免税事業者・国税庁 質疑応答19/21")&amp;"）")&amp;IF(N(M75)&gt;0,"。入湯税など特別徴収の税は判定額に入れない（印紙税法基本通達第32条）","")&amp;IF(I75="銀行振込","。振込でも受取書（印紙税法基本通達 別表第一 第17号文書の4）","")&amp;IF(OR(I75="電子マネー",I75="コード決済"),"。決済の仕組みで扱いが違う（国税庁 質疑応答19/50）。この表では印紙が要るものとして判定","")&amp;IF(Y75=0,"。売上代金以外の受取書として判定（第17号の2）",IF(Y75&lt;'印紙判定表'!$A$6,"。売上代金は"&amp;TEXT('印紙判定表'!$A$6,"#,##0")&amp;"円"&amp;"未満だが、売上代金以外との合計が"&amp;TEXT('印紙判定表'!$A$6,"#,##0")&amp;"円"&amp;"以上のため"&amp;TEXT(AA75,"#,##0")&amp;"円","")))))))</f>
        <v/>
      </c>
      <c r="AC75" s="11" t="str">
        <f>IF(Q75=0,"",IF(G75="はい","簡易請求書の形（宛名なし・「上様」）","事業者宛（適格請求書の形）"))</f>
        <v/>
      </c>
      <c r="AD75" s="11" t="str">
        <f>IF(COUNT(K75,L75,M75,N75)=0,"",IF(Q75=0,"取引日を入れてください（税率を取引日で決めます）。",IF(AND(G75&lt;&gt;"はい",E75=""),"宛名を入れてください（事業者宛は宛名が必要）。","")&amp;IF(AND(G75="はい",'設定'!$B$10="その他（事業者間の取引が中心）"),"「上様」にできる事業か確認してください（相手が個別に特定される取引は簡易請求書の対象外・国税庁 問24-2）。","")&amp;IF(AND(G75&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75="","領収書の日付（受領日）を入れてください。","")&amp;IF(OR(I75="電子マネー",I75="コード決済"),"決済の仕組みで印紙の扱いが違います（国税庁 質疑応答19/50）。","")))</f>
        <v/>
      </c>
      <c r="AE75" s="19" t="str">
        <f>IF(Q75=0,"",IF(P75&lt;&gt;"","領 収 書（再発行）","領 収 書"))</f>
        <v/>
      </c>
      <c r="AF75" s="19" t="str">
        <f>IF(B75="","",IF(B75&gt;=DATE(2019,5,1),"令和"&amp;IF(YEAR(B75)=2019,"元",YEAR(B75)-2018)&amp;"年"&amp;MONTH(B75)&amp;"月"&amp;DAY(B75)&amp;"日",YEAR(B75)&amp;"年"&amp;MONTH(B75)&amp;"月"&amp;DAY(B75)&amp;"日")&amp;IF(P75&lt;&gt;"","　（再発行）元の領収書 "&amp;IF(P75&gt;=DATE(2019,5,1),"令和"&amp;IF(YEAR(P75)=2019,"元",YEAR(P75)-2018)&amp;"年"&amp;MONTH(P75)&amp;"月"&amp;DAY(P75)&amp;"日",YEAR(P75)&amp;"年"&amp;MONTH(P75)&amp;"月"&amp;DAY(P75)&amp;"日")&amp;"付",""))</f>
        <v/>
      </c>
      <c r="AG75" s="19" t="str">
        <f>IF(G75="はい","上様",IF(E75="","",E75&amp;" "&amp;IF(F75="","様",F75)))</f>
        <v/>
      </c>
      <c r="AH75" s="19" t="str">
        <f>IF(Q75=0,"","金額　￥"&amp;TEXT(X75,"#,##0")&amp;" －")</f>
        <v/>
      </c>
      <c r="AI75" s="19" t="str">
        <f>IF(H75="","","但し　"&amp;IF(RIGHT(H75&amp;IF(D75&lt;&gt;"","（"&amp;D75&amp;"）",""),3)="として",H75&amp;IF(D75&lt;&gt;"","（"&amp;D75&amp;"）",""),H75&amp;IF(D75&lt;&gt;"","（"&amp;D75&amp;"）","")&amp;"として")&amp;IF(I75="クレジットカード","（クレジットカード利用）","")&amp;IF(N(L75)&gt;0,"（※は軽減税率の対象品目）",""))</f>
        <v/>
      </c>
      <c r="AJ75" s="19" t="str">
        <f>IF(OR(Q75=0,N(K75)=0),"",IF(AND('設定'!$B$12&lt;&gt;"はい",'設定'!$B$8=""),"",IF(G75="はい",R75&amp;"%対象"&amp;"　"&amp;TEXT(T75+U75,"#,##0")&amp;"円"&amp;IF('設定'!$B$12="はい","（うち消費税額 "&amp;TEXT(U75,"#,##0")&amp;"円）",""),IF('設定'!$B$12="はい",R75&amp;"%対象"&amp;"　税抜 "&amp;TEXT(T75,"#,##0")&amp;"円　消費税額 "&amp;TEXT(U75,"#,##0")&amp;"円（税込 "&amp;TEXT(T75+U75,"#,##0")&amp;"円）",R75&amp;"%対象"&amp;"　税込 "&amp;TEXT(T75+U75,"#,##0")&amp;"円"))))</f>
        <v/>
      </c>
      <c r="AK75" s="19" t="str">
        <f>IF(OR(Q75=0,N(L75)=0),"",IF(AND('設定'!$B$12&lt;&gt;"はい",'設定'!$B$8=""),"",IF(G75="はい",S75&amp;"%対象※"&amp;"　"&amp;TEXT(V75+W75,"#,##0")&amp;"円"&amp;IF('設定'!$B$12="はい","（うち消費税額 "&amp;TEXT(W75,"#,##0")&amp;"円）",""),IF('設定'!$B$12="はい",S75&amp;"%対象※"&amp;"　税抜 "&amp;TEXT(V75,"#,##0")&amp;"円　消費税額 "&amp;TEXT(W75,"#,##0")&amp;"円（税込 "&amp;TEXT(V75+W75,"#,##0")&amp;"円）",S75&amp;"%対象※"&amp;"　税込 "&amp;TEXT(V75+W75,"#,##0")&amp;"円"))))</f>
        <v/>
      </c>
      <c r="AL75" s="19" t="str">
        <f>IF(OR(Q75=0,N(M75)=0),"","課税対象外（入湯税など）　"&amp;TEXT(M75,"#,##0")&amp;"円")</f>
        <v/>
      </c>
      <c r="AM75" s="19" t="str">
        <f>IF(OR(Q75=0,N(N75)=0),"","売上代金以外の額　"&amp;TEXT(N75,"#,##0")&amp;"円")</f>
        <v/>
      </c>
      <c r="AN75" s="19" t="str">
        <f>IF(Q75=0,"",IF(AA75&gt;0,"収入印紙 "&amp;TEXT(AA75,"#,##0")&amp;"円 貼付欄",""))</f>
        <v/>
      </c>
    </row>
    <row r="76">
      <c r="A76" s="103" t="n">
        <v>72</v>
      </c>
      <c r="B76" s="100" t="n"/>
      <c r="C76" s="100" t="n"/>
      <c r="D76" s="7" t="n"/>
      <c r="E76" s="7" t="n"/>
      <c r="F76" s="15" t="n"/>
      <c r="G76" s="15" t="n"/>
      <c r="H76" s="7" t="n"/>
      <c r="I76" s="15" t="n"/>
      <c r="J76" s="15" t="n"/>
      <c r="K76" s="104" t="n"/>
      <c r="L76" s="104" t="n"/>
      <c r="M76" s="104" t="n"/>
      <c r="N76" s="104" t="n"/>
      <c r="O76" s="15" t="n"/>
      <c r="P76" s="100" t="n"/>
      <c r="Q76" s="17">
        <f>IF(COUNT(K76,L76,M76,N76)=0,0,IF(AND(OR(N(K76)=0,R76&lt;&gt;""),OR(N(L76)=0,S76&lt;&gt;"")),1,0))</f>
        <v>0</v>
      </c>
      <c r="R76" s="17" t="str">
        <f>IF(C76="","",IFERROR(LOOKUP(2,1/(('設定'!$B$16:$B$19&lt;&gt;"")*('設定'!$B$16:$B$19&lt;=C76)*('設定'!$C$16:$C$19&lt;&gt;"")),'設定'!$C$16:$C$19),""))</f>
        <v/>
      </c>
      <c r="S76" s="17" t="str">
        <f>IF(C76="","",IFERROR(LOOKUP(2,1/(('設定'!$B$20:$B$23&lt;&gt;"")*('設定'!$B$20:$B$23&lt;=C76)*('設定'!$C$20:$C$23&lt;&gt;"")),'設定'!$C$20:$C$23),""))</f>
        <v/>
      </c>
      <c r="T76" s="105" t="str">
        <f>IF(Q76=0,"",IF(N(K76)=0,0,IF(J76="税抜",K76,K76-U76)))</f>
        <v/>
      </c>
      <c r="U76" s="105" t="str">
        <f>IF(Q76=0,"",IF(N(K76)=0,0,IF('設定'!$B$11="切上げ",ROUNDUP(IF(J76="税抜",K76*R76/100,K76*R76/(100+R76)),0),IF('設定'!$B$11="四捨五入",ROUND(IF(J76="税抜",K76*R76/100,K76*R76/(100+R76)),0),ROUNDDOWN(IF(J76="税抜",K76*R76/100,K76*R76/(100+R76)),0)))))</f>
        <v/>
      </c>
      <c r="V76" s="105" t="str">
        <f>IF(Q76=0,"",IF(N(L76)=0,0,IF(J76="税抜",L76,L76-W76)))</f>
        <v/>
      </c>
      <c r="W76" s="105" t="str">
        <f>IF(Q76=0,"",IF(N(L76)=0,0,IF('設定'!$B$11="切上げ",ROUNDUP(IF(J76="税抜",L76*S76/100,L76*S76/(100+S76)),0),IF('設定'!$B$11="四捨五入",ROUND(IF(J76="税抜",L76*S76/100,L76*S76/(100+S76)),0),ROUNDDOWN(IF(J76="税抜",L76*S76/100,L76*S76/(100+S76)),0)))))</f>
        <v/>
      </c>
      <c r="X76" s="105" t="str">
        <f>IF(Q76=0,"",T76+U76+V76+W76+N(M76)+N(N76))</f>
        <v/>
      </c>
      <c r="Y76" s="105" t="str">
        <f>IF(Q76=0,"",IF(AND('設定'!$B$9="はい",'設定'!$B$12="はい"),T76+V76,T76+U76+V76+W76))</f>
        <v/>
      </c>
      <c r="Z76" s="105" t="str">
        <f>IF(Q76=0,"",Y76+N(N76))</f>
        <v/>
      </c>
      <c r="AA76" s="105" t="str">
        <f>IF(Q76=0,"",IF(O76="はい",0,IF(I76="クレジットカード",0,IF(I76="電子（PDFのみ）",0,IF(Y76=0,IF(Z76&lt;'印紙判定表'!$A$24,0,'印紙判定表'!$C$24),IF(Z76&lt;'印紙判定表'!$A$6,0,INDEX('印紙判定表'!$C$5:$C$19,MATCH(MAX(Y76,'印紙判定表'!$A$6),'印紙判定表'!$A$5:$A$19,1))))))))</f>
        <v/>
      </c>
      <c r="AB76" s="11" t="str">
        <f>IF(Q76=0,"",IF(O76="はい","非課税（営業に関しない受取書・国税庁 No.7125）",IF(I76="クレジットカード","課税文書に当たらない（領収書に「クレジットカード利用」と印字・国税庁 質疑応答19/37）",IF(I76="電子（PDFのみ）","課税文書に当たらない（電子データのみで紙を渡さない・国税庁 質疑応答02/10。紙に印刷して渡すと課税）",IF(AA76=0,"非課税（受取金額が"&amp;TEXT(IF(Y76=0,'印紙判定表'!$A$24,'印紙判定表'!$A$6),"#,##0")&amp;"円"&amp;"未満・国税庁 No.7105）"&amp;IF(N(N76)&gt;0,"。売上代金と売上代金以外の合計で判定","")&amp;IF(N(M76)&gt;0,"。入湯税など特別徴収の税は判定額に入れない（印紙税法基本通達第32条）",""),"課税（判定額"&amp;TEXT(Y76,"#,##0")&amp;"円→"&amp;TEXT(AA76,"#,##0")&amp;"円）"&amp;IF(AND('設定'!$B$9="はい",'設定'!$B$12="はい"),"。消費税額を除いた額で判定（国税庁 No.7124）","。税込の額で判定（"&amp;IF('設定'!$B$9="はい","消費税額を印字しない書式・国税庁 No.7124","免税事業者・国税庁 質疑応答19/21")&amp;"）")&amp;IF(N(M76)&gt;0,"。入湯税など特別徴収の税は判定額に入れない（印紙税法基本通達第32条）","")&amp;IF(I76="銀行振込","。振込でも受取書（印紙税法基本通達 別表第一 第17号文書の4）","")&amp;IF(OR(I76="電子マネー",I76="コード決済"),"。決済の仕組みで扱いが違う（国税庁 質疑応答19/50）。この表では印紙が要るものとして判定","")&amp;IF(Y76=0,"。売上代金以外の受取書として判定（第17号の2）",IF(Y76&lt;'印紙判定表'!$A$6,"。売上代金は"&amp;TEXT('印紙判定表'!$A$6,"#,##0")&amp;"円"&amp;"未満だが、売上代金以外との合計が"&amp;TEXT('印紙判定表'!$A$6,"#,##0")&amp;"円"&amp;"以上のため"&amp;TEXT(AA76,"#,##0")&amp;"円","")))))))</f>
        <v/>
      </c>
      <c r="AC76" s="11" t="str">
        <f>IF(Q76=0,"",IF(G76="はい","簡易請求書の形（宛名なし・「上様」）","事業者宛（適格請求書の形）"))</f>
        <v/>
      </c>
      <c r="AD76" s="11" t="str">
        <f>IF(COUNT(K76,L76,M76,N76)=0,"",IF(Q76=0,"取引日を入れてください（税率を取引日で決めます）。",IF(AND(G76&lt;&gt;"はい",E76=""),"宛名を入れてください（事業者宛は宛名が必要）。","")&amp;IF(AND(G76="はい",'設定'!$B$10="その他（事業者間の取引が中心）"),"「上様」にできる事業か確認してください（相手が個別に特定される取引は簡易請求書の対象外・国税庁 問24-2）。","")&amp;IF(AND(G76&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76="","領収書の日付（受領日）を入れてください。","")&amp;IF(OR(I76="電子マネー",I76="コード決済"),"決済の仕組みで印紙の扱いが違います（国税庁 質疑応答19/50）。","")))</f>
        <v/>
      </c>
      <c r="AE76" s="19" t="str">
        <f>IF(Q76=0,"",IF(P76&lt;&gt;"","領 収 書（再発行）","領 収 書"))</f>
        <v/>
      </c>
      <c r="AF76" s="19" t="str">
        <f>IF(B76="","",IF(B76&gt;=DATE(2019,5,1),"令和"&amp;IF(YEAR(B76)=2019,"元",YEAR(B76)-2018)&amp;"年"&amp;MONTH(B76)&amp;"月"&amp;DAY(B76)&amp;"日",YEAR(B76)&amp;"年"&amp;MONTH(B76)&amp;"月"&amp;DAY(B76)&amp;"日")&amp;IF(P76&lt;&gt;"","　（再発行）元の領収書 "&amp;IF(P76&gt;=DATE(2019,5,1),"令和"&amp;IF(YEAR(P76)=2019,"元",YEAR(P76)-2018)&amp;"年"&amp;MONTH(P76)&amp;"月"&amp;DAY(P76)&amp;"日",YEAR(P76)&amp;"年"&amp;MONTH(P76)&amp;"月"&amp;DAY(P76)&amp;"日")&amp;"付",""))</f>
        <v/>
      </c>
      <c r="AG76" s="19" t="str">
        <f>IF(G76="はい","上様",IF(E76="","",E76&amp;" "&amp;IF(F76="","様",F76)))</f>
        <v/>
      </c>
      <c r="AH76" s="19" t="str">
        <f>IF(Q76=0,"","金額　￥"&amp;TEXT(X76,"#,##0")&amp;" －")</f>
        <v/>
      </c>
      <c r="AI76" s="19" t="str">
        <f>IF(H76="","","但し　"&amp;IF(RIGHT(H76&amp;IF(D76&lt;&gt;"","（"&amp;D76&amp;"）",""),3)="として",H76&amp;IF(D76&lt;&gt;"","（"&amp;D76&amp;"）",""),H76&amp;IF(D76&lt;&gt;"","（"&amp;D76&amp;"）","")&amp;"として")&amp;IF(I76="クレジットカード","（クレジットカード利用）","")&amp;IF(N(L76)&gt;0,"（※は軽減税率の対象品目）",""))</f>
        <v/>
      </c>
      <c r="AJ76" s="19" t="str">
        <f>IF(OR(Q76=0,N(K76)=0),"",IF(AND('設定'!$B$12&lt;&gt;"はい",'設定'!$B$8=""),"",IF(G76="はい",R76&amp;"%対象"&amp;"　"&amp;TEXT(T76+U76,"#,##0")&amp;"円"&amp;IF('設定'!$B$12="はい","（うち消費税額 "&amp;TEXT(U76,"#,##0")&amp;"円）",""),IF('設定'!$B$12="はい",R76&amp;"%対象"&amp;"　税抜 "&amp;TEXT(T76,"#,##0")&amp;"円　消費税額 "&amp;TEXT(U76,"#,##0")&amp;"円（税込 "&amp;TEXT(T76+U76,"#,##0")&amp;"円）",R76&amp;"%対象"&amp;"　税込 "&amp;TEXT(T76+U76,"#,##0")&amp;"円"))))</f>
        <v/>
      </c>
      <c r="AK76" s="19" t="str">
        <f>IF(OR(Q76=0,N(L76)=0),"",IF(AND('設定'!$B$12&lt;&gt;"はい",'設定'!$B$8=""),"",IF(G76="はい",S76&amp;"%対象※"&amp;"　"&amp;TEXT(V76+W76,"#,##0")&amp;"円"&amp;IF('設定'!$B$12="はい","（うち消費税額 "&amp;TEXT(W76,"#,##0")&amp;"円）",""),IF('設定'!$B$12="はい",S76&amp;"%対象※"&amp;"　税抜 "&amp;TEXT(V76,"#,##0")&amp;"円　消費税額 "&amp;TEXT(W76,"#,##0")&amp;"円（税込 "&amp;TEXT(V76+W76,"#,##0")&amp;"円）",S76&amp;"%対象※"&amp;"　税込 "&amp;TEXT(V76+W76,"#,##0")&amp;"円"))))</f>
        <v/>
      </c>
      <c r="AL76" s="19" t="str">
        <f>IF(OR(Q76=0,N(M76)=0),"","課税対象外（入湯税など）　"&amp;TEXT(M76,"#,##0")&amp;"円")</f>
        <v/>
      </c>
      <c r="AM76" s="19" t="str">
        <f>IF(OR(Q76=0,N(N76)=0),"","売上代金以外の額　"&amp;TEXT(N76,"#,##0")&amp;"円")</f>
        <v/>
      </c>
      <c r="AN76" s="19" t="str">
        <f>IF(Q76=0,"",IF(AA76&gt;0,"収入印紙 "&amp;TEXT(AA76,"#,##0")&amp;"円 貼付欄",""))</f>
        <v/>
      </c>
    </row>
    <row r="77">
      <c r="A77" s="103" t="n">
        <v>73</v>
      </c>
      <c r="B77" s="100" t="n"/>
      <c r="C77" s="100" t="n"/>
      <c r="D77" s="7" t="n"/>
      <c r="E77" s="7" t="n"/>
      <c r="F77" s="15" t="n"/>
      <c r="G77" s="15" t="n"/>
      <c r="H77" s="7" t="n"/>
      <c r="I77" s="15" t="n"/>
      <c r="J77" s="15" t="n"/>
      <c r="K77" s="104" t="n"/>
      <c r="L77" s="104" t="n"/>
      <c r="M77" s="104" t="n"/>
      <c r="N77" s="104" t="n"/>
      <c r="O77" s="15" t="n"/>
      <c r="P77" s="100" t="n"/>
      <c r="Q77" s="17">
        <f>IF(COUNT(K77,L77,M77,N77)=0,0,IF(AND(OR(N(K77)=0,R77&lt;&gt;""),OR(N(L77)=0,S77&lt;&gt;"")),1,0))</f>
        <v>0</v>
      </c>
      <c r="R77" s="17" t="str">
        <f>IF(C77="","",IFERROR(LOOKUP(2,1/(('設定'!$B$16:$B$19&lt;&gt;"")*('設定'!$B$16:$B$19&lt;=C77)*('設定'!$C$16:$C$19&lt;&gt;"")),'設定'!$C$16:$C$19),""))</f>
        <v/>
      </c>
      <c r="S77" s="17" t="str">
        <f>IF(C77="","",IFERROR(LOOKUP(2,1/(('設定'!$B$20:$B$23&lt;&gt;"")*('設定'!$B$20:$B$23&lt;=C77)*('設定'!$C$20:$C$23&lt;&gt;"")),'設定'!$C$20:$C$23),""))</f>
        <v/>
      </c>
      <c r="T77" s="105" t="str">
        <f>IF(Q77=0,"",IF(N(K77)=0,0,IF(J77="税抜",K77,K77-U77)))</f>
        <v/>
      </c>
      <c r="U77" s="105" t="str">
        <f>IF(Q77=0,"",IF(N(K77)=0,0,IF('設定'!$B$11="切上げ",ROUNDUP(IF(J77="税抜",K77*R77/100,K77*R77/(100+R77)),0),IF('設定'!$B$11="四捨五入",ROUND(IF(J77="税抜",K77*R77/100,K77*R77/(100+R77)),0),ROUNDDOWN(IF(J77="税抜",K77*R77/100,K77*R77/(100+R77)),0)))))</f>
        <v/>
      </c>
      <c r="V77" s="105" t="str">
        <f>IF(Q77=0,"",IF(N(L77)=0,0,IF(J77="税抜",L77,L77-W77)))</f>
        <v/>
      </c>
      <c r="W77" s="105" t="str">
        <f>IF(Q77=0,"",IF(N(L77)=0,0,IF('設定'!$B$11="切上げ",ROUNDUP(IF(J77="税抜",L77*S77/100,L77*S77/(100+S77)),0),IF('設定'!$B$11="四捨五入",ROUND(IF(J77="税抜",L77*S77/100,L77*S77/(100+S77)),0),ROUNDDOWN(IF(J77="税抜",L77*S77/100,L77*S77/(100+S77)),0)))))</f>
        <v/>
      </c>
      <c r="X77" s="105" t="str">
        <f>IF(Q77=0,"",T77+U77+V77+W77+N(M77)+N(N77))</f>
        <v/>
      </c>
      <c r="Y77" s="105" t="str">
        <f>IF(Q77=0,"",IF(AND('設定'!$B$9="はい",'設定'!$B$12="はい"),T77+V77,T77+U77+V77+W77))</f>
        <v/>
      </c>
      <c r="Z77" s="105" t="str">
        <f>IF(Q77=0,"",Y77+N(N77))</f>
        <v/>
      </c>
      <c r="AA77" s="105" t="str">
        <f>IF(Q77=0,"",IF(O77="はい",0,IF(I77="クレジットカード",0,IF(I77="電子（PDFのみ）",0,IF(Y77=0,IF(Z77&lt;'印紙判定表'!$A$24,0,'印紙判定表'!$C$24),IF(Z77&lt;'印紙判定表'!$A$6,0,INDEX('印紙判定表'!$C$5:$C$19,MATCH(MAX(Y77,'印紙判定表'!$A$6),'印紙判定表'!$A$5:$A$19,1))))))))</f>
        <v/>
      </c>
      <c r="AB77" s="11" t="str">
        <f>IF(Q77=0,"",IF(O77="はい","非課税（営業に関しない受取書・国税庁 No.7125）",IF(I77="クレジットカード","課税文書に当たらない（領収書に「クレジットカード利用」と印字・国税庁 質疑応答19/37）",IF(I77="電子（PDFのみ）","課税文書に当たらない（電子データのみで紙を渡さない・国税庁 質疑応答02/10。紙に印刷して渡すと課税）",IF(AA77=0,"非課税（受取金額が"&amp;TEXT(IF(Y77=0,'印紙判定表'!$A$24,'印紙判定表'!$A$6),"#,##0")&amp;"円"&amp;"未満・国税庁 No.7105）"&amp;IF(N(N77)&gt;0,"。売上代金と売上代金以外の合計で判定","")&amp;IF(N(M77)&gt;0,"。入湯税など特別徴収の税は判定額に入れない（印紙税法基本通達第32条）",""),"課税（判定額"&amp;TEXT(Y77,"#,##0")&amp;"円→"&amp;TEXT(AA77,"#,##0")&amp;"円）"&amp;IF(AND('設定'!$B$9="はい",'設定'!$B$12="はい"),"。消費税額を除いた額で判定（国税庁 No.7124）","。税込の額で判定（"&amp;IF('設定'!$B$9="はい","消費税額を印字しない書式・国税庁 No.7124","免税事業者・国税庁 質疑応答19/21")&amp;"）")&amp;IF(N(M77)&gt;0,"。入湯税など特別徴収の税は判定額に入れない（印紙税法基本通達第32条）","")&amp;IF(I77="銀行振込","。振込でも受取書（印紙税法基本通達 別表第一 第17号文書の4）","")&amp;IF(OR(I77="電子マネー",I77="コード決済"),"。決済の仕組みで扱いが違う（国税庁 質疑応答19/50）。この表では印紙が要るものとして判定","")&amp;IF(Y77=0,"。売上代金以外の受取書として判定（第17号の2）",IF(Y77&lt;'印紙判定表'!$A$6,"。売上代金は"&amp;TEXT('印紙判定表'!$A$6,"#,##0")&amp;"円"&amp;"未満だが、売上代金以外との合計が"&amp;TEXT('印紙判定表'!$A$6,"#,##0")&amp;"円"&amp;"以上のため"&amp;TEXT(AA77,"#,##0")&amp;"円","")))))))</f>
        <v/>
      </c>
      <c r="AC77" s="11" t="str">
        <f>IF(Q77=0,"",IF(G77="はい","簡易請求書の形（宛名なし・「上様」）","事業者宛（適格請求書の形）"))</f>
        <v/>
      </c>
      <c r="AD77" s="11" t="str">
        <f>IF(COUNT(K77,L77,M77,N77)=0,"",IF(Q77=0,"取引日を入れてください（税率を取引日で決めます）。",IF(AND(G77&lt;&gt;"はい",E77=""),"宛名を入れてください（事業者宛は宛名が必要）。","")&amp;IF(AND(G77="はい",'設定'!$B$10="その他（事業者間の取引が中心）"),"「上様」にできる事業か確認してください（相手が個別に特定される取引は簡易請求書の対象外・国税庁 問24-2）。","")&amp;IF(AND(G77&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77="","領収書の日付（受領日）を入れてください。","")&amp;IF(OR(I77="電子マネー",I77="コード決済"),"決済の仕組みで印紙の扱いが違います（国税庁 質疑応答19/50）。","")))</f>
        <v/>
      </c>
      <c r="AE77" s="19" t="str">
        <f>IF(Q77=0,"",IF(P77&lt;&gt;"","領 収 書（再発行）","領 収 書"))</f>
        <v/>
      </c>
      <c r="AF77" s="19" t="str">
        <f>IF(B77="","",IF(B77&gt;=DATE(2019,5,1),"令和"&amp;IF(YEAR(B77)=2019,"元",YEAR(B77)-2018)&amp;"年"&amp;MONTH(B77)&amp;"月"&amp;DAY(B77)&amp;"日",YEAR(B77)&amp;"年"&amp;MONTH(B77)&amp;"月"&amp;DAY(B77)&amp;"日")&amp;IF(P77&lt;&gt;"","　（再発行）元の領収書 "&amp;IF(P77&gt;=DATE(2019,5,1),"令和"&amp;IF(YEAR(P77)=2019,"元",YEAR(P77)-2018)&amp;"年"&amp;MONTH(P77)&amp;"月"&amp;DAY(P77)&amp;"日",YEAR(P77)&amp;"年"&amp;MONTH(P77)&amp;"月"&amp;DAY(P77)&amp;"日")&amp;"付",""))</f>
        <v/>
      </c>
      <c r="AG77" s="19" t="str">
        <f>IF(G77="はい","上様",IF(E77="","",E77&amp;" "&amp;IF(F77="","様",F77)))</f>
        <v/>
      </c>
      <c r="AH77" s="19" t="str">
        <f>IF(Q77=0,"","金額　￥"&amp;TEXT(X77,"#,##0")&amp;" －")</f>
        <v/>
      </c>
      <c r="AI77" s="19" t="str">
        <f>IF(H77="","","但し　"&amp;IF(RIGHT(H77&amp;IF(D77&lt;&gt;"","（"&amp;D77&amp;"）",""),3)="として",H77&amp;IF(D77&lt;&gt;"","（"&amp;D77&amp;"）",""),H77&amp;IF(D77&lt;&gt;"","（"&amp;D77&amp;"）","")&amp;"として")&amp;IF(I77="クレジットカード","（クレジットカード利用）","")&amp;IF(N(L77)&gt;0,"（※は軽減税率の対象品目）",""))</f>
        <v/>
      </c>
      <c r="AJ77" s="19" t="str">
        <f>IF(OR(Q77=0,N(K77)=0),"",IF(AND('設定'!$B$12&lt;&gt;"はい",'設定'!$B$8=""),"",IF(G77="はい",R77&amp;"%対象"&amp;"　"&amp;TEXT(T77+U77,"#,##0")&amp;"円"&amp;IF('設定'!$B$12="はい","（うち消費税額 "&amp;TEXT(U77,"#,##0")&amp;"円）",""),IF('設定'!$B$12="はい",R77&amp;"%対象"&amp;"　税抜 "&amp;TEXT(T77,"#,##0")&amp;"円　消費税額 "&amp;TEXT(U77,"#,##0")&amp;"円（税込 "&amp;TEXT(T77+U77,"#,##0")&amp;"円）",R77&amp;"%対象"&amp;"　税込 "&amp;TEXT(T77+U77,"#,##0")&amp;"円"))))</f>
        <v/>
      </c>
      <c r="AK77" s="19" t="str">
        <f>IF(OR(Q77=0,N(L77)=0),"",IF(AND('設定'!$B$12&lt;&gt;"はい",'設定'!$B$8=""),"",IF(G77="はい",S77&amp;"%対象※"&amp;"　"&amp;TEXT(V77+W77,"#,##0")&amp;"円"&amp;IF('設定'!$B$12="はい","（うち消費税額 "&amp;TEXT(W77,"#,##0")&amp;"円）",""),IF('設定'!$B$12="はい",S77&amp;"%対象※"&amp;"　税抜 "&amp;TEXT(V77,"#,##0")&amp;"円　消費税額 "&amp;TEXT(W77,"#,##0")&amp;"円（税込 "&amp;TEXT(V77+W77,"#,##0")&amp;"円）",S77&amp;"%対象※"&amp;"　税込 "&amp;TEXT(V77+W77,"#,##0")&amp;"円"))))</f>
        <v/>
      </c>
      <c r="AL77" s="19" t="str">
        <f>IF(OR(Q77=0,N(M77)=0),"","課税対象外（入湯税など）　"&amp;TEXT(M77,"#,##0")&amp;"円")</f>
        <v/>
      </c>
      <c r="AM77" s="19" t="str">
        <f>IF(OR(Q77=0,N(N77)=0),"","売上代金以外の額　"&amp;TEXT(N77,"#,##0")&amp;"円")</f>
        <v/>
      </c>
      <c r="AN77" s="19" t="str">
        <f>IF(Q77=0,"",IF(AA77&gt;0,"収入印紙 "&amp;TEXT(AA77,"#,##0")&amp;"円 貼付欄",""))</f>
        <v/>
      </c>
    </row>
    <row r="78">
      <c r="A78" s="103" t="n">
        <v>74</v>
      </c>
      <c r="B78" s="100" t="n"/>
      <c r="C78" s="100" t="n"/>
      <c r="D78" s="7" t="n"/>
      <c r="E78" s="7" t="n"/>
      <c r="F78" s="15" t="n"/>
      <c r="G78" s="15" t="n"/>
      <c r="H78" s="7" t="n"/>
      <c r="I78" s="15" t="n"/>
      <c r="J78" s="15" t="n"/>
      <c r="K78" s="104" t="n"/>
      <c r="L78" s="104" t="n"/>
      <c r="M78" s="104" t="n"/>
      <c r="N78" s="104" t="n"/>
      <c r="O78" s="15" t="n"/>
      <c r="P78" s="100" t="n"/>
      <c r="Q78" s="17">
        <f>IF(COUNT(K78,L78,M78,N78)=0,0,IF(AND(OR(N(K78)=0,R78&lt;&gt;""),OR(N(L78)=0,S78&lt;&gt;"")),1,0))</f>
        <v>0</v>
      </c>
      <c r="R78" s="17" t="str">
        <f>IF(C78="","",IFERROR(LOOKUP(2,1/(('設定'!$B$16:$B$19&lt;&gt;"")*('設定'!$B$16:$B$19&lt;=C78)*('設定'!$C$16:$C$19&lt;&gt;"")),'設定'!$C$16:$C$19),""))</f>
        <v/>
      </c>
      <c r="S78" s="17" t="str">
        <f>IF(C78="","",IFERROR(LOOKUP(2,1/(('設定'!$B$20:$B$23&lt;&gt;"")*('設定'!$B$20:$B$23&lt;=C78)*('設定'!$C$20:$C$23&lt;&gt;"")),'設定'!$C$20:$C$23),""))</f>
        <v/>
      </c>
      <c r="T78" s="105" t="str">
        <f>IF(Q78=0,"",IF(N(K78)=0,0,IF(J78="税抜",K78,K78-U78)))</f>
        <v/>
      </c>
      <c r="U78" s="105" t="str">
        <f>IF(Q78=0,"",IF(N(K78)=0,0,IF('設定'!$B$11="切上げ",ROUNDUP(IF(J78="税抜",K78*R78/100,K78*R78/(100+R78)),0),IF('設定'!$B$11="四捨五入",ROUND(IF(J78="税抜",K78*R78/100,K78*R78/(100+R78)),0),ROUNDDOWN(IF(J78="税抜",K78*R78/100,K78*R78/(100+R78)),0)))))</f>
        <v/>
      </c>
      <c r="V78" s="105" t="str">
        <f>IF(Q78=0,"",IF(N(L78)=0,0,IF(J78="税抜",L78,L78-W78)))</f>
        <v/>
      </c>
      <c r="W78" s="105" t="str">
        <f>IF(Q78=0,"",IF(N(L78)=0,0,IF('設定'!$B$11="切上げ",ROUNDUP(IF(J78="税抜",L78*S78/100,L78*S78/(100+S78)),0),IF('設定'!$B$11="四捨五入",ROUND(IF(J78="税抜",L78*S78/100,L78*S78/(100+S78)),0),ROUNDDOWN(IF(J78="税抜",L78*S78/100,L78*S78/(100+S78)),0)))))</f>
        <v/>
      </c>
      <c r="X78" s="105" t="str">
        <f>IF(Q78=0,"",T78+U78+V78+W78+N(M78)+N(N78))</f>
        <v/>
      </c>
      <c r="Y78" s="105" t="str">
        <f>IF(Q78=0,"",IF(AND('設定'!$B$9="はい",'設定'!$B$12="はい"),T78+V78,T78+U78+V78+W78))</f>
        <v/>
      </c>
      <c r="Z78" s="105" t="str">
        <f>IF(Q78=0,"",Y78+N(N78))</f>
        <v/>
      </c>
      <c r="AA78" s="105" t="str">
        <f>IF(Q78=0,"",IF(O78="はい",0,IF(I78="クレジットカード",0,IF(I78="電子（PDFのみ）",0,IF(Y78=0,IF(Z78&lt;'印紙判定表'!$A$24,0,'印紙判定表'!$C$24),IF(Z78&lt;'印紙判定表'!$A$6,0,INDEX('印紙判定表'!$C$5:$C$19,MATCH(MAX(Y78,'印紙判定表'!$A$6),'印紙判定表'!$A$5:$A$19,1))))))))</f>
        <v/>
      </c>
      <c r="AB78" s="11" t="str">
        <f>IF(Q78=0,"",IF(O78="はい","非課税（営業に関しない受取書・国税庁 No.7125）",IF(I78="クレジットカード","課税文書に当たらない（領収書に「クレジットカード利用」と印字・国税庁 質疑応答19/37）",IF(I78="電子（PDFのみ）","課税文書に当たらない（電子データのみで紙を渡さない・国税庁 質疑応答02/10。紙に印刷して渡すと課税）",IF(AA78=0,"非課税（受取金額が"&amp;TEXT(IF(Y78=0,'印紙判定表'!$A$24,'印紙判定表'!$A$6),"#,##0")&amp;"円"&amp;"未満・国税庁 No.7105）"&amp;IF(N(N78)&gt;0,"。売上代金と売上代金以外の合計で判定","")&amp;IF(N(M78)&gt;0,"。入湯税など特別徴収の税は判定額に入れない（印紙税法基本通達第32条）",""),"課税（判定額"&amp;TEXT(Y78,"#,##0")&amp;"円→"&amp;TEXT(AA78,"#,##0")&amp;"円）"&amp;IF(AND('設定'!$B$9="はい",'設定'!$B$12="はい"),"。消費税額を除いた額で判定（国税庁 No.7124）","。税込の額で判定（"&amp;IF('設定'!$B$9="はい","消費税額を印字しない書式・国税庁 No.7124","免税事業者・国税庁 質疑応答19/21")&amp;"）")&amp;IF(N(M78)&gt;0,"。入湯税など特別徴収の税は判定額に入れない（印紙税法基本通達第32条）","")&amp;IF(I78="銀行振込","。振込でも受取書（印紙税法基本通達 別表第一 第17号文書の4）","")&amp;IF(OR(I78="電子マネー",I78="コード決済"),"。決済の仕組みで扱いが違う（国税庁 質疑応答19/50）。この表では印紙が要るものとして判定","")&amp;IF(Y78=0,"。売上代金以外の受取書として判定（第17号の2）",IF(Y78&lt;'印紙判定表'!$A$6,"。売上代金は"&amp;TEXT('印紙判定表'!$A$6,"#,##0")&amp;"円"&amp;"未満だが、売上代金以外との合計が"&amp;TEXT('印紙判定表'!$A$6,"#,##0")&amp;"円"&amp;"以上のため"&amp;TEXT(AA78,"#,##0")&amp;"円","")))))))</f>
        <v/>
      </c>
      <c r="AC78" s="11" t="str">
        <f>IF(Q78=0,"",IF(G78="はい","簡易請求書の形（宛名なし・「上様」）","事業者宛（適格請求書の形）"))</f>
        <v/>
      </c>
      <c r="AD78" s="11" t="str">
        <f>IF(COUNT(K78,L78,M78,N78)=0,"",IF(Q78=0,"取引日を入れてください（税率を取引日で決めます）。",IF(AND(G78&lt;&gt;"はい",E78=""),"宛名を入れてください（事業者宛は宛名が必要）。","")&amp;IF(AND(G78="はい",'設定'!$B$10="その他（事業者間の取引が中心）"),"「上様」にできる事業か確認してください（相手が個別に特定される取引は簡易請求書の対象外・国税庁 問24-2）。","")&amp;IF(AND(G78&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78="","領収書の日付（受領日）を入れてください。","")&amp;IF(OR(I78="電子マネー",I78="コード決済"),"決済の仕組みで印紙の扱いが違います（国税庁 質疑応答19/50）。","")))</f>
        <v/>
      </c>
      <c r="AE78" s="19" t="str">
        <f>IF(Q78=0,"",IF(P78&lt;&gt;"","領 収 書（再発行）","領 収 書"))</f>
        <v/>
      </c>
      <c r="AF78" s="19" t="str">
        <f>IF(B78="","",IF(B78&gt;=DATE(2019,5,1),"令和"&amp;IF(YEAR(B78)=2019,"元",YEAR(B78)-2018)&amp;"年"&amp;MONTH(B78)&amp;"月"&amp;DAY(B78)&amp;"日",YEAR(B78)&amp;"年"&amp;MONTH(B78)&amp;"月"&amp;DAY(B78)&amp;"日")&amp;IF(P78&lt;&gt;"","　（再発行）元の領収書 "&amp;IF(P78&gt;=DATE(2019,5,1),"令和"&amp;IF(YEAR(P78)=2019,"元",YEAR(P78)-2018)&amp;"年"&amp;MONTH(P78)&amp;"月"&amp;DAY(P78)&amp;"日",YEAR(P78)&amp;"年"&amp;MONTH(P78)&amp;"月"&amp;DAY(P78)&amp;"日")&amp;"付",""))</f>
        <v/>
      </c>
      <c r="AG78" s="19" t="str">
        <f>IF(G78="はい","上様",IF(E78="","",E78&amp;" "&amp;IF(F78="","様",F78)))</f>
        <v/>
      </c>
      <c r="AH78" s="19" t="str">
        <f>IF(Q78=0,"","金額　￥"&amp;TEXT(X78,"#,##0")&amp;" －")</f>
        <v/>
      </c>
      <c r="AI78" s="19" t="str">
        <f>IF(H78="","","但し　"&amp;IF(RIGHT(H78&amp;IF(D78&lt;&gt;"","（"&amp;D78&amp;"）",""),3)="として",H78&amp;IF(D78&lt;&gt;"","（"&amp;D78&amp;"）",""),H78&amp;IF(D78&lt;&gt;"","（"&amp;D78&amp;"）","")&amp;"として")&amp;IF(I78="クレジットカード","（クレジットカード利用）","")&amp;IF(N(L78)&gt;0,"（※は軽減税率の対象品目）",""))</f>
        <v/>
      </c>
      <c r="AJ78" s="19" t="str">
        <f>IF(OR(Q78=0,N(K78)=0),"",IF(AND('設定'!$B$12&lt;&gt;"はい",'設定'!$B$8=""),"",IF(G78="はい",R78&amp;"%対象"&amp;"　"&amp;TEXT(T78+U78,"#,##0")&amp;"円"&amp;IF('設定'!$B$12="はい","（うち消費税額 "&amp;TEXT(U78,"#,##0")&amp;"円）",""),IF('設定'!$B$12="はい",R78&amp;"%対象"&amp;"　税抜 "&amp;TEXT(T78,"#,##0")&amp;"円　消費税額 "&amp;TEXT(U78,"#,##0")&amp;"円（税込 "&amp;TEXT(T78+U78,"#,##0")&amp;"円）",R78&amp;"%対象"&amp;"　税込 "&amp;TEXT(T78+U78,"#,##0")&amp;"円"))))</f>
        <v/>
      </c>
      <c r="AK78" s="19" t="str">
        <f>IF(OR(Q78=0,N(L78)=0),"",IF(AND('設定'!$B$12&lt;&gt;"はい",'設定'!$B$8=""),"",IF(G78="はい",S78&amp;"%対象※"&amp;"　"&amp;TEXT(V78+W78,"#,##0")&amp;"円"&amp;IF('設定'!$B$12="はい","（うち消費税額 "&amp;TEXT(W78,"#,##0")&amp;"円）",""),IF('設定'!$B$12="はい",S78&amp;"%対象※"&amp;"　税抜 "&amp;TEXT(V78,"#,##0")&amp;"円　消費税額 "&amp;TEXT(W78,"#,##0")&amp;"円（税込 "&amp;TEXT(V78+W78,"#,##0")&amp;"円）",S78&amp;"%対象※"&amp;"　税込 "&amp;TEXT(V78+W78,"#,##0")&amp;"円"))))</f>
        <v/>
      </c>
      <c r="AL78" s="19" t="str">
        <f>IF(OR(Q78=0,N(M78)=0),"","課税対象外（入湯税など）　"&amp;TEXT(M78,"#,##0")&amp;"円")</f>
        <v/>
      </c>
      <c r="AM78" s="19" t="str">
        <f>IF(OR(Q78=0,N(N78)=0),"","売上代金以外の額　"&amp;TEXT(N78,"#,##0")&amp;"円")</f>
        <v/>
      </c>
      <c r="AN78" s="19" t="str">
        <f>IF(Q78=0,"",IF(AA78&gt;0,"収入印紙 "&amp;TEXT(AA78,"#,##0")&amp;"円 貼付欄",""))</f>
        <v/>
      </c>
    </row>
    <row r="79">
      <c r="A79" s="103" t="n">
        <v>75</v>
      </c>
      <c r="B79" s="100" t="n"/>
      <c r="C79" s="100" t="n"/>
      <c r="D79" s="7" t="n"/>
      <c r="E79" s="7" t="n"/>
      <c r="F79" s="15" t="n"/>
      <c r="G79" s="15" t="n"/>
      <c r="H79" s="7" t="n"/>
      <c r="I79" s="15" t="n"/>
      <c r="J79" s="15" t="n"/>
      <c r="K79" s="104" t="n"/>
      <c r="L79" s="104" t="n"/>
      <c r="M79" s="104" t="n"/>
      <c r="N79" s="104" t="n"/>
      <c r="O79" s="15" t="n"/>
      <c r="P79" s="100" t="n"/>
      <c r="Q79" s="17">
        <f>IF(COUNT(K79,L79,M79,N79)=0,0,IF(AND(OR(N(K79)=0,R79&lt;&gt;""),OR(N(L79)=0,S79&lt;&gt;"")),1,0))</f>
        <v>0</v>
      </c>
      <c r="R79" s="17" t="str">
        <f>IF(C79="","",IFERROR(LOOKUP(2,1/(('設定'!$B$16:$B$19&lt;&gt;"")*('設定'!$B$16:$B$19&lt;=C79)*('設定'!$C$16:$C$19&lt;&gt;"")),'設定'!$C$16:$C$19),""))</f>
        <v/>
      </c>
      <c r="S79" s="17" t="str">
        <f>IF(C79="","",IFERROR(LOOKUP(2,1/(('設定'!$B$20:$B$23&lt;&gt;"")*('設定'!$B$20:$B$23&lt;=C79)*('設定'!$C$20:$C$23&lt;&gt;"")),'設定'!$C$20:$C$23),""))</f>
        <v/>
      </c>
      <c r="T79" s="105" t="str">
        <f>IF(Q79=0,"",IF(N(K79)=0,0,IF(J79="税抜",K79,K79-U79)))</f>
        <v/>
      </c>
      <c r="U79" s="105" t="str">
        <f>IF(Q79=0,"",IF(N(K79)=0,0,IF('設定'!$B$11="切上げ",ROUNDUP(IF(J79="税抜",K79*R79/100,K79*R79/(100+R79)),0),IF('設定'!$B$11="四捨五入",ROUND(IF(J79="税抜",K79*R79/100,K79*R79/(100+R79)),0),ROUNDDOWN(IF(J79="税抜",K79*R79/100,K79*R79/(100+R79)),0)))))</f>
        <v/>
      </c>
      <c r="V79" s="105" t="str">
        <f>IF(Q79=0,"",IF(N(L79)=0,0,IF(J79="税抜",L79,L79-W79)))</f>
        <v/>
      </c>
      <c r="W79" s="105" t="str">
        <f>IF(Q79=0,"",IF(N(L79)=0,0,IF('設定'!$B$11="切上げ",ROUNDUP(IF(J79="税抜",L79*S79/100,L79*S79/(100+S79)),0),IF('設定'!$B$11="四捨五入",ROUND(IF(J79="税抜",L79*S79/100,L79*S79/(100+S79)),0),ROUNDDOWN(IF(J79="税抜",L79*S79/100,L79*S79/(100+S79)),0)))))</f>
        <v/>
      </c>
      <c r="X79" s="105" t="str">
        <f>IF(Q79=0,"",T79+U79+V79+W79+N(M79)+N(N79))</f>
        <v/>
      </c>
      <c r="Y79" s="105" t="str">
        <f>IF(Q79=0,"",IF(AND('設定'!$B$9="はい",'設定'!$B$12="はい"),T79+V79,T79+U79+V79+W79))</f>
        <v/>
      </c>
      <c r="Z79" s="105" t="str">
        <f>IF(Q79=0,"",Y79+N(N79))</f>
        <v/>
      </c>
      <c r="AA79" s="105" t="str">
        <f>IF(Q79=0,"",IF(O79="はい",0,IF(I79="クレジットカード",0,IF(I79="電子（PDFのみ）",0,IF(Y79=0,IF(Z79&lt;'印紙判定表'!$A$24,0,'印紙判定表'!$C$24),IF(Z79&lt;'印紙判定表'!$A$6,0,INDEX('印紙判定表'!$C$5:$C$19,MATCH(MAX(Y79,'印紙判定表'!$A$6),'印紙判定表'!$A$5:$A$19,1))))))))</f>
        <v/>
      </c>
      <c r="AB79" s="11" t="str">
        <f>IF(Q79=0,"",IF(O79="はい","非課税（営業に関しない受取書・国税庁 No.7125）",IF(I79="クレジットカード","課税文書に当たらない（領収書に「クレジットカード利用」と印字・国税庁 質疑応答19/37）",IF(I79="電子（PDFのみ）","課税文書に当たらない（電子データのみで紙を渡さない・国税庁 質疑応答02/10。紙に印刷して渡すと課税）",IF(AA79=0,"非課税（受取金額が"&amp;TEXT(IF(Y79=0,'印紙判定表'!$A$24,'印紙判定表'!$A$6),"#,##0")&amp;"円"&amp;"未満・国税庁 No.7105）"&amp;IF(N(N79)&gt;0,"。売上代金と売上代金以外の合計で判定","")&amp;IF(N(M79)&gt;0,"。入湯税など特別徴収の税は判定額に入れない（印紙税法基本通達第32条）",""),"課税（判定額"&amp;TEXT(Y79,"#,##0")&amp;"円→"&amp;TEXT(AA79,"#,##0")&amp;"円）"&amp;IF(AND('設定'!$B$9="はい",'設定'!$B$12="はい"),"。消費税額を除いた額で判定（国税庁 No.7124）","。税込の額で判定（"&amp;IF('設定'!$B$9="はい","消費税額を印字しない書式・国税庁 No.7124","免税事業者・国税庁 質疑応答19/21")&amp;"）")&amp;IF(N(M79)&gt;0,"。入湯税など特別徴収の税は判定額に入れない（印紙税法基本通達第32条）","")&amp;IF(I79="銀行振込","。振込でも受取書（印紙税法基本通達 別表第一 第17号文書の4）","")&amp;IF(OR(I79="電子マネー",I79="コード決済"),"。決済の仕組みで扱いが違う（国税庁 質疑応答19/50）。この表では印紙が要るものとして判定","")&amp;IF(Y79=0,"。売上代金以外の受取書として判定（第17号の2）",IF(Y79&lt;'印紙判定表'!$A$6,"。売上代金は"&amp;TEXT('印紙判定表'!$A$6,"#,##0")&amp;"円"&amp;"未満だが、売上代金以外との合計が"&amp;TEXT('印紙判定表'!$A$6,"#,##0")&amp;"円"&amp;"以上のため"&amp;TEXT(AA79,"#,##0")&amp;"円","")))))))</f>
        <v/>
      </c>
      <c r="AC79" s="11" t="str">
        <f>IF(Q79=0,"",IF(G79="はい","簡易請求書の形（宛名なし・「上様」）","事業者宛（適格請求書の形）"))</f>
        <v/>
      </c>
      <c r="AD79" s="11" t="str">
        <f>IF(COUNT(K79,L79,M79,N79)=0,"",IF(Q79=0,"取引日を入れてください（税率を取引日で決めます）。",IF(AND(G79&lt;&gt;"はい",E79=""),"宛名を入れてください（事業者宛は宛名が必要）。","")&amp;IF(AND(G79="はい",'設定'!$B$10="その他（事業者間の取引が中心）"),"「上様」にできる事業か確認してください（相手が個別に特定される取引は簡易請求書の対象外・国税庁 問24-2）。","")&amp;IF(AND(G79&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79="","領収書の日付（受領日）を入れてください。","")&amp;IF(OR(I79="電子マネー",I79="コード決済"),"決済の仕組みで印紙の扱いが違います（国税庁 質疑応答19/50）。","")))</f>
        <v/>
      </c>
      <c r="AE79" s="19" t="str">
        <f>IF(Q79=0,"",IF(P79&lt;&gt;"","領 収 書（再発行）","領 収 書"))</f>
        <v/>
      </c>
      <c r="AF79" s="19" t="str">
        <f>IF(B79="","",IF(B79&gt;=DATE(2019,5,1),"令和"&amp;IF(YEAR(B79)=2019,"元",YEAR(B79)-2018)&amp;"年"&amp;MONTH(B79)&amp;"月"&amp;DAY(B79)&amp;"日",YEAR(B79)&amp;"年"&amp;MONTH(B79)&amp;"月"&amp;DAY(B79)&amp;"日")&amp;IF(P79&lt;&gt;"","　（再発行）元の領収書 "&amp;IF(P79&gt;=DATE(2019,5,1),"令和"&amp;IF(YEAR(P79)=2019,"元",YEAR(P79)-2018)&amp;"年"&amp;MONTH(P79)&amp;"月"&amp;DAY(P79)&amp;"日",YEAR(P79)&amp;"年"&amp;MONTH(P79)&amp;"月"&amp;DAY(P79)&amp;"日")&amp;"付",""))</f>
        <v/>
      </c>
      <c r="AG79" s="19" t="str">
        <f>IF(G79="はい","上様",IF(E79="","",E79&amp;" "&amp;IF(F79="","様",F79)))</f>
        <v/>
      </c>
      <c r="AH79" s="19" t="str">
        <f>IF(Q79=0,"","金額　￥"&amp;TEXT(X79,"#,##0")&amp;" －")</f>
        <v/>
      </c>
      <c r="AI79" s="19" t="str">
        <f>IF(H79="","","但し　"&amp;IF(RIGHT(H79&amp;IF(D79&lt;&gt;"","（"&amp;D79&amp;"）",""),3)="として",H79&amp;IF(D79&lt;&gt;"","（"&amp;D79&amp;"）",""),H79&amp;IF(D79&lt;&gt;"","（"&amp;D79&amp;"）","")&amp;"として")&amp;IF(I79="クレジットカード","（クレジットカード利用）","")&amp;IF(N(L79)&gt;0,"（※は軽減税率の対象品目）",""))</f>
        <v/>
      </c>
      <c r="AJ79" s="19" t="str">
        <f>IF(OR(Q79=0,N(K79)=0),"",IF(AND('設定'!$B$12&lt;&gt;"はい",'設定'!$B$8=""),"",IF(G79="はい",R79&amp;"%対象"&amp;"　"&amp;TEXT(T79+U79,"#,##0")&amp;"円"&amp;IF('設定'!$B$12="はい","（うち消費税額 "&amp;TEXT(U79,"#,##0")&amp;"円）",""),IF('設定'!$B$12="はい",R79&amp;"%対象"&amp;"　税抜 "&amp;TEXT(T79,"#,##0")&amp;"円　消費税額 "&amp;TEXT(U79,"#,##0")&amp;"円（税込 "&amp;TEXT(T79+U79,"#,##0")&amp;"円）",R79&amp;"%対象"&amp;"　税込 "&amp;TEXT(T79+U79,"#,##0")&amp;"円"))))</f>
        <v/>
      </c>
      <c r="AK79" s="19" t="str">
        <f>IF(OR(Q79=0,N(L79)=0),"",IF(AND('設定'!$B$12&lt;&gt;"はい",'設定'!$B$8=""),"",IF(G79="はい",S79&amp;"%対象※"&amp;"　"&amp;TEXT(V79+W79,"#,##0")&amp;"円"&amp;IF('設定'!$B$12="はい","（うち消費税額 "&amp;TEXT(W79,"#,##0")&amp;"円）",""),IF('設定'!$B$12="はい",S79&amp;"%対象※"&amp;"　税抜 "&amp;TEXT(V79,"#,##0")&amp;"円　消費税額 "&amp;TEXT(W79,"#,##0")&amp;"円（税込 "&amp;TEXT(V79+W79,"#,##0")&amp;"円）",S79&amp;"%対象※"&amp;"　税込 "&amp;TEXT(V79+W79,"#,##0")&amp;"円"))))</f>
        <v/>
      </c>
      <c r="AL79" s="19" t="str">
        <f>IF(OR(Q79=0,N(M79)=0),"","課税対象外（入湯税など）　"&amp;TEXT(M79,"#,##0")&amp;"円")</f>
        <v/>
      </c>
      <c r="AM79" s="19" t="str">
        <f>IF(OR(Q79=0,N(N79)=0),"","売上代金以外の額　"&amp;TEXT(N79,"#,##0")&amp;"円")</f>
        <v/>
      </c>
      <c r="AN79" s="19" t="str">
        <f>IF(Q79=0,"",IF(AA79&gt;0,"収入印紙 "&amp;TEXT(AA79,"#,##0")&amp;"円 貼付欄",""))</f>
        <v/>
      </c>
    </row>
    <row r="80">
      <c r="A80" s="103" t="n">
        <v>76</v>
      </c>
      <c r="B80" s="100" t="n"/>
      <c r="C80" s="100" t="n"/>
      <c r="D80" s="7" t="n"/>
      <c r="E80" s="7" t="n"/>
      <c r="F80" s="15" t="n"/>
      <c r="G80" s="15" t="n"/>
      <c r="H80" s="7" t="n"/>
      <c r="I80" s="15" t="n"/>
      <c r="J80" s="15" t="n"/>
      <c r="K80" s="104" t="n"/>
      <c r="L80" s="104" t="n"/>
      <c r="M80" s="104" t="n"/>
      <c r="N80" s="104" t="n"/>
      <c r="O80" s="15" t="n"/>
      <c r="P80" s="100" t="n"/>
      <c r="Q80" s="17">
        <f>IF(COUNT(K80,L80,M80,N80)=0,0,IF(AND(OR(N(K80)=0,R80&lt;&gt;""),OR(N(L80)=0,S80&lt;&gt;"")),1,0))</f>
        <v>0</v>
      </c>
      <c r="R80" s="17" t="str">
        <f>IF(C80="","",IFERROR(LOOKUP(2,1/(('設定'!$B$16:$B$19&lt;&gt;"")*('設定'!$B$16:$B$19&lt;=C80)*('設定'!$C$16:$C$19&lt;&gt;"")),'設定'!$C$16:$C$19),""))</f>
        <v/>
      </c>
      <c r="S80" s="17" t="str">
        <f>IF(C80="","",IFERROR(LOOKUP(2,1/(('設定'!$B$20:$B$23&lt;&gt;"")*('設定'!$B$20:$B$23&lt;=C80)*('設定'!$C$20:$C$23&lt;&gt;"")),'設定'!$C$20:$C$23),""))</f>
        <v/>
      </c>
      <c r="T80" s="105" t="str">
        <f>IF(Q80=0,"",IF(N(K80)=0,0,IF(J80="税抜",K80,K80-U80)))</f>
        <v/>
      </c>
      <c r="U80" s="105" t="str">
        <f>IF(Q80=0,"",IF(N(K80)=0,0,IF('設定'!$B$11="切上げ",ROUNDUP(IF(J80="税抜",K80*R80/100,K80*R80/(100+R80)),0),IF('設定'!$B$11="四捨五入",ROUND(IF(J80="税抜",K80*R80/100,K80*R80/(100+R80)),0),ROUNDDOWN(IF(J80="税抜",K80*R80/100,K80*R80/(100+R80)),0)))))</f>
        <v/>
      </c>
      <c r="V80" s="105" t="str">
        <f>IF(Q80=0,"",IF(N(L80)=0,0,IF(J80="税抜",L80,L80-W80)))</f>
        <v/>
      </c>
      <c r="W80" s="105" t="str">
        <f>IF(Q80=0,"",IF(N(L80)=0,0,IF('設定'!$B$11="切上げ",ROUNDUP(IF(J80="税抜",L80*S80/100,L80*S80/(100+S80)),0),IF('設定'!$B$11="四捨五入",ROUND(IF(J80="税抜",L80*S80/100,L80*S80/(100+S80)),0),ROUNDDOWN(IF(J80="税抜",L80*S80/100,L80*S80/(100+S80)),0)))))</f>
        <v/>
      </c>
      <c r="X80" s="105" t="str">
        <f>IF(Q80=0,"",T80+U80+V80+W80+N(M80)+N(N80))</f>
        <v/>
      </c>
      <c r="Y80" s="105" t="str">
        <f>IF(Q80=0,"",IF(AND('設定'!$B$9="はい",'設定'!$B$12="はい"),T80+V80,T80+U80+V80+W80))</f>
        <v/>
      </c>
      <c r="Z80" s="105" t="str">
        <f>IF(Q80=0,"",Y80+N(N80))</f>
        <v/>
      </c>
      <c r="AA80" s="105" t="str">
        <f>IF(Q80=0,"",IF(O80="はい",0,IF(I80="クレジットカード",0,IF(I80="電子（PDFのみ）",0,IF(Y80=0,IF(Z80&lt;'印紙判定表'!$A$24,0,'印紙判定表'!$C$24),IF(Z80&lt;'印紙判定表'!$A$6,0,INDEX('印紙判定表'!$C$5:$C$19,MATCH(MAX(Y80,'印紙判定表'!$A$6),'印紙判定表'!$A$5:$A$19,1))))))))</f>
        <v/>
      </c>
      <c r="AB80" s="11" t="str">
        <f>IF(Q80=0,"",IF(O80="はい","非課税（営業に関しない受取書・国税庁 No.7125）",IF(I80="クレジットカード","課税文書に当たらない（領収書に「クレジットカード利用」と印字・国税庁 質疑応答19/37）",IF(I80="電子（PDFのみ）","課税文書に当たらない（電子データのみで紙を渡さない・国税庁 質疑応答02/10。紙に印刷して渡すと課税）",IF(AA80=0,"非課税（受取金額が"&amp;TEXT(IF(Y80=0,'印紙判定表'!$A$24,'印紙判定表'!$A$6),"#,##0")&amp;"円"&amp;"未満・国税庁 No.7105）"&amp;IF(N(N80)&gt;0,"。売上代金と売上代金以外の合計で判定","")&amp;IF(N(M80)&gt;0,"。入湯税など特別徴収の税は判定額に入れない（印紙税法基本通達第32条）",""),"課税（判定額"&amp;TEXT(Y80,"#,##0")&amp;"円→"&amp;TEXT(AA80,"#,##0")&amp;"円）"&amp;IF(AND('設定'!$B$9="はい",'設定'!$B$12="はい"),"。消費税額を除いた額で判定（国税庁 No.7124）","。税込の額で判定（"&amp;IF('設定'!$B$9="はい","消費税額を印字しない書式・国税庁 No.7124","免税事業者・国税庁 質疑応答19/21")&amp;"）")&amp;IF(N(M80)&gt;0,"。入湯税など特別徴収の税は判定額に入れない（印紙税法基本通達第32条）","")&amp;IF(I80="銀行振込","。振込でも受取書（印紙税法基本通達 別表第一 第17号文書の4）","")&amp;IF(OR(I80="電子マネー",I80="コード決済"),"。決済の仕組みで扱いが違う（国税庁 質疑応答19/50）。この表では印紙が要るものとして判定","")&amp;IF(Y80=0,"。売上代金以外の受取書として判定（第17号の2）",IF(Y80&lt;'印紙判定表'!$A$6,"。売上代金は"&amp;TEXT('印紙判定表'!$A$6,"#,##0")&amp;"円"&amp;"未満だが、売上代金以外との合計が"&amp;TEXT('印紙判定表'!$A$6,"#,##0")&amp;"円"&amp;"以上のため"&amp;TEXT(AA80,"#,##0")&amp;"円","")))))))</f>
        <v/>
      </c>
      <c r="AC80" s="11" t="str">
        <f>IF(Q80=0,"",IF(G80="はい","簡易請求書の形（宛名なし・「上様」）","事業者宛（適格請求書の形）"))</f>
        <v/>
      </c>
      <c r="AD80" s="11" t="str">
        <f>IF(COUNT(K80,L80,M80,N80)=0,"",IF(Q80=0,"取引日を入れてください（税率を取引日で決めます）。",IF(AND(G80&lt;&gt;"はい",E80=""),"宛名を入れてください（事業者宛は宛名が必要）。","")&amp;IF(AND(G80="はい",'設定'!$B$10="その他（事業者間の取引が中心）"),"「上様」にできる事業か確認してください（相手が個別に特定される取引は簡易請求書の対象外・国税庁 問24-2）。","")&amp;IF(AND(G80&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80="","領収書の日付（受領日）を入れてください。","")&amp;IF(OR(I80="電子マネー",I80="コード決済"),"決済の仕組みで印紙の扱いが違います（国税庁 質疑応答19/50）。","")))</f>
        <v/>
      </c>
      <c r="AE80" s="19" t="str">
        <f>IF(Q80=0,"",IF(P80&lt;&gt;"","領 収 書（再発行）","領 収 書"))</f>
        <v/>
      </c>
      <c r="AF80" s="19" t="str">
        <f>IF(B80="","",IF(B80&gt;=DATE(2019,5,1),"令和"&amp;IF(YEAR(B80)=2019,"元",YEAR(B80)-2018)&amp;"年"&amp;MONTH(B80)&amp;"月"&amp;DAY(B80)&amp;"日",YEAR(B80)&amp;"年"&amp;MONTH(B80)&amp;"月"&amp;DAY(B80)&amp;"日")&amp;IF(P80&lt;&gt;"","　（再発行）元の領収書 "&amp;IF(P80&gt;=DATE(2019,5,1),"令和"&amp;IF(YEAR(P80)=2019,"元",YEAR(P80)-2018)&amp;"年"&amp;MONTH(P80)&amp;"月"&amp;DAY(P80)&amp;"日",YEAR(P80)&amp;"年"&amp;MONTH(P80)&amp;"月"&amp;DAY(P80)&amp;"日")&amp;"付",""))</f>
        <v/>
      </c>
      <c r="AG80" s="19" t="str">
        <f>IF(G80="はい","上様",IF(E80="","",E80&amp;" "&amp;IF(F80="","様",F80)))</f>
        <v/>
      </c>
      <c r="AH80" s="19" t="str">
        <f>IF(Q80=0,"","金額　￥"&amp;TEXT(X80,"#,##0")&amp;" －")</f>
        <v/>
      </c>
      <c r="AI80" s="19" t="str">
        <f>IF(H80="","","但し　"&amp;IF(RIGHT(H80&amp;IF(D80&lt;&gt;"","（"&amp;D80&amp;"）",""),3)="として",H80&amp;IF(D80&lt;&gt;"","（"&amp;D80&amp;"）",""),H80&amp;IF(D80&lt;&gt;"","（"&amp;D80&amp;"）","")&amp;"として")&amp;IF(I80="クレジットカード","（クレジットカード利用）","")&amp;IF(N(L80)&gt;0,"（※は軽減税率の対象品目）",""))</f>
        <v/>
      </c>
      <c r="AJ80" s="19" t="str">
        <f>IF(OR(Q80=0,N(K80)=0),"",IF(AND('設定'!$B$12&lt;&gt;"はい",'設定'!$B$8=""),"",IF(G80="はい",R80&amp;"%対象"&amp;"　"&amp;TEXT(T80+U80,"#,##0")&amp;"円"&amp;IF('設定'!$B$12="はい","（うち消費税額 "&amp;TEXT(U80,"#,##0")&amp;"円）",""),IF('設定'!$B$12="はい",R80&amp;"%対象"&amp;"　税抜 "&amp;TEXT(T80,"#,##0")&amp;"円　消費税額 "&amp;TEXT(U80,"#,##0")&amp;"円（税込 "&amp;TEXT(T80+U80,"#,##0")&amp;"円）",R80&amp;"%対象"&amp;"　税込 "&amp;TEXT(T80+U80,"#,##0")&amp;"円"))))</f>
        <v/>
      </c>
      <c r="AK80" s="19" t="str">
        <f>IF(OR(Q80=0,N(L80)=0),"",IF(AND('設定'!$B$12&lt;&gt;"はい",'設定'!$B$8=""),"",IF(G80="はい",S80&amp;"%対象※"&amp;"　"&amp;TEXT(V80+W80,"#,##0")&amp;"円"&amp;IF('設定'!$B$12="はい","（うち消費税額 "&amp;TEXT(W80,"#,##0")&amp;"円）",""),IF('設定'!$B$12="はい",S80&amp;"%対象※"&amp;"　税抜 "&amp;TEXT(V80,"#,##0")&amp;"円　消費税額 "&amp;TEXT(W80,"#,##0")&amp;"円（税込 "&amp;TEXT(V80+W80,"#,##0")&amp;"円）",S80&amp;"%対象※"&amp;"　税込 "&amp;TEXT(V80+W80,"#,##0")&amp;"円"))))</f>
        <v/>
      </c>
      <c r="AL80" s="19" t="str">
        <f>IF(OR(Q80=0,N(M80)=0),"","課税対象外（入湯税など）　"&amp;TEXT(M80,"#,##0")&amp;"円")</f>
        <v/>
      </c>
      <c r="AM80" s="19" t="str">
        <f>IF(OR(Q80=0,N(N80)=0),"","売上代金以外の額　"&amp;TEXT(N80,"#,##0")&amp;"円")</f>
        <v/>
      </c>
      <c r="AN80" s="19" t="str">
        <f>IF(Q80=0,"",IF(AA80&gt;0,"収入印紙 "&amp;TEXT(AA80,"#,##0")&amp;"円 貼付欄",""))</f>
        <v/>
      </c>
    </row>
    <row r="81">
      <c r="A81" s="103" t="n">
        <v>77</v>
      </c>
      <c r="B81" s="100" t="n"/>
      <c r="C81" s="100" t="n"/>
      <c r="D81" s="7" t="n"/>
      <c r="E81" s="7" t="n"/>
      <c r="F81" s="15" t="n"/>
      <c r="G81" s="15" t="n"/>
      <c r="H81" s="7" t="n"/>
      <c r="I81" s="15" t="n"/>
      <c r="J81" s="15" t="n"/>
      <c r="K81" s="104" t="n"/>
      <c r="L81" s="104" t="n"/>
      <c r="M81" s="104" t="n"/>
      <c r="N81" s="104" t="n"/>
      <c r="O81" s="15" t="n"/>
      <c r="P81" s="100" t="n"/>
      <c r="Q81" s="17">
        <f>IF(COUNT(K81,L81,M81,N81)=0,0,IF(AND(OR(N(K81)=0,R81&lt;&gt;""),OR(N(L81)=0,S81&lt;&gt;"")),1,0))</f>
        <v>0</v>
      </c>
      <c r="R81" s="17" t="str">
        <f>IF(C81="","",IFERROR(LOOKUP(2,1/(('設定'!$B$16:$B$19&lt;&gt;"")*('設定'!$B$16:$B$19&lt;=C81)*('設定'!$C$16:$C$19&lt;&gt;"")),'設定'!$C$16:$C$19),""))</f>
        <v/>
      </c>
      <c r="S81" s="17" t="str">
        <f>IF(C81="","",IFERROR(LOOKUP(2,1/(('設定'!$B$20:$B$23&lt;&gt;"")*('設定'!$B$20:$B$23&lt;=C81)*('設定'!$C$20:$C$23&lt;&gt;"")),'設定'!$C$20:$C$23),""))</f>
        <v/>
      </c>
      <c r="T81" s="105" t="str">
        <f>IF(Q81=0,"",IF(N(K81)=0,0,IF(J81="税抜",K81,K81-U81)))</f>
        <v/>
      </c>
      <c r="U81" s="105" t="str">
        <f>IF(Q81=0,"",IF(N(K81)=0,0,IF('設定'!$B$11="切上げ",ROUNDUP(IF(J81="税抜",K81*R81/100,K81*R81/(100+R81)),0),IF('設定'!$B$11="四捨五入",ROUND(IF(J81="税抜",K81*R81/100,K81*R81/(100+R81)),0),ROUNDDOWN(IF(J81="税抜",K81*R81/100,K81*R81/(100+R81)),0)))))</f>
        <v/>
      </c>
      <c r="V81" s="105" t="str">
        <f>IF(Q81=0,"",IF(N(L81)=0,0,IF(J81="税抜",L81,L81-W81)))</f>
        <v/>
      </c>
      <c r="W81" s="105" t="str">
        <f>IF(Q81=0,"",IF(N(L81)=0,0,IF('設定'!$B$11="切上げ",ROUNDUP(IF(J81="税抜",L81*S81/100,L81*S81/(100+S81)),0),IF('設定'!$B$11="四捨五入",ROUND(IF(J81="税抜",L81*S81/100,L81*S81/(100+S81)),0),ROUNDDOWN(IF(J81="税抜",L81*S81/100,L81*S81/(100+S81)),0)))))</f>
        <v/>
      </c>
      <c r="X81" s="105" t="str">
        <f>IF(Q81=0,"",T81+U81+V81+W81+N(M81)+N(N81))</f>
        <v/>
      </c>
      <c r="Y81" s="105" t="str">
        <f>IF(Q81=0,"",IF(AND('設定'!$B$9="はい",'設定'!$B$12="はい"),T81+V81,T81+U81+V81+W81))</f>
        <v/>
      </c>
      <c r="Z81" s="105" t="str">
        <f>IF(Q81=0,"",Y81+N(N81))</f>
        <v/>
      </c>
      <c r="AA81" s="105" t="str">
        <f>IF(Q81=0,"",IF(O81="はい",0,IF(I81="クレジットカード",0,IF(I81="電子（PDFのみ）",0,IF(Y81=0,IF(Z81&lt;'印紙判定表'!$A$24,0,'印紙判定表'!$C$24),IF(Z81&lt;'印紙判定表'!$A$6,0,INDEX('印紙判定表'!$C$5:$C$19,MATCH(MAX(Y81,'印紙判定表'!$A$6),'印紙判定表'!$A$5:$A$19,1))))))))</f>
        <v/>
      </c>
      <c r="AB81" s="11" t="str">
        <f>IF(Q81=0,"",IF(O81="はい","非課税（営業に関しない受取書・国税庁 No.7125）",IF(I81="クレジットカード","課税文書に当たらない（領収書に「クレジットカード利用」と印字・国税庁 質疑応答19/37）",IF(I81="電子（PDFのみ）","課税文書に当たらない（電子データのみで紙を渡さない・国税庁 質疑応答02/10。紙に印刷して渡すと課税）",IF(AA81=0,"非課税（受取金額が"&amp;TEXT(IF(Y81=0,'印紙判定表'!$A$24,'印紙判定表'!$A$6),"#,##0")&amp;"円"&amp;"未満・国税庁 No.7105）"&amp;IF(N(N81)&gt;0,"。売上代金と売上代金以外の合計で判定","")&amp;IF(N(M81)&gt;0,"。入湯税など特別徴収の税は判定額に入れない（印紙税法基本通達第32条）",""),"課税（判定額"&amp;TEXT(Y81,"#,##0")&amp;"円→"&amp;TEXT(AA81,"#,##0")&amp;"円）"&amp;IF(AND('設定'!$B$9="はい",'設定'!$B$12="はい"),"。消費税額を除いた額で判定（国税庁 No.7124）","。税込の額で判定（"&amp;IF('設定'!$B$9="はい","消費税額を印字しない書式・国税庁 No.7124","免税事業者・国税庁 質疑応答19/21")&amp;"）")&amp;IF(N(M81)&gt;0,"。入湯税など特別徴収の税は判定額に入れない（印紙税法基本通達第32条）","")&amp;IF(I81="銀行振込","。振込でも受取書（印紙税法基本通達 別表第一 第17号文書の4）","")&amp;IF(OR(I81="電子マネー",I81="コード決済"),"。決済の仕組みで扱いが違う（国税庁 質疑応答19/50）。この表では印紙が要るものとして判定","")&amp;IF(Y81=0,"。売上代金以外の受取書として判定（第17号の2）",IF(Y81&lt;'印紙判定表'!$A$6,"。売上代金は"&amp;TEXT('印紙判定表'!$A$6,"#,##0")&amp;"円"&amp;"未満だが、売上代金以外との合計が"&amp;TEXT('印紙判定表'!$A$6,"#,##0")&amp;"円"&amp;"以上のため"&amp;TEXT(AA81,"#,##0")&amp;"円","")))))))</f>
        <v/>
      </c>
      <c r="AC81" s="11" t="str">
        <f>IF(Q81=0,"",IF(G81="はい","簡易請求書の形（宛名なし・「上様」）","事業者宛（適格請求書の形）"))</f>
        <v/>
      </c>
      <c r="AD81" s="11" t="str">
        <f>IF(COUNT(K81,L81,M81,N81)=0,"",IF(Q81=0,"取引日を入れてください（税率を取引日で決めます）。",IF(AND(G81&lt;&gt;"はい",E81=""),"宛名を入れてください（事業者宛は宛名が必要）。","")&amp;IF(AND(G81="はい",'設定'!$B$10="その他（事業者間の取引が中心）"),"「上様」にできる事業か確認してください（相手が個別に特定される取引は簡易請求書の対象外・国税庁 問24-2）。","")&amp;IF(AND(G81&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81="","領収書の日付（受領日）を入れてください。","")&amp;IF(OR(I81="電子マネー",I81="コード決済"),"決済の仕組みで印紙の扱いが違います（国税庁 質疑応答19/50）。","")))</f>
        <v/>
      </c>
      <c r="AE81" s="19" t="str">
        <f>IF(Q81=0,"",IF(P81&lt;&gt;"","領 収 書（再発行）","領 収 書"))</f>
        <v/>
      </c>
      <c r="AF81" s="19" t="str">
        <f>IF(B81="","",IF(B81&gt;=DATE(2019,5,1),"令和"&amp;IF(YEAR(B81)=2019,"元",YEAR(B81)-2018)&amp;"年"&amp;MONTH(B81)&amp;"月"&amp;DAY(B81)&amp;"日",YEAR(B81)&amp;"年"&amp;MONTH(B81)&amp;"月"&amp;DAY(B81)&amp;"日")&amp;IF(P81&lt;&gt;"","　（再発行）元の領収書 "&amp;IF(P81&gt;=DATE(2019,5,1),"令和"&amp;IF(YEAR(P81)=2019,"元",YEAR(P81)-2018)&amp;"年"&amp;MONTH(P81)&amp;"月"&amp;DAY(P81)&amp;"日",YEAR(P81)&amp;"年"&amp;MONTH(P81)&amp;"月"&amp;DAY(P81)&amp;"日")&amp;"付",""))</f>
        <v/>
      </c>
      <c r="AG81" s="19" t="str">
        <f>IF(G81="はい","上様",IF(E81="","",E81&amp;" "&amp;IF(F81="","様",F81)))</f>
        <v/>
      </c>
      <c r="AH81" s="19" t="str">
        <f>IF(Q81=0,"","金額　￥"&amp;TEXT(X81,"#,##0")&amp;" －")</f>
        <v/>
      </c>
      <c r="AI81" s="19" t="str">
        <f>IF(H81="","","但し　"&amp;IF(RIGHT(H81&amp;IF(D81&lt;&gt;"","（"&amp;D81&amp;"）",""),3)="として",H81&amp;IF(D81&lt;&gt;"","（"&amp;D81&amp;"）",""),H81&amp;IF(D81&lt;&gt;"","（"&amp;D81&amp;"）","")&amp;"として")&amp;IF(I81="クレジットカード","（クレジットカード利用）","")&amp;IF(N(L81)&gt;0,"（※は軽減税率の対象品目）",""))</f>
        <v/>
      </c>
      <c r="AJ81" s="19" t="str">
        <f>IF(OR(Q81=0,N(K81)=0),"",IF(AND('設定'!$B$12&lt;&gt;"はい",'設定'!$B$8=""),"",IF(G81="はい",R81&amp;"%対象"&amp;"　"&amp;TEXT(T81+U81,"#,##0")&amp;"円"&amp;IF('設定'!$B$12="はい","（うち消費税額 "&amp;TEXT(U81,"#,##0")&amp;"円）",""),IF('設定'!$B$12="はい",R81&amp;"%対象"&amp;"　税抜 "&amp;TEXT(T81,"#,##0")&amp;"円　消費税額 "&amp;TEXT(U81,"#,##0")&amp;"円（税込 "&amp;TEXT(T81+U81,"#,##0")&amp;"円）",R81&amp;"%対象"&amp;"　税込 "&amp;TEXT(T81+U81,"#,##0")&amp;"円"))))</f>
        <v/>
      </c>
      <c r="AK81" s="19" t="str">
        <f>IF(OR(Q81=0,N(L81)=0),"",IF(AND('設定'!$B$12&lt;&gt;"はい",'設定'!$B$8=""),"",IF(G81="はい",S81&amp;"%対象※"&amp;"　"&amp;TEXT(V81+W81,"#,##0")&amp;"円"&amp;IF('設定'!$B$12="はい","（うち消費税額 "&amp;TEXT(W81,"#,##0")&amp;"円）",""),IF('設定'!$B$12="はい",S81&amp;"%対象※"&amp;"　税抜 "&amp;TEXT(V81,"#,##0")&amp;"円　消費税額 "&amp;TEXT(W81,"#,##0")&amp;"円（税込 "&amp;TEXT(V81+W81,"#,##0")&amp;"円）",S81&amp;"%対象※"&amp;"　税込 "&amp;TEXT(V81+W81,"#,##0")&amp;"円"))))</f>
        <v/>
      </c>
      <c r="AL81" s="19" t="str">
        <f>IF(OR(Q81=0,N(M81)=0),"","課税対象外（入湯税など）　"&amp;TEXT(M81,"#,##0")&amp;"円")</f>
        <v/>
      </c>
      <c r="AM81" s="19" t="str">
        <f>IF(OR(Q81=0,N(N81)=0),"","売上代金以外の額　"&amp;TEXT(N81,"#,##0")&amp;"円")</f>
        <v/>
      </c>
      <c r="AN81" s="19" t="str">
        <f>IF(Q81=0,"",IF(AA81&gt;0,"収入印紙 "&amp;TEXT(AA81,"#,##0")&amp;"円 貼付欄",""))</f>
        <v/>
      </c>
    </row>
    <row r="82">
      <c r="A82" s="103" t="n">
        <v>78</v>
      </c>
      <c r="B82" s="100" t="n"/>
      <c r="C82" s="100" t="n"/>
      <c r="D82" s="7" t="n"/>
      <c r="E82" s="7" t="n"/>
      <c r="F82" s="15" t="n"/>
      <c r="G82" s="15" t="n"/>
      <c r="H82" s="7" t="n"/>
      <c r="I82" s="15" t="n"/>
      <c r="J82" s="15" t="n"/>
      <c r="K82" s="104" t="n"/>
      <c r="L82" s="104" t="n"/>
      <c r="M82" s="104" t="n"/>
      <c r="N82" s="104" t="n"/>
      <c r="O82" s="15" t="n"/>
      <c r="P82" s="100" t="n"/>
      <c r="Q82" s="17">
        <f>IF(COUNT(K82,L82,M82,N82)=0,0,IF(AND(OR(N(K82)=0,R82&lt;&gt;""),OR(N(L82)=0,S82&lt;&gt;"")),1,0))</f>
        <v>0</v>
      </c>
      <c r="R82" s="17" t="str">
        <f>IF(C82="","",IFERROR(LOOKUP(2,1/(('設定'!$B$16:$B$19&lt;&gt;"")*('設定'!$B$16:$B$19&lt;=C82)*('設定'!$C$16:$C$19&lt;&gt;"")),'設定'!$C$16:$C$19),""))</f>
        <v/>
      </c>
      <c r="S82" s="17" t="str">
        <f>IF(C82="","",IFERROR(LOOKUP(2,1/(('設定'!$B$20:$B$23&lt;&gt;"")*('設定'!$B$20:$B$23&lt;=C82)*('設定'!$C$20:$C$23&lt;&gt;"")),'設定'!$C$20:$C$23),""))</f>
        <v/>
      </c>
      <c r="T82" s="105" t="str">
        <f>IF(Q82=0,"",IF(N(K82)=0,0,IF(J82="税抜",K82,K82-U82)))</f>
        <v/>
      </c>
      <c r="U82" s="105" t="str">
        <f>IF(Q82=0,"",IF(N(K82)=0,0,IF('設定'!$B$11="切上げ",ROUNDUP(IF(J82="税抜",K82*R82/100,K82*R82/(100+R82)),0),IF('設定'!$B$11="四捨五入",ROUND(IF(J82="税抜",K82*R82/100,K82*R82/(100+R82)),0),ROUNDDOWN(IF(J82="税抜",K82*R82/100,K82*R82/(100+R82)),0)))))</f>
        <v/>
      </c>
      <c r="V82" s="105" t="str">
        <f>IF(Q82=0,"",IF(N(L82)=0,0,IF(J82="税抜",L82,L82-W82)))</f>
        <v/>
      </c>
      <c r="W82" s="105" t="str">
        <f>IF(Q82=0,"",IF(N(L82)=0,0,IF('設定'!$B$11="切上げ",ROUNDUP(IF(J82="税抜",L82*S82/100,L82*S82/(100+S82)),0),IF('設定'!$B$11="四捨五入",ROUND(IF(J82="税抜",L82*S82/100,L82*S82/(100+S82)),0),ROUNDDOWN(IF(J82="税抜",L82*S82/100,L82*S82/(100+S82)),0)))))</f>
        <v/>
      </c>
      <c r="X82" s="105" t="str">
        <f>IF(Q82=0,"",T82+U82+V82+W82+N(M82)+N(N82))</f>
        <v/>
      </c>
      <c r="Y82" s="105" t="str">
        <f>IF(Q82=0,"",IF(AND('設定'!$B$9="はい",'設定'!$B$12="はい"),T82+V82,T82+U82+V82+W82))</f>
        <v/>
      </c>
      <c r="Z82" s="105" t="str">
        <f>IF(Q82=0,"",Y82+N(N82))</f>
        <v/>
      </c>
      <c r="AA82" s="105" t="str">
        <f>IF(Q82=0,"",IF(O82="はい",0,IF(I82="クレジットカード",0,IF(I82="電子（PDFのみ）",0,IF(Y82=0,IF(Z82&lt;'印紙判定表'!$A$24,0,'印紙判定表'!$C$24),IF(Z82&lt;'印紙判定表'!$A$6,0,INDEX('印紙判定表'!$C$5:$C$19,MATCH(MAX(Y82,'印紙判定表'!$A$6),'印紙判定表'!$A$5:$A$19,1))))))))</f>
        <v/>
      </c>
      <c r="AB82" s="11" t="str">
        <f>IF(Q82=0,"",IF(O82="はい","非課税（営業に関しない受取書・国税庁 No.7125）",IF(I82="クレジットカード","課税文書に当たらない（領収書に「クレジットカード利用」と印字・国税庁 質疑応答19/37）",IF(I82="電子（PDFのみ）","課税文書に当たらない（電子データのみで紙を渡さない・国税庁 質疑応答02/10。紙に印刷して渡すと課税）",IF(AA82=0,"非課税（受取金額が"&amp;TEXT(IF(Y82=0,'印紙判定表'!$A$24,'印紙判定表'!$A$6),"#,##0")&amp;"円"&amp;"未満・国税庁 No.7105）"&amp;IF(N(N82)&gt;0,"。売上代金と売上代金以外の合計で判定","")&amp;IF(N(M82)&gt;0,"。入湯税など特別徴収の税は判定額に入れない（印紙税法基本通達第32条）",""),"課税（判定額"&amp;TEXT(Y82,"#,##0")&amp;"円→"&amp;TEXT(AA82,"#,##0")&amp;"円）"&amp;IF(AND('設定'!$B$9="はい",'設定'!$B$12="はい"),"。消費税額を除いた額で判定（国税庁 No.7124）","。税込の額で判定（"&amp;IF('設定'!$B$9="はい","消費税額を印字しない書式・国税庁 No.7124","免税事業者・国税庁 質疑応答19/21")&amp;"）")&amp;IF(N(M82)&gt;0,"。入湯税など特別徴収の税は判定額に入れない（印紙税法基本通達第32条）","")&amp;IF(I82="銀行振込","。振込でも受取書（印紙税法基本通達 別表第一 第17号文書の4）","")&amp;IF(OR(I82="電子マネー",I82="コード決済"),"。決済の仕組みで扱いが違う（国税庁 質疑応答19/50）。この表では印紙が要るものとして判定","")&amp;IF(Y82=0,"。売上代金以外の受取書として判定（第17号の2）",IF(Y82&lt;'印紙判定表'!$A$6,"。売上代金は"&amp;TEXT('印紙判定表'!$A$6,"#,##0")&amp;"円"&amp;"未満だが、売上代金以外との合計が"&amp;TEXT('印紙判定表'!$A$6,"#,##0")&amp;"円"&amp;"以上のため"&amp;TEXT(AA82,"#,##0")&amp;"円","")))))))</f>
        <v/>
      </c>
      <c r="AC82" s="11" t="str">
        <f>IF(Q82=0,"",IF(G82="はい","簡易請求書の形（宛名なし・「上様」）","事業者宛（適格請求書の形）"))</f>
        <v/>
      </c>
      <c r="AD82" s="11" t="str">
        <f>IF(COUNT(K82,L82,M82,N82)=0,"",IF(Q82=0,"取引日を入れてください（税率を取引日で決めます）。",IF(AND(G82&lt;&gt;"はい",E82=""),"宛名を入れてください（事業者宛は宛名が必要）。","")&amp;IF(AND(G82="はい",'設定'!$B$10="その他（事業者間の取引が中心）"),"「上様」にできる事業か確認してください（相手が個別に特定される取引は簡易請求書の対象外・国税庁 問24-2）。","")&amp;IF(AND(G82&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82="","領収書の日付（受領日）を入れてください。","")&amp;IF(OR(I82="電子マネー",I82="コード決済"),"決済の仕組みで印紙の扱いが違います（国税庁 質疑応答19/50）。","")))</f>
        <v/>
      </c>
      <c r="AE82" s="19" t="str">
        <f>IF(Q82=0,"",IF(P82&lt;&gt;"","領 収 書（再発行）","領 収 書"))</f>
        <v/>
      </c>
      <c r="AF82" s="19" t="str">
        <f>IF(B82="","",IF(B82&gt;=DATE(2019,5,1),"令和"&amp;IF(YEAR(B82)=2019,"元",YEAR(B82)-2018)&amp;"年"&amp;MONTH(B82)&amp;"月"&amp;DAY(B82)&amp;"日",YEAR(B82)&amp;"年"&amp;MONTH(B82)&amp;"月"&amp;DAY(B82)&amp;"日")&amp;IF(P82&lt;&gt;"","　（再発行）元の領収書 "&amp;IF(P82&gt;=DATE(2019,5,1),"令和"&amp;IF(YEAR(P82)=2019,"元",YEAR(P82)-2018)&amp;"年"&amp;MONTH(P82)&amp;"月"&amp;DAY(P82)&amp;"日",YEAR(P82)&amp;"年"&amp;MONTH(P82)&amp;"月"&amp;DAY(P82)&amp;"日")&amp;"付",""))</f>
        <v/>
      </c>
      <c r="AG82" s="19" t="str">
        <f>IF(G82="はい","上様",IF(E82="","",E82&amp;" "&amp;IF(F82="","様",F82)))</f>
        <v/>
      </c>
      <c r="AH82" s="19" t="str">
        <f>IF(Q82=0,"","金額　￥"&amp;TEXT(X82,"#,##0")&amp;" －")</f>
        <v/>
      </c>
      <c r="AI82" s="19" t="str">
        <f>IF(H82="","","但し　"&amp;IF(RIGHT(H82&amp;IF(D82&lt;&gt;"","（"&amp;D82&amp;"）",""),3)="として",H82&amp;IF(D82&lt;&gt;"","（"&amp;D82&amp;"）",""),H82&amp;IF(D82&lt;&gt;"","（"&amp;D82&amp;"）","")&amp;"として")&amp;IF(I82="クレジットカード","（クレジットカード利用）","")&amp;IF(N(L82)&gt;0,"（※は軽減税率の対象品目）",""))</f>
        <v/>
      </c>
      <c r="AJ82" s="19" t="str">
        <f>IF(OR(Q82=0,N(K82)=0),"",IF(AND('設定'!$B$12&lt;&gt;"はい",'設定'!$B$8=""),"",IF(G82="はい",R82&amp;"%対象"&amp;"　"&amp;TEXT(T82+U82,"#,##0")&amp;"円"&amp;IF('設定'!$B$12="はい","（うち消費税額 "&amp;TEXT(U82,"#,##0")&amp;"円）",""),IF('設定'!$B$12="はい",R82&amp;"%対象"&amp;"　税抜 "&amp;TEXT(T82,"#,##0")&amp;"円　消費税額 "&amp;TEXT(U82,"#,##0")&amp;"円（税込 "&amp;TEXT(T82+U82,"#,##0")&amp;"円）",R82&amp;"%対象"&amp;"　税込 "&amp;TEXT(T82+U82,"#,##0")&amp;"円"))))</f>
        <v/>
      </c>
      <c r="AK82" s="19" t="str">
        <f>IF(OR(Q82=0,N(L82)=0),"",IF(AND('設定'!$B$12&lt;&gt;"はい",'設定'!$B$8=""),"",IF(G82="はい",S82&amp;"%対象※"&amp;"　"&amp;TEXT(V82+W82,"#,##0")&amp;"円"&amp;IF('設定'!$B$12="はい","（うち消費税額 "&amp;TEXT(W82,"#,##0")&amp;"円）",""),IF('設定'!$B$12="はい",S82&amp;"%対象※"&amp;"　税抜 "&amp;TEXT(V82,"#,##0")&amp;"円　消費税額 "&amp;TEXT(W82,"#,##0")&amp;"円（税込 "&amp;TEXT(V82+W82,"#,##0")&amp;"円）",S82&amp;"%対象※"&amp;"　税込 "&amp;TEXT(V82+W82,"#,##0")&amp;"円"))))</f>
        <v/>
      </c>
      <c r="AL82" s="19" t="str">
        <f>IF(OR(Q82=0,N(M82)=0),"","課税対象外（入湯税など）　"&amp;TEXT(M82,"#,##0")&amp;"円")</f>
        <v/>
      </c>
      <c r="AM82" s="19" t="str">
        <f>IF(OR(Q82=0,N(N82)=0),"","売上代金以外の額　"&amp;TEXT(N82,"#,##0")&amp;"円")</f>
        <v/>
      </c>
      <c r="AN82" s="19" t="str">
        <f>IF(Q82=0,"",IF(AA82&gt;0,"収入印紙 "&amp;TEXT(AA82,"#,##0")&amp;"円 貼付欄",""))</f>
        <v/>
      </c>
    </row>
    <row r="83">
      <c r="A83" s="103" t="n">
        <v>79</v>
      </c>
      <c r="B83" s="100" t="n"/>
      <c r="C83" s="100" t="n"/>
      <c r="D83" s="7" t="n"/>
      <c r="E83" s="7" t="n"/>
      <c r="F83" s="15" t="n"/>
      <c r="G83" s="15" t="n"/>
      <c r="H83" s="7" t="n"/>
      <c r="I83" s="15" t="n"/>
      <c r="J83" s="15" t="n"/>
      <c r="K83" s="104" t="n"/>
      <c r="L83" s="104" t="n"/>
      <c r="M83" s="104" t="n"/>
      <c r="N83" s="104" t="n"/>
      <c r="O83" s="15" t="n"/>
      <c r="P83" s="100" t="n"/>
      <c r="Q83" s="17">
        <f>IF(COUNT(K83,L83,M83,N83)=0,0,IF(AND(OR(N(K83)=0,R83&lt;&gt;""),OR(N(L83)=0,S83&lt;&gt;"")),1,0))</f>
        <v>0</v>
      </c>
      <c r="R83" s="17" t="str">
        <f>IF(C83="","",IFERROR(LOOKUP(2,1/(('設定'!$B$16:$B$19&lt;&gt;"")*('設定'!$B$16:$B$19&lt;=C83)*('設定'!$C$16:$C$19&lt;&gt;"")),'設定'!$C$16:$C$19),""))</f>
        <v/>
      </c>
      <c r="S83" s="17" t="str">
        <f>IF(C83="","",IFERROR(LOOKUP(2,1/(('設定'!$B$20:$B$23&lt;&gt;"")*('設定'!$B$20:$B$23&lt;=C83)*('設定'!$C$20:$C$23&lt;&gt;"")),'設定'!$C$20:$C$23),""))</f>
        <v/>
      </c>
      <c r="T83" s="105" t="str">
        <f>IF(Q83=0,"",IF(N(K83)=0,0,IF(J83="税抜",K83,K83-U83)))</f>
        <v/>
      </c>
      <c r="U83" s="105" t="str">
        <f>IF(Q83=0,"",IF(N(K83)=0,0,IF('設定'!$B$11="切上げ",ROUNDUP(IF(J83="税抜",K83*R83/100,K83*R83/(100+R83)),0),IF('設定'!$B$11="四捨五入",ROUND(IF(J83="税抜",K83*R83/100,K83*R83/(100+R83)),0),ROUNDDOWN(IF(J83="税抜",K83*R83/100,K83*R83/(100+R83)),0)))))</f>
        <v/>
      </c>
      <c r="V83" s="105" t="str">
        <f>IF(Q83=0,"",IF(N(L83)=0,0,IF(J83="税抜",L83,L83-W83)))</f>
        <v/>
      </c>
      <c r="W83" s="105" t="str">
        <f>IF(Q83=0,"",IF(N(L83)=0,0,IF('設定'!$B$11="切上げ",ROUNDUP(IF(J83="税抜",L83*S83/100,L83*S83/(100+S83)),0),IF('設定'!$B$11="四捨五入",ROUND(IF(J83="税抜",L83*S83/100,L83*S83/(100+S83)),0),ROUNDDOWN(IF(J83="税抜",L83*S83/100,L83*S83/(100+S83)),0)))))</f>
        <v/>
      </c>
      <c r="X83" s="105" t="str">
        <f>IF(Q83=0,"",T83+U83+V83+W83+N(M83)+N(N83))</f>
        <v/>
      </c>
      <c r="Y83" s="105" t="str">
        <f>IF(Q83=0,"",IF(AND('設定'!$B$9="はい",'設定'!$B$12="はい"),T83+V83,T83+U83+V83+W83))</f>
        <v/>
      </c>
      <c r="Z83" s="105" t="str">
        <f>IF(Q83=0,"",Y83+N(N83))</f>
        <v/>
      </c>
      <c r="AA83" s="105" t="str">
        <f>IF(Q83=0,"",IF(O83="はい",0,IF(I83="クレジットカード",0,IF(I83="電子（PDFのみ）",0,IF(Y83=0,IF(Z83&lt;'印紙判定表'!$A$24,0,'印紙判定表'!$C$24),IF(Z83&lt;'印紙判定表'!$A$6,0,INDEX('印紙判定表'!$C$5:$C$19,MATCH(MAX(Y83,'印紙判定表'!$A$6),'印紙判定表'!$A$5:$A$19,1))))))))</f>
        <v/>
      </c>
      <c r="AB83" s="11" t="str">
        <f>IF(Q83=0,"",IF(O83="はい","非課税（営業に関しない受取書・国税庁 No.7125）",IF(I83="クレジットカード","課税文書に当たらない（領収書に「クレジットカード利用」と印字・国税庁 質疑応答19/37）",IF(I83="電子（PDFのみ）","課税文書に当たらない（電子データのみで紙を渡さない・国税庁 質疑応答02/10。紙に印刷して渡すと課税）",IF(AA83=0,"非課税（受取金額が"&amp;TEXT(IF(Y83=0,'印紙判定表'!$A$24,'印紙判定表'!$A$6),"#,##0")&amp;"円"&amp;"未満・国税庁 No.7105）"&amp;IF(N(N83)&gt;0,"。売上代金と売上代金以外の合計で判定","")&amp;IF(N(M83)&gt;0,"。入湯税など特別徴収の税は判定額に入れない（印紙税法基本通達第32条）",""),"課税（判定額"&amp;TEXT(Y83,"#,##0")&amp;"円→"&amp;TEXT(AA83,"#,##0")&amp;"円）"&amp;IF(AND('設定'!$B$9="はい",'設定'!$B$12="はい"),"。消費税額を除いた額で判定（国税庁 No.7124）","。税込の額で判定（"&amp;IF('設定'!$B$9="はい","消費税額を印字しない書式・国税庁 No.7124","免税事業者・国税庁 質疑応答19/21")&amp;"）")&amp;IF(N(M83)&gt;0,"。入湯税など特別徴収の税は判定額に入れない（印紙税法基本通達第32条）","")&amp;IF(I83="銀行振込","。振込でも受取書（印紙税法基本通達 別表第一 第17号文書の4）","")&amp;IF(OR(I83="電子マネー",I83="コード決済"),"。決済の仕組みで扱いが違う（国税庁 質疑応答19/50）。この表では印紙が要るものとして判定","")&amp;IF(Y83=0,"。売上代金以外の受取書として判定（第17号の2）",IF(Y83&lt;'印紙判定表'!$A$6,"。売上代金は"&amp;TEXT('印紙判定表'!$A$6,"#,##0")&amp;"円"&amp;"未満だが、売上代金以外との合計が"&amp;TEXT('印紙判定表'!$A$6,"#,##0")&amp;"円"&amp;"以上のため"&amp;TEXT(AA83,"#,##0")&amp;"円","")))))))</f>
        <v/>
      </c>
      <c r="AC83" s="11" t="str">
        <f>IF(Q83=0,"",IF(G83="はい","簡易請求書の形（宛名なし・「上様」）","事業者宛（適格請求書の形）"))</f>
        <v/>
      </c>
      <c r="AD83" s="11" t="str">
        <f>IF(COUNT(K83,L83,M83,N83)=0,"",IF(Q83=0,"取引日を入れてください（税率を取引日で決めます）。",IF(AND(G83&lt;&gt;"はい",E83=""),"宛名を入れてください（事業者宛は宛名が必要）。","")&amp;IF(AND(G83="はい",'設定'!$B$10="その他（事業者間の取引が中心）"),"「上様」にできる事業か確認してください（相手が個別に特定される取引は簡易請求書の対象外・国税庁 問24-2）。","")&amp;IF(AND(G83&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83="","領収書の日付（受領日）を入れてください。","")&amp;IF(OR(I83="電子マネー",I83="コード決済"),"決済の仕組みで印紙の扱いが違います（国税庁 質疑応答19/50）。","")))</f>
        <v/>
      </c>
      <c r="AE83" s="19" t="str">
        <f>IF(Q83=0,"",IF(P83&lt;&gt;"","領 収 書（再発行）","領 収 書"))</f>
        <v/>
      </c>
      <c r="AF83" s="19" t="str">
        <f>IF(B83="","",IF(B83&gt;=DATE(2019,5,1),"令和"&amp;IF(YEAR(B83)=2019,"元",YEAR(B83)-2018)&amp;"年"&amp;MONTH(B83)&amp;"月"&amp;DAY(B83)&amp;"日",YEAR(B83)&amp;"年"&amp;MONTH(B83)&amp;"月"&amp;DAY(B83)&amp;"日")&amp;IF(P83&lt;&gt;"","　（再発行）元の領収書 "&amp;IF(P83&gt;=DATE(2019,5,1),"令和"&amp;IF(YEAR(P83)=2019,"元",YEAR(P83)-2018)&amp;"年"&amp;MONTH(P83)&amp;"月"&amp;DAY(P83)&amp;"日",YEAR(P83)&amp;"年"&amp;MONTH(P83)&amp;"月"&amp;DAY(P83)&amp;"日")&amp;"付",""))</f>
        <v/>
      </c>
      <c r="AG83" s="19" t="str">
        <f>IF(G83="はい","上様",IF(E83="","",E83&amp;" "&amp;IF(F83="","様",F83)))</f>
        <v/>
      </c>
      <c r="AH83" s="19" t="str">
        <f>IF(Q83=0,"","金額　￥"&amp;TEXT(X83,"#,##0")&amp;" －")</f>
        <v/>
      </c>
      <c r="AI83" s="19" t="str">
        <f>IF(H83="","","但し　"&amp;IF(RIGHT(H83&amp;IF(D83&lt;&gt;"","（"&amp;D83&amp;"）",""),3)="として",H83&amp;IF(D83&lt;&gt;"","（"&amp;D83&amp;"）",""),H83&amp;IF(D83&lt;&gt;"","（"&amp;D83&amp;"）","")&amp;"として")&amp;IF(I83="クレジットカード","（クレジットカード利用）","")&amp;IF(N(L83)&gt;0,"（※は軽減税率の対象品目）",""))</f>
        <v/>
      </c>
      <c r="AJ83" s="19" t="str">
        <f>IF(OR(Q83=0,N(K83)=0),"",IF(AND('設定'!$B$12&lt;&gt;"はい",'設定'!$B$8=""),"",IF(G83="はい",R83&amp;"%対象"&amp;"　"&amp;TEXT(T83+U83,"#,##0")&amp;"円"&amp;IF('設定'!$B$12="はい","（うち消費税額 "&amp;TEXT(U83,"#,##0")&amp;"円）",""),IF('設定'!$B$12="はい",R83&amp;"%対象"&amp;"　税抜 "&amp;TEXT(T83,"#,##0")&amp;"円　消費税額 "&amp;TEXT(U83,"#,##0")&amp;"円（税込 "&amp;TEXT(T83+U83,"#,##0")&amp;"円）",R83&amp;"%対象"&amp;"　税込 "&amp;TEXT(T83+U83,"#,##0")&amp;"円"))))</f>
        <v/>
      </c>
      <c r="AK83" s="19" t="str">
        <f>IF(OR(Q83=0,N(L83)=0),"",IF(AND('設定'!$B$12&lt;&gt;"はい",'設定'!$B$8=""),"",IF(G83="はい",S83&amp;"%対象※"&amp;"　"&amp;TEXT(V83+W83,"#,##0")&amp;"円"&amp;IF('設定'!$B$12="はい","（うち消費税額 "&amp;TEXT(W83,"#,##0")&amp;"円）",""),IF('設定'!$B$12="はい",S83&amp;"%対象※"&amp;"　税抜 "&amp;TEXT(V83,"#,##0")&amp;"円　消費税額 "&amp;TEXT(W83,"#,##0")&amp;"円（税込 "&amp;TEXT(V83+W83,"#,##0")&amp;"円）",S83&amp;"%対象※"&amp;"　税込 "&amp;TEXT(V83+W83,"#,##0")&amp;"円"))))</f>
        <v/>
      </c>
      <c r="AL83" s="19" t="str">
        <f>IF(OR(Q83=0,N(M83)=0),"","課税対象外（入湯税など）　"&amp;TEXT(M83,"#,##0")&amp;"円")</f>
        <v/>
      </c>
      <c r="AM83" s="19" t="str">
        <f>IF(OR(Q83=0,N(N83)=0),"","売上代金以外の額　"&amp;TEXT(N83,"#,##0")&amp;"円")</f>
        <v/>
      </c>
      <c r="AN83" s="19" t="str">
        <f>IF(Q83=0,"",IF(AA83&gt;0,"収入印紙 "&amp;TEXT(AA83,"#,##0")&amp;"円 貼付欄",""))</f>
        <v/>
      </c>
    </row>
    <row r="84">
      <c r="A84" s="103" t="n">
        <v>80</v>
      </c>
      <c r="B84" s="100" t="n"/>
      <c r="C84" s="100" t="n"/>
      <c r="D84" s="7" t="n"/>
      <c r="E84" s="7" t="n"/>
      <c r="F84" s="15" t="n"/>
      <c r="G84" s="15" t="n"/>
      <c r="H84" s="7" t="n"/>
      <c r="I84" s="15" t="n"/>
      <c r="J84" s="15" t="n"/>
      <c r="K84" s="104" t="n"/>
      <c r="L84" s="104" t="n"/>
      <c r="M84" s="104" t="n"/>
      <c r="N84" s="104" t="n"/>
      <c r="O84" s="15" t="n"/>
      <c r="P84" s="100" t="n"/>
      <c r="Q84" s="17">
        <f>IF(COUNT(K84,L84,M84,N84)=0,0,IF(AND(OR(N(K84)=0,R84&lt;&gt;""),OR(N(L84)=0,S84&lt;&gt;"")),1,0))</f>
        <v>0</v>
      </c>
      <c r="R84" s="17" t="str">
        <f>IF(C84="","",IFERROR(LOOKUP(2,1/(('設定'!$B$16:$B$19&lt;&gt;"")*('設定'!$B$16:$B$19&lt;=C84)*('設定'!$C$16:$C$19&lt;&gt;"")),'設定'!$C$16:$C$19),""))</f>
        <v/>
      </c>
      <c r="S84" s="17" t="str">
        <f>IF(C84="","",IFERROR(LOOKUP(2,1/(('設定'!$B$20:$B$23&lt;&gt;"")*('設定'!$B$20:$B$23&lt;=C84)*('設定'!$C$20:$C$23&lt;&gt;"")),'設定'!$C$20:$C$23),""))</f>
        <v/>
      </c>
      <c r="T84" s="105" t="str">
        <f>IF(Q84=0,"",IF(N(K84)=0,0,IF(J84="税抜",K84,K84-U84)))</f>
        <v/>
      </c>
      <c r="U84" s="105" t="str">
        <f>IF(Q84=0,"",IF(N(K84)=0,0,IF('設定'!$B$11="切上げ",ROUNDUP(IF(J84="税抜",K84*R84/100,K84*R84/(100+R84)),0),IF('設定'!$B$11="四捨五入",ROUND(IF(J84="税抜",K84*R84/100,K84*R84/(100+R84)),0),ROUNDDOWN(IF(J84="税抜",K84*R84/100,K84*R84/(100+R84)),0)))))</f>
        <v/>
      </c>
      <c r="V84" s="105" t="str">
        <f>IF(Q84=0,"",IF(N(L84)=0,0,IF(J84="税抜",L84,L84-W84)))</f>
        <v/>
      </c>
      <c r="W84" s="105" t="str">
        <f>IF(Q84=0,"",IF(N(L84)=0,0,IF('設定'!$B$11="切上げ",ROUNDUP(IF(J84="税抜",L84*S84/100,L84*S84/(100+S84)),0),IF('設定'!$B$11="四捨五入",ROUND(IF(J84="税抜",L84*S84/100,L84*S84/(100+S84)),0),ROUNDDOWN(IF(J84="税抜",L84*S84/100,L84*S84/(100+S84)),0)))))</f>
        <v/>
      </c>
      <c r="X84" s="105" t="str">
        <f>IF(Q84=0,"",T84+U84+V84+W84+N(M84)+N(N84))</f>
        <v/>
      </c>
      <c r="Y84" s="105" t="str">
        <f>IF(Q84=0,"",IF(AND('設定'!$B$9="はい",'設定'!$B$12="はい"),T84+V84,T84+U84+V84+W84))</f>
        <v/>
      </c>
      <c r="Z84" s="105" t="str">
        <f>IF(Q84=0,"",Y84+N(N84))</f>
        <v/>
      </c>
      <c r="AA84" s="105" t="str">
        <f>IF(Q84=0,"",IF(O84="はい",0,IF(I84="クレジットカード",0,IF(I84="電子（PDFのみ）",0,IF(Y84=0,IF(Z84&lt;'印紙判定表'!$A$24,0,'印紙判定表'!$C$24),IF(Z84&lt;'印紙判定表'!$A$6,0,INDEX('印紙判定表'!$C$5:$C$19,MATCH(MAX(Y84,'印紙判定表'!$A$6),'印紙判定表'!$A$5:$A$19,1))))))))</f>
        <v/>
      </c>
      <c r="AB84" s="11" t="str">
        <f>IF(Q84=0,"",IF(O84="はい","非課税（営業に関しない受取書・国税庁 No.7125）",IF(I84="クレジットカード","課税文書に当たらない（領収書に「クレジットカード利用」と印字・国税庁 質疑応答19/37）",IF(I84="電子（PDFのみ）","課税文書に当たらない（電子データのみで紙を渡さない・国税庁 質疑応答02/10。紙に印刷して渡すと課税）",IF(AA84=0,"非課税（受取金額が"&amp;TEXT(IF(Y84=0,'印紙判定表'!$A$24,'印紙判定表'!$A$6),"#,##0")&amp;"円"&amp;"未満・国税庁 No.7105）"&amp;IF(N(N84)&gt;0,"。売上代金と売上代金以外の合計で判定","")&amp;IF(N(M84)&gt;0,"。入湯税など特別徴収の税は判定額に入れない（印紙税法基本通達第32条）",""),"課税（判定額"&amp;TEXT(Y84,"#,##0")&amp;"円→"&amp;TEXT(AA84,"#,##0")&amp;"円）"&amp;IF(AND('設定'!$B$9="はい",'設定'!$B$12="はい"),"。消費税額を除いた額で判定（国税庁 No.7124）","。税込の額で判定（"&amp;IF('設定'!$B$9="はい","消費税額を印字しない書式・国税庁 No.7124","免税事業者・国税庁 質疑応答19/21")&amp;"）")&amp;IF(N(M84)&gt;0,"。入湯税など特別徴収の税は判定額に入れない（印紙税法基本通達第32条）","")&amp;IF(I84="銀行振込","。振込でも受取書（印紙税法基本通達 別表第一 第17号文書の4）","")&amp;IF(OR(I84="電子マネー",I84="コード決済"),"。決済の仕組みで扱いが違う（国税庁 質疑応答19/50）。この表では印紙が要るものとして判定","")&amp;IF(Y84=0,"。売上代金以外の受取書として判定（第17号の2）",IF(Y84&lt;'印紙判定表'!$A$6,"。売上代金は"&amp;TEXT('印紙判定表'!$A$6,"#,##0")&amp;"円"&amp;"未満だが、売上代金以外との合計が"&amp;TEXT('印紙判定表'!$A$6,"#,##0")&amp;"円"&amp;"以上のため"&amp;TEXT(AA84,"#,##0")&amp;"円","")))))))</f>
        <v/>
      </c>
      <c r="AC84" s="11" t="str">
        <f>IF(Q84=0,"",IF(G84="はい","簡易請求書の形（宛名なし・「上様」）","事業者宛（適格請求書の形）"))</f>
        <v/>
      </c>
      <c r="AD84" s="11" t="str">
        <f>IF(COUNT(K84,L84,M84,N84)=0,"",IF(Q84=0,"取引日を入れてください（税率を取引日で決めます）。",IF(AND(G84&lt;&gt;"はい",E84=""),"宛名を入れてください（事業者宛は宛名が必要）。","")&amp;IF(AND(G84="はい",'設定'!$B$10="その他（事業者間の取引が中心）"),"「上様」にできる事業か確認してください（相手が個別に特定される取引は簡易請求書の対象外・国税庁 問24-2）。","")&amp;IF(AND(G84&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84="","領収書の日付（受領日）を入れてください。","")&amp;IF(OR(I84="電子マネー",I84="コード決済"),"決済の仕組みで印紙の扱いが違います（国税庁 質疑応答19/50）。","")))</f>
        <v/>
      </c>
      <c r="AE84" s="19" t="str">
        <f>IF(Q84=0,"",IF(P84&lt;&gt;"","領 収 書（再発行）","領 収 書"))</f>
        <v/>
      </c>
      <c r="AF84" s="19" t="str">
        <f>IF(B84="","",IF(B84&gt;=DATE(2019,5,1),"令和"&amp;IF(YEAR(B84)=2019,"元",YEAR(B84)-2018)&amp;"年"&amp;MONTH(B84)&amp;"月"&amp;DAY(B84)&amp;"日",YEAR(B84)&amp;"年"&amp;MONTH(B84)&amp;"月"&amp;DAY(B84)&amp;"日")&amp;IF(P84&lt;&gt;"","　（再発行）元の領収書 "&amp;IF(P84&gt;=DATE(2019,5,1),"令和"&amp;IF(YEAR(P84)=2019,"元",YEAR(P84)-2018)&amp;"年"&amp;MONTH(P84)&amp;"月"&amp;DAY(P84)&amp;"日",YEAR(P84)&amp;"年"&amp;MONTH(P84)&amp;"月"&amp;DAY(P84)&amp;"日")&amp;"付",""))</f>
        <v/>
      </c>
      <c r="AG84" s="19" t="str">
        <f>IF(G84="はい","上様",IF(E84="","",E84&amp;" "&amp;IF(F84="","様",F84)))</f>
        <v/>
      </c>
      <c r="AH84" s="19" t="str">
        <f>IF(Q84=0,"","金額　￥"&amp;TEXT(X84,"#,##0")&amp;" －")</f>
        <v/>
      </c>
      <c r="AI84" s="19" t="str">
        <f>IF(H84="","","但し　"&amp;IF(RIGHT(H84&amp;IF(D84&lt;&gt;"","（"&amp;D84&amp;"）",""),3)="として",H84&amp;IF(D84&lt;&gt;"","（"&amp;D84&amp;"）",""),H84&amp;IF(D84&lt;&gt;"","（"&amp;D84&amp;"）","")&amp;"として")&amp;IF(I84="クレジットカード","（クレジットカード利用）","")&amp;IF(N(L84)&gt;0,"（※は軽減税率の対象品目）",""))</f>
        <v/>
      </c>
      <c r="AJ84" s="19" t="str">
        <f>IF(OR(Q84=0,N(K84)=0),"",IF(AND('設定'!$B$12&lt;&gt;"はい",'設定'!$B$8=""),"",IF(G84="はい",R84&amp;"%対象"&amp;"　"&amp;TEXT(T84+U84,"#,##0")&amp;"円"&amp;IF('設定'!$B$12="はい","（うち消費税額 "&amp;TEXT(U84,"#,##0")&amp;"円）",""),IF('設定'!$B$12="はい",R84&amp;"%対象"&amp;"　税抜 "&amp;TEXT(T84,"#,##0")&amp;"円　消費税額 "&amp;TEXT(U84,"#,##0")&amp;"円（税込 "&amp;TEXT(T84+U84,"#,##0")&amp;"円）",R84&amp;"%対象"&amp;"　税込 "&amp;TEXT(T84+U84,"#,##0")&amp;"円"))))</f>
        <v/>
      </c>
      <c r="AK84" s="19" t="str">
        <f>IF(OR(Q84=0,N(L84)=0),"",IF(AND('設定'!$B$12&lt;&gt;"はい",'設定'!$B$8=""),"",IF(G84="はい",S84&amp;"%対象※"&amp;"　"&amp;TEXT(V84+W84,"#,##0")&amp;"円"&amp;IF('設定'!$B$12="はい","（うち消費税額 "&amp;TEXT(W84,"#,##0")&amp;"円）",""),IF('設定'!$B$12="はい",S84&amp;"%対象※"&amp;"　税抜 "&amp;TEXT(V84,"#,##0")&amp;"円　消費税額 "&amp;TEXT(W84,"#,##0")&amp;"円（税込 "&amp;TEXT(V84+W84,"#,##0")&amp;"円）",S84&amp;"%対象※"&amp;"　税込 "&amp;TEXT(V84+W84,"#,##0")&amp;"円"))))</f>
        <v/>
      </c>
      <c r="AL84" s="19" t="str">
        <f>IF(OR(Q84=0,N(M84)=0),"","課税対象外（入湯税など）　"&amp;TEXT(M84,"#,##0")&amp;"円")</f>
        <v/>
      </c>
      <c r="AM84" s="19" t="str">
        <f>IF(OR(Q84=0,N(N84)=0),"","売上代金以外の額　"&amp;TEXT(N84,"#,##0")&amp;"円")</f>
        <v/>
      </c>
      <c r="AN84" s="19" t="str">
        <f>IF(Q84=0,"",IF(AA84&gt;0,"収入印紙 "&amp;TEXT(AA84,"#,##0")&amp;"円 貼付欄",""))</f>
        <v/>
      </c>
    </row>
    <row r="85">
      <c r="A85" s="103" t="n">
        <v>81</v>
      </c>
      <c r="B85" s="100" t="n"/>
      <c r="C85" s="100" t="n"/>
      <c r="D85" s="7" t="n"/>
      <c r="E85" s="7" t="n"/>
      <c r="F85" s="15" t="n"/>
      <c r="G85" s="15" t="n"/>
      <c r="H85" s="7" t="n"/>
      <c r="I85" s="15" t="n"/>
      <c r="J85" s="15" t="n"/>
      <c r="K85" s="104" t="n"/>
      <c r="L85" s="104" t="n"/>
      <c r="M85" s="104" t="n"/>
      <c r="N85" s="104" t="n"/>
      <c r="O85" s="15" t="n"/>
      <c r="P85" s="100" t="n"/>
      <c r="Q85" s="17">
        <f>IF(COUNT(K85,L85,M85,N85)=0,0,IF(AND(OR(N(K85)=0,R85&lt;&gt;""),OR(N(L85)=0,S85&lt;&gt;"")),1,0))</f>
        <v>0</v>
      </c>
      <c r="R85" s="17" t="str">
        <f>IF(C85="","",IFERROR(LOOKUP(2,1/(('設定'!$B$16:$B$19&lt;&gt;"")*('設定'!$B$16:$B$19&lt;=C85)*('設定'!$C$16:$C$19&lt;&gt;"")),'設定'!$C$16:$C$19),""))</f>
        <v/>
      </c>
      <c r="S85" s="17" t="str">
        <f>IF(C85="","",IFERROR(LOOKUP(2,1/(('設定'!$B$20:$B$23&lt;&gt;"")*('設定'!$B$20:$B$23&lt;=C85)*('設定'!$C$20:$C$23&lt;&gt;"")),'設定'!$C$20:$C$23),""))</f>
        <v/>
      </c>
      <c r="T85" s="105" t="str">
        <f>IF(Q85=0,"",IF(N(K85)=0,0,IF(J85="税抜",K85,K85-U85)))</f>
        <v/>
      </c>
      <c r="U85" s="105" t="str">
        <f>IF(Q85=0,"",IF(N(K85)=0,0,IF('設定'!$B$11="切上げ",ROUNDUP(IF(J85="税抜",K85*R85/100,K85*R85/(100+R85)),0),IF('設定'!$B$11="四捨五入",ROUND(IF(J85="税抜",K85*R85/100,K85*R85/(100+R85)),0),ROUNDDOWN(IF(J85="税抜",K85*R85/100,K85*R85/(100+R85)),0)))))</f>
        <v/>
      </c>
      <c r="V85" s="105" t="str">
        <f>IF(Q85=0,"",IF(N(L85)=0,0,IF(J85="税抜",L85,L85-W85)))</f>
        <v/>
      </c>
      <c r="W85" s="105" t="str">
        <f>IF(Q85=0,"",IF(N(L85)=0,0,IF('設定'!$B$11="切上げ",ROUNDUP(IF(J85="税抜",L85*S85/100,L85*S85/(100+S85)),0),IF('設定'!$B$11="四捨五入",ROUND(IF(J85="税抜",L85*S85/100,L85*S85/(100+S85)),0),ROUNDDOWN(IF(J85="税抜",L85*S85/100,L85*S85/(100+S85)),0)))))</f>
        <v/>
      </c>
      <c r="X85" s="105" t="str">
        <f>IF(Q85=0,"",T85+U85+V85+W85+N(M85)+N(N85))</f>
        <v/>
      </c>
      <c r="Y85" s="105" t="str">
        <f>IF(Q85=0,"",IF(AND('設定'!$B$9="はい",'設定'!$B$12="はい"),T85+V85,T85+U85+V85+W85))</f>
        <v/>
      </c>
      <c r="Z85" s="105" t="str">
        <f>IF(Q85=0,"",Y85+N(N85))</f>
        <v/>
      </c>
      <c r="AA85" s="105" t="str">
        <f>IF(Q85=0,"",IF(O85="はい",0,IF(I85="クレジットカード",0,IF(I85="電子（PDFのみ）",0,IF(Y85=0,IF(Z85&lt;'印紙判定表'!$A$24,0,'印紙判定表'!$C$24),IF(Z85&lt;'印紙判定表'!$A$6,0,INDEX('印紙判定表'!$C$5:$C$19,MATCH(MAX(Y85,'印紙判定表'!$A$6),'印紙判定表'!$A$5:$A$19,1))))))))</f>
        <v/>
      </c>
      <c r="AB85" s="11" t="str">
        <f>IF(Q85=0,"",IF(O85="はい","非課税（営業に関しない受取書・国税庁 No.7125）",IF(I85="クレジットカード","課税文書に当たらない（領収書に「クレジットカード利用」と印字・国税庁 質疑応答19/37）",IF(I85="電子（PDFのみ）","課税文書に当たらない（電子データのみで紙を渡さない・国税庁 質疑応答02/10。紙に印刷して渡すと課税）",IF(AA85=0,"非課税（受取金額が"&amp;TEXT(IF(Y85=0,'印紙判定表'!$A$24,'印紙判定表'!$A$6),"#,##0")&amp;"円"&amp;"未満・国税庁 No.7105）"&amp;IF(N(N85)&gt;0,"。売上代金と売上代金以外の合計で判定","")&amp;IF(N(M85)&gt;0,"。入湯税など特別徴収の税は判定額に入れない（印紙税法基本通達第32条）",""),"課税（判定額"&amp;TEXT(Y85,"#,##0")&amp;"円→"&amp;TEXT(AA85,"#,##0")&amp;"円）"&amp;IF(AND('設定'!$B$9="はい",'設定'!$B$12="はい"),"。消費税額を除いた額で判定（国税庁 No.7124）","。税込の額で判定（"&amp;IF('設定'!$B$9="はい","消費税額を印字しない書式・国税庁 No.7124","免税事業者・国税庁 質疑応答19/21")&amp;"）")&amp;IF(N(M85)&gt;0,"。入湯税など特別徴収の税は判定額に入れない（印紙税法基本通達第32条）","")&amp;IF(I85="銀行振込","。振込でも受取書（印紙税法基本通達 別表第一 第17号文書の4）","")&amp;IF(OR(I85="電子マネー",I85="コード決済"),"。決済の仕組みで扱いが違う（国税庁 質疑応答19/50）。この表では印紙が要るものとして判定","")&amp;IF(Y85=0,"。売上代金以外の受取書として判定（第17号の2）",IF(Y85&lt;'印紙判定表'!$A$6,"。売上代金は"&amp;TEXT('印紙判定表'!$A$6,"#,##0")&amp;"円"&amp;"未満だが、売上代金以外との合計が"&amp;TEXT('印紙判定表'!$A$6,"#,##0")&amp;"円"&amp;"以上のため"&amp;TEXT(AA85,"#,##0")&amp;"円","")))))))</f>
        <v/>
      </c>
      <c r="AC85" s="11" t="str">
        <f>IF(Q85=0,"",IF(G85="はい","簡易請求書の形（宛名なし・「上様」）","事業者宛（適格請求書の形）"))</f>
        <v/>
      </c>
      <c r="AD85" s="11" t="str">
        <f>IF(COUNT(K85,L85,M85,N85)=0,"",IF(Q85=0,"取引日を入れてください（税率を取引日で決めます）。",IF(AND(G85&lt;&gt;"はい",E85=""),"宛名を入れてください（事業者宛は宛名が必要）。","")&amp;IF(AND(G85="はい",'設定'!$B$10="その他（事業者間の取引が中心）"),"「上様」にできる事業か確認してください（相手が個別に特定される取引は簡易請求書の対象外・国税庁 問24-2）。","")&amp;IF(AND(G85&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85="","領収書の日付（受領日）を入れてください。","")&amp;IF(OR(I85="電子マネー",I85="コード決済"),"決済の仕組みで印紙の扱いが違います（国税庁 質疑応答19/50）。","")))</f>
        <v/>
      </c>
      <c r="AE85" s="19" t="str">
        <f>IF(Q85=0,"",IF(P85&lt;&gt;"","領 収 書（再発行）","領 収 書"))</f>
        <v/>
      </c>
      <c r="AF85" s="19" t="str">
        <f>IF(B85="","",IF(B85&gt;=DATE(2019,5,1),"令和"&amp;IF(YEAR(B85)=2019,"元",YEAR(B85)-2018)&amp;"年"&amp;MONTH(B85)&amp;"月"&amp;DAY(B85)&amp;"日",YEAR(B85)&amp;"年"&amp;MONTH(B85)&amp;"月"&amp;DAY(B85)&amp;"日")&amp;IF(P85&lt;&gt;"","　（再発行）元の領収書 "&amp;IF(P85&gt;=DATE(2019,5,1),"令和"&amp;IF(YEAR(P85)=2019,"元",YEAR(P85)-2018)&amp;"年"&amp;MONTH(P85)&amp;"月"&amp;DAY(P85)&amp;"日",YEAR(P85)&amp;"年"&amp;MONTH(P85)&amp;"月"&amp;DAY(P85)&amp;"日")&amp;"付",""))</f>
        <v/>
      </c>
      <c r="AG85" s="19" t="str">
        <f>IF(G85="はい","上様",IF(E85="","",E85&amp;" "&amp;IF(F85="","様",F85)))</f>
        <v/>
      </c>
      <c r="AH85" s="19" t="str">
        <f>IF(Q85=0,"","金額　￥"&amp;TEXT(X85,"#,##0")&amp;" －")</f>
        <v/>
      </c>
      <c r="AI85" s="19" t="str">
        <f>IF(H85="","","但し　"&amp;IF(RIGHT(H85&amp;IF(D85&lt;&gt;"","（"&amp;D85&amp;"）",""),3)="として",H85&amp;IF(D85&lt;&gt;"","（"&amp;D85&amp;"）",""),H85&amp;IF(D85&lt;&gt;"","（"&amp;D85&amp;"）","")&amp;"として")&amp;IF(I85="クレジットカード","（クレジットカード利用）","")&amp;IF(N(L85)&gt;0,"（※は軽減税率の対象品目）",""))</f>
        <v/>
      </c>
      <c r="AJ85" s="19" t="str">
        <f>IF(OR(Q85=0,N(K85)=0),"",IF(AND('設定'!$B$12&lt;&gt;"はい",'設定'!$B$8=""),"",IF(G85="はい",R85&amp;"%対象"&amp;"　"&amp;TEXT(T85+U85,"#,##0")&amp;"円"&amp;IF('設定'!$B$12="はい","（うち消費税額 "&amp;TEXT(U85,"#,##0")&amp;"円）",""),IF('設定'!$B$12="はい",R85&amp;"%対象"&amp;"　税抜 "&amp;TEXT(T85,"#,##0")&amp;"円　消費税額 "&amp;TEXT(U85,"#,##0")&amp;"円（税込 "&amp;TEXT(T85+U85,"#,##0")&amp;"円）",R85&amp;"%対象"&amp;"　税込 "&amp;TEXT(T85+U85,"#,##0")&amp;"円"))))</f>
        <v/>
      </c>
      <c r="AK85" s="19" t="str">
        <f>IF(OR(Q85=0,N(L85)=0),"",IF(AND('設定'!$B$12&lt;&gt;"はい",'設定'!$B$8=""),"",IF(G85="はい",S85&amp;"%対象※"&amp;"　"&amp;TEXT(V85+W85,"#,##0")&amp;"円"&amp;IF('設定'!$B$12="はい","（うち消費税額 "&amp;TEXT(W85,"#,##0")&amp;"円）",""),IF('設定'!$B$12="はい",S85&amp;"%対象※"&amp;"　税抜 "&amp;TEXT(V85,"#,##0")&amp;"円　消費税額 "&amp;TEXT(W85,"#,##0")&amp;"円（税込 "&amp;TEXT(V85+W85,"#,##0")&amp;"円）",S85&amp;"%対象※"&amp;"　税込 "&amp;TEXT(V85+W85,"#,##0")&amp;"円"))))</f>
        <v/>
      </c>
      <c r="AL85" s="19" t="str">
        <f>IF(OR(Q85=0,N(M85)=0),"","課税対象外（入湯税など）　"&amp;TEXT(M85,"#,##0")&amp;"円")</f>
        <v/>
      </c>
      <c r="AM85" s="19" t="str">
        <f>IF(OR(Q85=0,N(N85)=0),"","売上代金以外の額　"&amp;TEXT(N85,"#,##0")&amp;"円")</f>
        <v/>
      </c>
      <c r="AN85" s="19" t="str">
        <f>IF(Q85=0,"",IF(AA85&gt;0,"収入印紙 "&amp;TEXT(AA85,"#,##0")&amp;"円 貼付欄",""))</f>
        <v/>
      </c>
    </row>
    <row r="86">
      <c r="A86" s="103" t="n">
        <v>82</v>
      </c>
      <c r="B86" s="100" t="n"/>
      <c r="C86" s="100" t="n"/>
      <c r="D86" s="7" t="n"/>
      <c r="E86" s="7" t="n"/>
      <c r="F86" s="15" t="n"/>
      <c r="G86" s="15" t="n"/>
      <c r="H86" s="7" t="n"/>
      <c r="I86" s="15" t="n"/>
      <c r="J86" s="15" t="n"/>
      <c r="K86" s="104" t="n"/>
      <c r="L86" s="104" t="n"/>
      <c r="M86" s="104" t="n"/>
      <c r="N86" s="104" t="n"/>
      <c r="O86" s="15" t="n"/>
      <c r="P86" s="100" t="n"/>
      <c r="Q86" s="17">
        <f>IF(COUNT(K86,L86,M86,N86)=0,0,IF(AND(OR(N(K86)=0,R86&lt;&gt;""),OR(N(L86)=0,S86&lt;&gt;"")),1,0))</f>
        <v>0</v>
      </c>
      <c r="R86" s="17" t="str">
        <f>IF(C86="","",IFERROR(LOOKUP(2,1/(('設定'!$B$16:$B$19&lt;&gt;"")*('設定'!$B$16:$B$19&lt;=C86)*('設定'!$C$16:$C$19&lt;&gt;"")),'設定'!$C$16:$C$19),""))</f>
        <v/>
      </c>
      <c r="S86" s="17" t="str">
        <f>IF(C86="","",IFERROR(LOOKUP(2,1/(('設定'!$B$20:$B$23&lt;&gt;"")*('設定'!$B$20:$B$23&lt;=C86)*('設定'!$C$20:$C$23&lt;&gt;"")),'設定'!$C$20:$C$23),""))</f>
        <v/>
      </c>
      <c r="T86" s="105" t="str">
        <f>IF(Q86=0,"",IF(N(K86)=0,0,IF(J86="税抜",K86,K86-U86)))</f>
        <v/>
      </c>
      <c r="U86" s="105" t="str">
        <f>IF(Q86=0,"",IF(N(K86)=0,0,IF('設定'!$B$11="切上げ",ROUNDUP(IF(J86="税抜",K86*R86/100,K86*R86/(100+R86)),0),IF('設定'!$B$11="四捨五入",ROUND(IF(J86="税抜",K86*R86/100,K86*R86/(100+R86)),0),ROUNDDOWN(IF(J86="税抜",K86*R86/100,K86*R86/(100+R86)),0)))))</f>
        <v/>
      </c>
      <c r="V86" s="105" t="str">
        <f>IF(Q86=0,"",IF(N(L86)=0,0,IF(J86="税抜",L86,L86-W86)))</f>
        <v/>
      </c>
      <c r="W86" s="105" t="str">
        <f>IF(Q86=0,"",IF(N(L86)=0,0,IF('設定'!$B$11="切上げ",ROUNDUP(IF(J86="税抜",L86*S86/100,L86*S86/(100+S86)),0),IF('設定'!$B$11="四捨五入",ROUND(IF(J86="税抜",L86*S86/100,L86*S86/(100+S86)),0),ROUNDDOWN(IF(J86="税抜",L86*S86/100,L86*S86/(100+S86)),0)))))</f>
        <v/>
      </c>
      <c r="X86" s="105" t="str">
        <f>IF(Q86=0,"",T86+U86+V86+W86+N(M86)+N(N86))</f>
        <v/>
      </c>
      <c r="Y86" s="105" t="str">
        <f>IF(Q86=0,"",IF(AND('設定'!$B$9="はい",'設定'!$B$12="はい"),T86+V86,T86+U86+V86+W86))</f>
        <v/>
      </c>
      <c r="Z86" s="105" t="str">
        <f>IF(Q86=0,"",Y86+N(N86))</f>
        <v/>
      </c>
      <c r="AA86" s="105" t="str">
        <f>IF(Q86=0,"",IF(O86="はい",0,IF(I86="クレジットカード",0,IF(I86="電子（PDFのみ）",0,IF(Y86=0,IF(Z86&lt;'印紙判定表'!$A$24,0,'印紙判定表'!$C$24),IF(Z86&lt;'印紙判定表'!$A$6,0,INDEX('印紙判定表'!$C$5:$C$19,MATCH(MAX(Y86,'印紙判定表'!$A$6),'印紙判定表'!$A$5:$A$19,1))))))))</f>
        <v/>
      </c>
      <c r="AB86" s="11" t="str">
        <f>IF(Q86=0,"",IF(O86="はい","非課税（営業に関しない受取書・国税庁 No.7125）",IF(I86="クレジットカード","課税文書に当たらない（領収書に「クレジットカード利用」と印字・国税庁 質疑応答19/37）",IF(I86="電子（PDFのみ）","課税文書に当たらない（電子データのみで紙を渡さない・国税庁 質疑応答02/10。紙に印刷して渡すと課税）",IF(AA86=0,"非課税（受取金額が"&amp;TEXT(IF(Y86=0,'印紙判定表'!$A$24,'印紙判定表'!$A$6),"#,##0")&amp;"円"&amp;"未満・国税庁 No.7105）"&amp;IF(N(N86)&gt;0,"。売上代金と売上代金以外の合計で判定","")&amp;IF(N(M86)&gt;0,"。入湯税など特別徴収の税は判定額に入れない（印紙税法基本通達第32条）",""),"課税（判定額"&amp;TEXT(Y86,"#,##0")&amp;"円→"&amp;TEXT(AA86,"#,##0")&amp;"円）"&amp;IF(AND('設定'!$B$9="はい",'設定'!$B$12="はい"),"。消費税額を除いた額で判定（国税庁 No.7124）","。税込の額で判定（"&amp;IF('設定'!$B$9="はい","消費税額を印字しない書式・国税庁 No.7124","免税事業者・国税庁 質疑応答19/21")&amp;"）")&amp;IF(N(M86)&gt;0,"。入湯税など特別徴収の税は判定額に入れない（印紙税法基本通達第32条）","")&amp;IF(I86="銀行振込","。振込でも受取書（印紙税法基本通達 別表第一 第17号文書の4）","")&amp;IF(OR(I86="電子マネー",I86="コード決済"),"。決済の仕組みで扱いが違う（国税庁 質疑応答19/50）。この表では印紙が要るものとして判定","")&amp;IF(Y86=0,"。売上代金以外の受取書として判定（第17号の2）",IF(Y86&lt;'印紙判定表'!$A$6,"。売上代金は"&amp;TEXT('印紙判定表'!$A$6,"#,##0")&amp;"円"&amp;"未満だが、売上代金以外との合計が"&amp;TEXT('印紙判定表'!$A$6,"#,##0")&amp;"円"&amp;"以上のため"&amp;TEXT(AA86,"#,##0")&amp;"円","")))))))</f>
        <v/>
      </c>
      <c r="AC86" s="11" t="str">
        <f>IF(Q86=0,"",IF(G86="はい","簡易請求書の形（宛名なし・「上様」）","事業者宛（適格請求書の形）"))</f>
        <v/>
      </c>
      <c r="AD86" s="11" t="str">
        <f>IF(COUNT(K86,L86,M86,N86)=0,"",IF(Q86=0,"取引日を入れてください（税率を取引日で決めます）。",IF(AND(G86&lt;&gt;"はい",E86=""),"宛名を入れてください（事業者宛は宛名が必要）。","")&amp;IF(AND(G86="はい",'設定'!$B$10="その他（事業者間の取引が中心）"),"「上様」にできる事業か確認してください（相手が個別に特定される取引は簡易請求書の対象外・国税庁 問24-2）。","")&amp;IF(AND(G86&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86="","領収書の日付（受領日）を入れてください。","")&amp;IF(OR(I86="電子マネー",I86="コード決済"),"決済の仕組みで印紙の扱いが違います（国税庁 質疑応答19/50）。","")))</f>
        <v/>
      </c>
      <c r="AE86" s="19" t="str">
        <f>IF(Q86=0,"",IF(P86&lt;&gt;"","領 収 書（再発行）","領 収 書"))</f>
        <v/>
      </c>
      <c r="AF86" s="19" t="str">
        <f>IF(B86="","",IF(B86&gt;=DATE(2019,5,1),"令和"&amp;IF(YEAR(B86)=2019,"元",YEAR(B86)-2018)&amp;"年"&amp;MONTH(B86)&amp;"月"&amp;DAY(B86)&amp;"日",YEAR(B86)&amp;"年"&amp;MONTH(B86)&amp;"月"&amp;DAY(B86)&amp;"日")&amp;IF(P86&lt;&gt;"","　（再発行）元の領収書 "&amp;IF(P86&gt;=DATE(2019,5,1),"令和"&amp;IF(YEAR(P86)=2019,"元",YEAR(P86)-2018)&amp;"年"&amp;MONTH(P86)&amp;"月"&amp;DAY(P86)&amp;"日",YEAR(P86)&amp;"年"&amp;MONTH(P86)&amp;"月"&amp;DAY(P86)&amp;"日")&amp;"付",""))</f>
        <v/>
      </c>
      <c r="AG86" s="19" t="str">
        <f>IF(G86="はい","上様",IF(E86="","",E86&amp;" "&amp;IF(F86="","様",F86)))</f>
        <v/>
      </c>
      <c r="AH86" s="19" t="str">
        <f>IF(Q86=0,"","金額　￥"&amp;TEXT(X86,"#,##0")&amp;" －")</f>
        <v/>
      </c>
      <c r="AI86" s="19" t="str">
        <f>IF(H86="","","但し　"&amp;IF(RIGHT(H86&amp;IF(D86&lt;&gt;"","（"&amp;D86&amp;"）",""),3)="として",H86&amp;IF(D86&lt;&gt;"","（"&amp;D86&amp;"）",""),H86&amp;IF(D86&lt;&gt;"","（"&amp;D86&amp;"）","")&amp;"として")&amp;IF(I86="クレジットカード","（クレジットカード利用）","")&amp;IF(N(L86)&gt;0,"（※は軽減税率の対象品目）",""))</f>
        <v/>
      </c>
      <c r="AJ86" s="19" t="str">
        <f>IF(OR(Q86=0,N(K86)=0),"",IF(AND('設定'!$B$12&lt;&gt;"はい",'設定'!$B$8=""),"",IF(G86="はい",R86&amp;"%対象"&amp;"　"&amp;TEXT(T86+U86,"#,##0")&amp;"円"&amp;IF('設定'!$B$12="はい","（うち消費税額 "&amp;TEXT(U86,"#,##0")&amp;"円）",""),IF('設定'!$B$12="はい",R86&amp;"%対象"&amp;"　税抜 "&amp;TEXT(T86,"#,##0")&amp;"円　消費税額 "&amp;TEXT(U86,"#,##0")&amp;"円（税込 "&amp;TEXT(T86+U86,"#,##0")&amp;"円）",R86&amp;"%対象"&amp;"　税込 "&amp;TEXT(T86+U86,"#,##0")&amp;"円"))))</f>
        <v/>
      </c>
      <c r="AK86" s="19" t="str">
        <f>IF(OR(Q86=0,N(L86)=0),"",IF(AND('設定'!$B$12&lt;&gt;"はい",'設定'!$B$8=""),"",IF(G86="はい",S86&amp;"%対象※"&amp;"　"&amp;TEXT(V86+W86,"#,##0")&amp;"円"&amp;IF('設定'!$B$12="はい","（うち消費税額 "&amp;TEXT(W86,"#,##0")&amp;"円）",""),IF('設定'!$B$12="はい",S86&amp;"%対象※"&amp;"　税抜 "&amp;TEXT(V86,"#,##0")&amp;"円　消費税額 "&amp;TEXT(W86,"#,##0")&amp;"円（税込 "&amp;TEXT(V86+W86,"#,##0")&amp;"円）",S86&amp;"%対象※"&amp;"　税込 "&amp;TEXT(V86+W86,"#,##0")&amp;"円"))))</f>
        <v/>
      </c>
      <c r="AL86" s="19" t="str">
        <f>IF(OR(Q86=0,N(M86)=0),"","課税対象外（入湯税など）　"&amp;TEXT(M86,"#,##0")&amp;"円")</f>
        <v/>
      </c>
      <c r="AM86" s="19" t="str">
        <f>IF(OR(Q86=0,N(N86)=0),"","売上代金以外の額　"&amp;TEXT(N86,"#,##0")&amp;"円")</f>
        <v/>
      </c>
      <c r="AN86" s="19" t="str">
        <f>IF(Q86=0,"",IF(AA86&gt;0,"収入印紙 "&amp;TEXT(AA86,"#,##0")&amp;"円 貼付欄",""))</f>
        <v/>
      </c>
    </row>
    <row r="87">
      <c r="A87" s="103" t="n">
        <v>83</v>
      </c>
      <c r="B87" s="100" t="n"/>
      <c r="C87" s="100" t="n"/>
      <c r="D87" s="7" t="n"/>
      <c r="E87" s="7" t="n"/>
      <c r="F87" s="15" t="n"/>
      <c r="G87" s="15" t="n"/>
      <c r="H87" s="7" t="n"/>
      <c r="I87" s="15" t="n"/>
      <c r="J87" s="15" t="n"/>
      <c r="K87" s="104" t="n"/>
      <c r="L87" s="104" t="n"/>
      <c r="M87" s="104" t="n"/>
      <c r="N87" s="104" t="n"/>
      <c r="O87" s="15" t="n"/>
      <c r="P87" s="100" t="n"/>
      <c r="Q87" s="17">
        <f>IF(COUNT(K87,L87,M87,N87)=0,0,IF(AND(OR(N(K87)=0,R87&lt;&gt;""),OR(N(L87)=0,S87&lt;&gt;"")),1,0))</f>
        <v>0</v>
      </c>
      <c r="R87" s="17" t="str">
        <f>IF(C87="","",IFERROR(LOOKUP(2,1/(('設定'!$B$16:$B$19&lt;&gt;"")*('設定'!$B$16:$B$19&lt;=C87)*('設定'!$C$16:$C$19&lt;&gt;"")),'設定'!$C$16:$C$19),""))</f>
        <v/>
      </c>
      <c r="S87" s="17" t="str">
        <f>IF(C87="","",IFERROR(LOOKUP(2,1/(('設定'!$B$20:$B$23&lt;&gt;"")*('設定'!$B$20:$B$23&lt;=C87)*('設定'!$C$20:$C$23&lt;&gt;"")),'設定'!$C$20:$C$23),""))</f>
        <v/>
      </c>
      <c r="T87" s="105" t="str">
        <f>IF(Q87=0,"",IF(N(K87)=0,0,IF(J87="税抜",K87,K87-U87)))</f>
        <v/>
      </c>
      <c r="U87" s="105" t="str">
        <f>IF(Q87=0,"",IF(N(K87)=0,0,IF('設定'!$B$11="切上げ",ROUNDUP(IF(J87="税抜",K87*R87/100,K87*R87/(100+R87)),0),IF('設定'!$B$11="四捨五入",ROUND(IF(J87="税抜",K87*R87/100,K87*R87/(100+R87)),0),ROUNDDOWN(IF(J87="税抜",K87*R87/100,K87*R87/(100+R87)),0)))))</f>
        <v/>
      </c>
      <c r="V87" s="105" t="str">
        <f>IF(Q87=0,"",IF(N(L87)=0,0,IF(J87="税抜",L87,L87-W87)))</f>
        <v/>
      </c>
      <c r="W87" s="105" t="str">
        <f>IF(Q87=0,"",IF(N(L87)=0,0,IF('設定'!$B$11="切上げ",ROUNDUP(IF(J87="税抜",L87*S87/100,L87*S87/(100+S87)),0),IF('設定'!$B$11="四捨五入",ROUND(IF(J87="税抜",L87*S87/100,L87*S87/(100+S87)),0),ROUNDDOWN(IF(J87="税抜",L87*S87/100,L87*S87/(100+S87)),0)))))</f>
        <v/>
      </c>
      <c r="X87" s="105" t="str">
        <f>IF(Q87=0,"",T87+U87+V87+W87+N(M87)+N(N87))</f>
        <v/>
      </c>
      <c r="Y87" s="105" t="str">
        <f>IF(Q87=0,"",IF(AND('設定'!$B$9="はい",'設定'!$B$12="はい"),T87+V87,T87+U87+V87+W87))</f>
        <v/>
      </c>
      <c r="Z87" s="105" t="str">
        <f>IF(Q87=0,"",Y87+N(N87))</f>
        <v/>
      </c>
      <c r="AA87" s="105" t="str">
        <f>IF(Q87=0,"",IF(O87="はい",0,IF(I87="クレジットカード",0,IF(I87="電子（PDFのみ）",0,IF(Y87=0,IF(Z87&lt;'印紙判定表'!$A$24,0,'印紙判定表'!$C$24),IF(Z87&lt;'印紙判定表'!$A$6,0,INDEX('印紙判定表'!$C$5:$C$19,MATCH(MAX(Y87,'印紙判定表'!$A$6),'印紙判定表'!$A$5:$A$19,1))))))))</f>
        <v/>
      </c>
      <c r="AB87" s="11" t="str">
        <f>IF(Q87=0,"",IF(O87="はい","非課税（営業に関しない受取書・国税庁 No.7125）",IF(I87="クレジットカード","課税文書に当たらない（領収書に「クレジットカード利用」と印字・国税庁 質疑応答19/37）",IF(I87="電子（PDFのみ）","課税文書に当たらない（電子データのみで紙を渡さない・国税庁 質疑応答02/10。紙に印刷して渡すと課税）",IF(AA87=0,"非課税（受取金額が"&amp;TEXT(IF(Y87=0,'印紙判定表'!$A$24,'印紙判定表'!$A$6),"#,##0")&amp;"円"&amp;"未満・国税庁 No.7105）"&amp;IF(N(N87)&gt;0,"。売上代金と売上代金以外の合計で判定","")&amp;IF(N(M87)&gt;0,"。入湯税など特別徴収の税は判定額に入れない（印紙税法基本通達第32条）",""),"課税（判定額"&amp;TEXT(Y87,"#,##0")&amp;"円→"&amp;TEXT(AA87,"#,##0")&amp;"円）"&amp;IF(AND('設定'!$B$9="はい",'設定'!$B$12="はい"),"。消費税額を除いた額で判定（国税庁 No.7124）","。税込の額で判定（"&amp;IF('設定'!$B$9="はい","消費税額を印字しない書式・国税庁 No.7124","免税事業者・国税庁 質疑応答19/21")&amp;"）")&amp;IF(N(M87)&gt;0,"。入湯税など特別徴収の税は判定額に入れない（印紙税法基本通達第32条）","")&amp;IF(I87="銀行振込","。振込でも受取書（印紙税法基本通達 別表第一 第17号文書の4）","")&amp;IF(OR(I87="電子マネー",I87="コード決済"),"。決済の仕組みで扱いが違う（国税庁 質疑応答19/50）。この表では印紙が要るものとして判定","")&amp;IF(Y87=0,"。売上代金以外の受取書として判定（第17号の2）",IF(Y87&lt;'印紙判定表'!$A$6,"。売上代金は"&amp;TEXT('印紙判定表'!$A$6,"#,##0")&amp;"円"&amp;"未満だが、売上代金以外との合計が"&amp;TEXT('印紙判定表'!$A$6,"#,##0")&amp;"円"&amp;"以上のため"&amp;TEXT(AA87,"#,##0")&amp;"円","")))))))</f>
        <v/>
      </c>
      <c r="AC87" s="11" t="str">
        <f>IF(Q87=0,"",IF(G87="はい","簡易請求書の形（宛名なし・「上様」）","事業者宛（適格請求書の形）"))</f>
        <v/>
      </c>
      <c r="AD87" s="11" t="str">
        <f>IF(COUNT(K87,L87,M87,N87)=0,"",IF(Q87=0,"取引日を入れてください（税率を取引日で決めます）。",IF(AND(G87&lt;&gt;"はい",E87=""),"宛名を入れてください（事業者宛は宛名が必要）。","")&amp;IF(AND(G87="はい",'設定'!$B$10="その他（事業者間の取引が中心）"),"「上様」にできる事業か確認してください（相手が個別に特定される取引は簡易請求書の対象外・国税庁 問24-2）。","")&amp;IF(AND(G87&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87="","領収書の日付（受領日）を入れてください。","")&amp;IF(OR(I87="電子マネー",I87="コード決済"),"決済の仕組みで印紙の扱いが違います（国税庁 質疑応答19/50）。","")))</f>
        <v/>
      </c>
      <c r="AE87" s="19" t="str">
        <f>IF(Q87=0,"",IF(P87&lt;&gt;"","領 収 書（再発行）","領 収 書"))</f>
        <v/>
      </c>
      <c r="AF87" s="19" t="str">
        <f>IF(B87="","",IF(B87&gt;=DATE(2019,5,1),"令和"&amp;IF(YEAR(B87)=2019,"元",YEAR(B87)-2018)&amp;"年"&amp;MONTH(B87)&amp;"月"&amp;DAY(B87)&amp;"日",YEAR(B87)&amp;"年"&amp;MONTH(B87)&amp;"月"&amp;DAY(B87)&amp;"日")&amp;IF(P87&lt;&gt;"","　（再発行）元の領収書 "&amp;IF(P87&gt;=DATE(2019,5,1),"令和"&amp;IF(YEAR(P87)=2019,"元",YEAR(P87)-2018)&amp;"年"&amp;MONTH(P87)&amp;"月"&amp;DAY(P87)&amp;"日",YEAR(P87)&amp;"年"&amp;MONTH(P87)&amp;"月"&amp;DAY(P87)&amp;"日")&amp;"付",""))</f>
        <v/>
      </c>
      <c r="AG87" s="19" t="str">
        <f>IF(G87="はい","上様",IF(E87="","",E87&amp;" "&amp;IF(F87="","様",F87)))</f>
        <v/>
      </c>
      <c r="AH87" s="19" t="str">
        <f>IF(Q87=0,"","金額　￥"&amp;TEXT(X87,"#,##0")&amp;" －")</f>
        <v/>
      </c>
      <c r="AI87" s="19" t="str">
        <f>IF(H87="","","但し　"&amp;IF(RIGHT(H87&amp;IF(D87&lt;&gt;"","（"&amp;D87&amp;"）",""),3)="として",H87&amp;IF(D87&lt;&gt;"","（"&amp;D87&amp;"）",""),H87&amp;IF(D87&lt;&gt;"","（"&amp;D87&amp;"）","")&amp;"として")&amp;IF(I87="クレジットカード","（クレジットカード利用）","")&amp;IF(N(L87)&gt;0,"（※は軽減税率の対象品目）",""))</f>
        <v/>
      </c>
      <c r="AJ87" s="19" t="str">
        <f>IF(OR(Q87=0,N(K87)=0),"",IF(AND('設定'!$B$12&lt;&gt;"はい",'設定'!$B$8=""),"",IF(G87="はい",R87&amp;"%対象"&amp;"　"&amp;TEXT(T87+U87,"#,##0")&amp;"円"&amp;IF('設定'!$B$12="はい","（うち消費税額 "&amp;TEXT(U87,"#,##0")&amp;"円）",""),IF('設定'!$B$12="はい",R87&amp;"%対象"&amp;"　税抜 "&amp;TEXT(T87,"#,##0")&amp;"円　消費税額 "&amp;TEXT(U87,"#,##0")&amp;"円（税込 "&amp;TEXT(T87+U87,"#,##0")&amp;"円）",R87&amp;"%対象"&amp;"　税込 "&amp;TEXT(T87+U87,"#,##0")&amp;"円"))))</f>
        <v/>
      </c>
      <c r="AK87" s="19" t="str">
        <f>IF(OR(Q87=0,N(L87)=0),"",IF(AND('設定'!$B$12&lt;&gt;"はい",'設定'!$B$8=""),"",IF(G87="はい",S87&amp;"%対象※"&amp;"　"&amp;TEXT(V87+W87,"#,##0")&amp;"円"&amp;IF('設定'!$B$12="はい","（うち消費税額 "&amp;TEXT(W87,"#,##0")&amp;"円）",""),IF('設定'!$B$12="はい",S87&amp;"%対象※"&amp;"　税抜 "&amp;TEXT(V87,"#,##0")&amp;"円　消費税額 "&amp;TEXT(W87,"#,##0")&amp;"円（税込 "&amp;TEXT(V87+W87,"#,##0")&amp;"円）",S87&amp;"%対象※"&amp;"　税込 "&amp;TEXT(V87+W87,"#,##0")&amp;"円"))))</f>
        <v/>
      </c>
      <c r="AL87" s="19" t="str">
        <f>IF(OR(Q87=0,N(M87)=0),"","課税対象外（入湯税など）　"&amp;TEXT(M87,"#,##0")&amp;"円")</f>
        <v/>
      </c>
      <c r="AM87" s="19" t="str">
        <f>IF(OR(Q87=0,N(N87)=0),"","売上代金以外の額　"&amp;TEXT(N87,"#,##0")&amp;"円")</f>
        <v/>
      </c>
      <c r="AN87" s="19" t="str">
        <f>IF(Q87=0,"",IF(AA87&gt;0,"収入印紙 "&amp;TEXT(AA87,"#,##0")&amp;"円 貼付欄",""))</f>
        <v/>
      </c>
    </row>
    <row r="88">
      <c r="A88" s="103" t="n">
        <v>84</v>
      </c>
      <c r="B88" s="100" t="n"/>
      <c r="C88" s="100" t="n"/>
      <c r="D88" s="7" t="n"/>
      <c r="E88" s="7" t="n"/>
      <c r="F88" s="15" t="n"/>
      <c r="G88" s="15" t="n"/>
      <c r="H88" s="7" t="n"/>
      <c r="I88" s="15" t="n"/>
      <c r="J88" s="15" t="n"/>
      <c r="K88" s="104" t="n"/>
      <c r="L88" s="104" t="n"/>
      <c r="M88" s="104" t="n"/>
      <c r="N88" s="104" t="n"/>
      <c r="O88" s="15" t="n"/>
      <c r="P88" s="100" t="n"/>
      <c r="Q88" s="17">
        <f>IF(COUNT(K88,L88,M88,N88)=0,0,IF(AND(OR(N(K88)=0,R88&lt;&gt;""),OR(N(L88)=0,S88&lt;&gt;"")),1,0))</f>
        <v>0</v>
      </c>
      <c r="R88" s="17" t="str">
        <f>IF(C88="","",IFERROR(LOOKUP(2,1/(('設定'!$B$16:$B$19&lt;&gt;"")*('設定'!$B$16:$B$19&lt;=C88)*('設定'!$C$16:$C$19&lt;&gt;"")),'設定'!$C$16:$C$19),""))</f>
        <v/>
      </c>
      <c r="S88" s="17" t="str">
        <f>IF(C88="","",IFERROR(LOOKUP(2,1/(('設定'!$B$20:$B$23&lt;&gt;"")*('設定'!$B$20:$B$23&lt;=C88)*('設定'!$C$20:$C$23&lt;&gt;"")),'設定'!$C$20:$C$23),""))</f>
        <v/>
      </c>
      <c r="T88" s="105" t="str">
        <f>IF(Q88=0,"",IF(N(K88)=0,0,IF(J88="税抜",K88,K88-U88)))</f>
        <v/>
      </c>
      <c r="U88" s="105" t="str">
        <f>IF(Q88=0,"",IF(N(K88)=0,0,IF('設定'!$B$11="切上げ",ROUNDUP(IF(J88="税抜",K88*R88/100,K88*R88/(100+R88)),0),IF('設定'!$B$11="四捨五入",ROUND(IF(J88="税抜",K88*R88/100,K88*R88/(100+R88)),0),ROUNDDOWN(IF(J88="税抜",K88*R88/100,K88*R88/(100+R88)),0)))))</f>
        <v/>
      </c>
      <c r="V88" s="105" t="str">
        <f>IF(Q88=0,"",IF(N(L88)=0,0,IF(J88="税抜",L88,L88-W88)))</f>
        <v/>
      </c>
      <c r="W88" s="105" t="str">
        <f>IF(Q88=0,"",IF(N(L88)=0,0,IF('設定'!$B$11="切上げ",ROUNDUP(IF(J88="税抜",L88*S88/100,L88*S88/(100+S88)),0),IF('設定'!$B$11="四捨五入",ROUND(IF(J88="税抜",L88*S88/100,L88*S88/(100+S88)),0),ROUNDDOWN(IF(J88="税抜",L88*S88/100,L88*S88/(100+S88)),0)))))</f>
        <v/>
      </c>
      <c r="X88" s="105" t="str">
        <f>IF(Q88=0,"",T88+U88+V88+W88+N(M88)+N(N88))</f>
        <v/>
      </c>
      <c r="Y88" s="105" t="str">
        <f>IF(Q88=0,"",IF(AND('設定'!$B$9="はい",'設定'!$B$12="はい"),T88+V88,T88+U88+V88+W88))</f>
        <v/>
      </c>
      <c r="Z88" s="105" t="str">
        <f>IF(Q88=0,"",Y88+N(N88))</f>
        <v/>
      </c>
      <c r="AA88" s="105" t="str">
        <f>IF(Q88=0,"",IF(O88="はい",0,IF(I88="クレジットカード",0,IF(I88="電子（PDFのみ）",0,IF(Y88=0,IF(Z88&lt;'印紙判定表'!$A$24,0,'印紙判定表'!$C$24),IF(Z88&lt;'印紙判定表'!$A$6,0,INDEX('印紙判定表'!$C$5:$C$19,MATCH(MAX(Y88,'印紙判定表'!$A$6),'印紙判定表'!$A$5:$A$19,1))))))))</f>
        <v/>
      </c>
      <c r="AB88" s="11" t="str">
        <f>IF(Q88=0,"",IF(O88="はい","非課税（営業に関しない受取書・国税庁 No.7125）",IF(I88="クレジットカード","課税文書に当たらない（領収書に「クレジットカード利用」と印字・国税庁 質疑応答19/37）",IF(I88="電子（PDFのみ）","課税文書に当たらない（電子データのみで紙を渡さない・国税庁 質疑応答02/10。紙に印刷して渡すと課税）",IF(AA88=0,"非課税（受取金額が"&amp;TEXT(IF(Y88=0,'印紙判定表'!$A$24,'印紙判定表'!$A$6),"#,##0")&amp;"円"&amp;"未満・国税庁 No.7105）"&amp;IF(N(N88)&gt;0,"。売上代金と売上代金以外の合計で判定","")&amp;IF(N(M88)&gt;0,"。入湯税など特別徴収の税は判定額に入れない（印紙税法基本通達第32条）",""),"課税（判定額"&amp;TEXT(Y88,"#,##0")&amp;"円→"&amp;TEXT(AA88,"#,##0")&amp;"円）"&amp;IF(AND('設定'!$B$9="はい",'設定'!$B$12="はい"),"。消費税額を除いた額で判定（国税庁 No.7124）","。税込の額で判定（"&amp;IF('設定'!$B$9="はい","消費税額を印字しない書式・国税庁 No.7124","免税事業者・国税庁 質疑応答19/21")&amp;"）")&amp;IF(N(M88)&gt;0,"。入湯税など特別徴収の税は判定額に入れない（印紙税法基本通達第32条）","")&amp;IF(I88="銀行振込","。振込でも受取書（印紙税法基本通達 別表第一 第17号文書の4）","")&amp;IF(OR(I88="電子マネー",I88="コード決済"),"。決済の仕組みで扱いが違う（国税庁 質疑応答19/50）。この表では印紙が要るものとして判定","")&amp;IF(Y88=0,"。売上代金以外の受取書として判定（第17号の2）",IF(Y88&lt;'印紙判定表'!$A$6,"。売上代金は"&amp;TEXT('印紙判定表'!$A$6,"#,##0")&amp;"円"&amp;"未満だが、売上代金以外との合計が"&amp;TEXT('印紙判定表'!$A$6,"#,##0")&amp;"円"&amp;"以上のため"&amp;TEXT(AA88,"#,##0")&amp;"円","")))))))</f>
        <v/>
      </c>
      <c r="AC88" s="11" t="str">
        <f>IF(Q88=0,"",IF(G88="はい","簡易請求書の形（宛名なし・「上様」）","事業者宛（適格請求書の形）"))</f>
        <v/>
      </c>
      <c r="AD88" s="11" t="str">
        <f>IF(COUNT(K88,L88,M88,N88)=0,"",IF(Q88=0,"取引日を入れてください（税率を取引日で決めます）。",IF(AND(G88&lt;&gt;"はい",E88=""),"宛名を入れてください（事業者宛は宛名が必要）。","")&amp;IF(AND(G88="はい",'設定'!$B$10="その他（事業者間の取引が中心）"),"「上様」にできる事業か確認してください（相手が個別に特定される取引は簡易請求書の対象外・国税庁 問24-2）。","")&amp;IF(AND(G88&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88="","領収書の日付（受領日）を入れてください。","")&amp;IF(OR(I88="電子マネー",I88="コード決済"),"決済の仕組みで印紙の扱いが違います（国税庁 質疑応答19/50）。","")))</f>
        <v/>
      </c>
      <c r="AE88" s="19" t="str">
        <f>IF(Q88=0,"",IF(P88&lt;&gt;"","領 収 書（再発行）","領 収 書"))</f>
        <v/>
      </c>
      <c r="AF88" s="19" t="str">
        <f>IF(B88="","",IF(B88&gt;=DATE(2019,5,1),"令和"&amp;IF(YEAR(B88)=2019,"元",YEAR(B88)-2018)&amp;"年"&amp;MONTH(B88)&amp;"月"&amp;DAY(B88)&amp;"日",YEAR(B88)&amp;"年"&amp;MONTH(B88)&amp;"月"&amp;DAY(B88)&amp;"日")&amp;IF(P88&lt;&gt;"","　（再発行）元の領収書 "&amp;IF(P88&gt;=DATE(2019,5,1),"令和"&amp;IF(YEAR(P88)=2019,"元",YEAR(P88)-2018)&amp;"年"&amp;MONTH(P88)&amp;"月"&amp;DAY(P88)&amp;"日",YEAR(P88)&amp;"年"&amp;MONTH(P88)&amp;"月"&amp;DAY(P88)&amp;"日")&amp;"付",""))</f>
        <v/>
      </c>
      <c r="AG88" s="19" t="str">
        <f>IF(G88="はい","上様",IF(E88="","",E88&amp;" "&amp;IF(F88="","様",F88)))</f>
        <v/>
      </c>
      <c r="AH88" s="19" t="str">
        <f>IF(Q88=0,"","金額　￥"&amp;TEXT(X88,"#,##0")&amp;" －")</f>
        <v/>
      </c>
      <c r="AI88" s="19" t="str">
        <f>IF(H88="","","但し　"&amp;IF(RIGHT(H88&amp;IF(D88&lt;&gt;"","（"&amp;D88&amp;"）",""),3)="として",H88&amp;IF(D88&lt;&gt;"","（"&amp;D88&amp;"）",""),H88&amp;IF(D88&lt;&gt;"","（"&amp;D88&amp;"）","")&amp;"として")&amp;IF(I88="クレジットカード","（クレジットカード利用）","")&amp;IF(N(L88)&gt;0,"（※は軽減税率の対象品目）",""))</f>
        <v/>
      </c>
      <c r="AJ88" s="19" t="str">
        <f>IF(OR(Q88=0,N(K88)=0),"",IF(AND('設定'!$B$12&lt;&gt;"はい",'設定'!$B$8=""),"",IF(G88="はい",R88&amp;"%対象"&amp;"　"&amp;TEXT(T88+U88,"#,##0")&amp;"円"&amp;IF('設定'!$B$12="はい","（うち消費税額 "&amp;TEXT(U88,"#,##0")&amp;"円）",""),IF('設定'!$B$12="はい",R88&amp;"%対象"&amp;"　税抜 "&amp;TEXT(T88,"#,##0")&amp;"円　消費税額 "&amp;TEXT(U88,"#,##0")&amp;"円（税込 "&amp;TEXT(T88+U88,"#,##0")&amp;"円）",R88&amp;"%対象"&amp;"　税込 "&amp;TEXT(T88+U88,"#,##0")&amp;"円"))))</f>
        <v/>
      </c>
      <c r="AK88" s="19" t="str">
        <f>IF(OR(Q88=0,N(L88)=0),"",IF(AND('設定'!$B$12&lt;&gt;"はい",'設定'!$B$8=""),"",IF(G88="はい",S88&amp;"%対象※"&amp;"　"&amp;TEXT(V88+W88,"#,##0")&amp;"円"&amp;IF('設定'!$B$12="はい","（うち消費税額 "&amp;TEXT(W88,"#,##0")&amp;"円）",""),IF('設定'!$B$12="はい",S88&amp;"%対象※"&amp;"　税抜 "&amp;TEXT(V88,"#,##0")&amp;"円　消費税額 "&amp;TEXT(W88,"#,##0")&amp;"円（税込 "&amp;TEXT(V88+W88,"#,##0")&amp;"円）",S88&amp;"%対象※"&amp;"　税込 "&amp;TEXT(V88+W88,"#,##0")&amp;"円"))))</f>
        <v/>
      </c>
      <c r="AL88" s="19" t="str">
        <f>IF(OR(Q88=0,N(M88)=0),"","課税対象外（入湯税など）　"&amp;TEXT(M88,"#,##0")&amp;"円")</f>
        <v/>
      </c>
      <c r="AM88" s="19" t="str">
        <f>IF(OR(Q88=0,N(N88)=0),"","売上代金以外の額　"&amp;TEXT(N88,"#,##0")&amp;"円")</f>
        <v/>
      </c>
      <c r="AN88" s="19" t="str">
        <f>IF(Q88=0,"",IF(AA88&gt;0,"収入印紙 "&amp;TEXT(AA88,"#,##0")&amp;"円 貼付欄",""))</f>
        <v/>
      </c>
    </row>
    <row r="89">
      <c r="A89" s="103" t="n">
        <v>85</v>
      </c>
      <c r="B89" s="100" t="n"/>
      <c r="C89" s="100" t="n"/>
      <c r="D89" s="7" t="n"/>
      <c r="E89" s="7" t="n"/>
      <c r="F89" s="15" t="n"/>
      <c r="G89" s="15" t="n"/>
      <c r="H89" s="7" t="n"/>
      <c r="I89" s="15" t="n"/>
      <c r="J89" s="15" t="n"/>
      <c r="K89" s="104" t="n"/>
      <c r="L89" s="104" t="n"/>
      <c r="M89" s="104" t="n"/>
      <c r="N89" s="104" t="n"/>
      <c r="O89" s="15" t="n"/>
      <c r="P89" s="100" t="n"/>
      <c r="Q89" s="17">
        <f>IF(COUNT(K89,L89,M89,N89)=0,0,IF(AND(OR(N(K89)=0,R89&lt;&gt;""),OR(N(L89)=0,S89&lt;&gt;"")),1,0))</f>
        <v>0</v>
      </c>
      <c r="R89" s="17" t="str">
        <f>IF(C89="","",IFERROR(LOOKUP(2,1/(('設定'!$B$16:$B$19&lt;&gt;"")*('設定'!$B$16:$B$19&lt;=C89)*('設定'!$C$16:$C$19&lt;&gt;"")),'設定'!$C$16:$C$19),""))</f>
        <v/>
      </c>
      <c r="S89" s="17" t="str">
        <f>IF(C89="","",IFERROR(LOOKUP(2,1/(('設定'!$B$20:$B$23&lt;&gt;"")*('設定'!$B$20:$B$23&lt;=C89)*('設定'!$C$20:$C$23&lt;&gt;"")),'設定'!$C$20:$C$23),""))</f>
        <v/>
      </c>
      <c r="T89" s="105" t="str">
        <f>IF(Q89=0,"",IF(N(K89)=0,0,IF(J89="税抜",K89,K89-U89)))</f>
        <v/>
      </c>
      <c r="U89" s="105" t="str">
        <f>IF(Q89=0,"",IF(N(K89)=0,0,IF('設定'!$B$11="切上げ",ROUNDUP(IF(J89="税抜",K89*R89/100,K89*R89/(100+R89)),0),IF('設定'!$B$11="四捨五入",ROUND(IF(J89="税抜",K89*R89/100,K89*R89/(100+R89)),0),ROUNDDOWN(IF(J89="税抜",K89*R89/100,K89*R89/(100+R89)),0)))))</f>
        <v/>
      </c>
      <c r="V89" s="105" t="str">
        <f>IF(Q89=0,"",IF(N(L89)=0,0,IF(J89="税抜",L89,L89-W89)))</f>
        <v/>
      </c>
      <c r="W89" s="105" t="str">
        <f>IF(Q89=0,"",IF(N(L89)=0,0,IF('設定'!$B$11="切上げ",ROUNDUP(IF(J89="税抜",L89*S89/100,L89*S89/(100+S89)),0),IF('設定'!$B$11="四捨五入",ROUND(IF(J89="税抜",L89*S89/100,L89*S89/(100+S89)),0),ROUNDDOWN(IF(J89="税抜",L89*S89/100,L89*S89/(100+S89)),0)))))</f>
        <v/>
      </c>
      <c r="X89" s="105" t="str">
        <f>IF(Q89=0,"",T89+U89+V89+W89+N(M89)+N(N89))</f>
        <v/>
      </c>
      <c r="Y89" s="105" t="str">
        <f>IF(Q89=0,"",IF(AND('設定'!$B$9="はい",'設定'!$B$12="はい"),T89+V89,T89+U89+V89+W89))</f>
        <v/>
      </c>
      <c r="Z89" s="105" t="str">
        <f>IF(Q89=0,"",Y89+N(N89))</f>
        <v/>
      </c>
      <c r="AA89" s="105" t="str">
        <f>IF(Q89=0,"",IF(O89="はい",0,IF(I89="クレジットカード",0,IF(I89="電子（PDFのみ）",0,IF(Y89=0,IF(Z89&lt;'印紙判定表'!$A$24,0,'印紙判定表'!$C$24),IF(Z89&lt;'印紙判定表'!$A$6,0,INDEX('印紙判定表'!$C$5:$C$19,MATCH(MAX(Y89,'印紙判定表'!$A$6),'印紙判定表'!$A$5:$A$19,1))))))))</f>
        <v/>
      </c>
      <c r="AB89" s="11" t="str">
        <f>IF(Q89=0,"",IF(O89="はい","非課税（営業に関しない受取書・国税庁 No.7125）",IF(I89="クレジットカード","課税文書に当たらない（領収書に「クレジットカード利用」と印字・国税庁 質疑応答19/37）",IF(I89="電子（PDFのみ）","課税文書に当たらない（電子データのみで紙を渡さない・国税庁 質疑応答02/10。紙に印刷して渡すと課税）",IF(AA89=0,"非課税（受取金額が"&amp;TEXT(IF(Y89=0,'印紙判定表'!$A$24,'印紙判定表'!$A$6),"#,##0")&amp;"円"&amp;"未満・国税庁 No.7105）"&amp;IF(N(N89)&gt;0,"。売上代金と売上代金以外の合計で判定","")&amp;IF(N(M89)&gt;0,"。入湯税など特別徴収の税は判定額に入れない（印紙税法基本通達第32条）",""),"課税（判定額"&amp;TEXT(Y89,"#,##0")&amp;"円→"&amp;TEXT(AA89,"#,##0")&amp;"円）"&amp;IF(AND('設定'!$B$9="はい",'設定'!$B$12="はい"),"。消費税額を除いた額で判定（国税庁 No.7124）","。税込の額で判定（"&amp;IF('設定'!$B$9="はい","消費税額を印字しない書式・国税庁 No.7124","免税事業者・国税庁 質疑応答19/21")&amp;"）")&amp;IF(N(M89)&gt;0,"。入湯税など特別徴収の税は判定額に入れない（印紙税法基本通達第32条）","")&amp;IF(I89="銀行振込","。振込でも受取書（印紙税法基本通達 別表第一 第17号文書の4）","")&amp;IF(OR(I89="電子マネー",I89="コード決済"),"。決済の仕組みで扱いが違う（国税庁 質疑応答19/50）。この表では印紙が要るものとして判定","")&amp;IF(Y89=0,"。売上代金以外の受取書として判定（第17号の2）",IF(Y89&lt;'印紙判定表'!$A$6,"。売上代金は"&amp;TEXT('印紙判定表'!$A$6,"#,##0")&amp;"円"&amp;"未満だが、売上代金以外との合計が"&amp;TEXT('印紙判定表'!$A$6,"#,##0")&amp;"円"&amp;"以上のため"&amp;TEXT(AA89,"#,##0")&amp;"円","")))))))</f>
        <v/>
      </c>
      <c r="AC89" s="11" t="str">
        <f>IF(Q89=0,"",IF(G89="はい","簡易請求書の形（宛名なし・「上様」）","事業者宛（適格請求書の形）"))</f>
        <v/>
      </c>
      <c r="AD89" s="11" t="str">
        <f>IF(COUNT(K89,L89,M89,N89)=0,"",IF(Q89=0,"取引日を入れてください（税率を取引日で決めます）。",IF(AND(G89&lt;&gt;"はい",E89=""),"宛名を入れてください（事業者宛は宛名が必要）。","")&amp;IF(AND(G89="はい",'設定'!$B$10="その他（事業者間の取引が中心）"),"「上様」にできる事業か確認してください（相手が個別に特定される取引は簡易請求書の対象外・国税庁 問24-2）。","")&amp;IF(AND(G89&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89="","領収書の日付（受領日）を入れてください。","")&amp;IF(OR(I89="電子マネー",I89="コード決済"),"決済の仕組みで印紙の扱いが違います（国税庁 質疑応答19/50）。","")))</f>
        <v/>
      </c>
      <c r="AE89" s="19" t="str">
        <f>IF(Q89=0,"",IF(P89&lt;&gt;"","領 収 書（再発行）","領 収 書"))</f>
        <v/>
      </c>
      <c r="AF89" s="19" t="str">
        <f>IF(B89="","",IF(B89&gt;=DATE(2019,5,1),"令和"&amp;IF(YEAR(B89)=2019,"元",YEAR(B89)-2018)&amp;"年"&amp;MONTH(B89)&amp;"月"&amp;DAY(B89)&amp;"日",YEAR(B89)&amp;"年"&amp;MONTH(B89)&amp;"月"&amp;DAY(B89)&amp;"日")&amp;IF(P89&lt;&gt;"","　（再発行）元の領収書 "&amp;IF(P89&gt;=DATE(2019,5,1),"令和"&amp;IF(YEAR(P89)=2019,"元",YEAR(P89)-2018)&amp;"年"&amp;MONTH(P89)&amp;"月"&amp;DAY(P89)&amp;"日",YEAR(P89)&amp;"年"&amp;MONTH(P89)&amp;"月"&amp;DAY(P89)&amp;"日")&amp;"付",""))</f>
        <v/>
      </c>
      <c r="AG89" s="19" t="str">
        <f>IF(G89="はい","上様",IF(E89="","",E89&amp;" "&amp;IF(F89="","様",F89)))</f>
        <v/>
      </c>
      <c r="AH89" s="19" t="str">
        <f>IF(Q89=0,"","金額　￥"&amp;TEXT(X89,"#,##0")&amp;" －")</f>
        <v/>
      </c>
      <c r="AI89" s="19" t="str">
        <f>IF(H89="","","但し　"&amp;IF(RIGHT(H89&amp;IF(D89&lt;&gt;"","（"&amp;D89&amp;"）",""),3)="として",H89&amp;IF(D89&lt;&gt;"","（"&amp;D89&amp;"）",""),H89&amp;IF(D89&lt;&gt;"","（"&amp;D89&amp;"）","")&amp;"として")&amp;IF(I89="クレジットカード","（クレジットカード利用）","")&amp;IF(N(L89)&gt;0,"（※は軽減税率の対象品目）",""))</f>
        <v/>
      </c>
      <c r="AJ89" s="19" t="str">
        <f>IF(OR(Q89=0,N(K89)=0),"",IF(AND('設定'!$B$12&lt;&gt;"はい",'設定'!$B$8=""),"",IF(G89="はい",R89&amp;"%対象"&amp;"　"&amp;TEXT(T89+U89,"#,##0")&amp;"円"&amp;IF('設定'!$B$12="はい","（うち消費税額 "&amp;TEXT(U89,"#,##0")&amp;"円）",""),IF('設定'!$B$12="はい",R89&amp;"%対象"&amp;"　税抜 "&amp;TEXT(T89,"#,##0")&amp;"円　消費税額 "&amp;TEXT(U89,"#,##0")&amp;"円（税込 "&amp;TEXT(T89+U89,"#,##0")&amp;"円）",R89&amp;"%対象"&amp;"　税込 "&amp;TEXT(T89+U89,"#,##0")&amp;"円"))))</f>
        <v/>
      </c>
      <c r="AK89" s="19" t="str">
        <f>IF(OR(Q89=0,N(L89)=0),"",IF(AND('設定'!$B$12&lt;&gt;"はい",'設定'!$B$8=""),"",IF(G89="はい",S89&amp;"%対象※"&amp;"　"&amp;TEXT(V89+W89,"#,##0")&amp;"円"&amp;IF('設定'!$B$12="はい","（うち消費税額 "&amp;TEXT(W89,"#,##0")&amp;"円）",""),IF('設定'!$B$12="はい",S89&amp;"%対象※"&amp;"　税抜 "&amp;TEXT(V89,"#,##0")&amp;"円　消費税額 "&amp;TEXT(W89,"#,##0")&amp;"円（税込 "&amp;TEXT(V89+W89,"#,##0")&amp;"円）",S89&amp;"%対象※"&amp;"　税込 "&amp;TEXT(V89+W89,"#,##0")&amp;"円"))))</f>
        <v/>
      </c>
      <c r="AL89" s="19" t="str">
        <f>IF(OR(Q89=0,N(M89)=0),"","課税対象外（入湯税など）　"&amp;TEXT(M89,"#,##0")&amp;"円")</f>
        <v/>
      </c>
      <c r="AM89" s="19" t="str">
        <f>IF(OR(Q89=0,N(N89)=0),"","売上代金以外の額　"&amp;TEXT(N89,"#,##0")&amp;"円")</f>
        <v/>
      </c>
      <c r="AN89" s="19" t="str">
        <f>IF(Q89=0,"",IF(AA89&gt;0,"収入印紙 "&amp;TEXT(AA89,"#,##0")&amp;"円 貼付欄",""))</f>
        <v/>
      </c>
    </row>
    <row r="90">
      <c r="A90" s="103" t="n">
        <v>86</v>
      </c>
      <c r="B90" s="100" t="n"/>
      <c r="C90" s="100" t="n"/>
      <c r="D90" s="7" t="n"/>
      <c r="E90" s="7" t="n"/>
      <c r="F90" s="15" t="n"/>
      <c r="G90" s="15" t="n"/>
      <c r="H90" s="7" t="n"/>
      <c r="I90" s="15" t="n"/>
      <c r="J90" s="15" t="n"/>
      <c r="K90" s="104" t="n"/>
      <c r="L90" s="104" t="n"/>
      <c r="M90" s="104" t="n"/>
      <c r="N90" s="104" t="n"/>
      <c r="O90" s="15" t="n"/>
      <c r="P90" s="100" t="n"/>
      <c r="Q90" s="17">
        <f>IF(COUNT(K90,L90,M90,N90)=0,0,IF(AND(OR(N(K90)=0,R90&lt;&gt;""),OR(N(L90)=0,S90&lt;&gt;"")),1,0))</f>
        <v>0</v>
      </c>
      <c r="R90" s="17" t="str">
        <f>IF(C90="","",IFERROR(LOOKUP(2,1/(('設定'!$B$16:$B$19&lt;&gt;"")*('設定'!$B$16:$B$19&lt;=C90)*('設定'!$C$16:$C$19&lt;&gt;"")),'設定'!$C$16:$C$19),""))</f>
        <v/>
      </c>
      <c r="S90" s="17" t="str">
        <f>IF(C90="","",IFERROR(LOOKUP(2,1/(('設定'!$B$20:$B$23&lt;&gt;"")*('設定'!$B$20:$B$23&lt;=C90)*('設定'!$C$20:$C$23&lt;&gt;"")),'設定'!$C$20:$C$23),""))</f>
        <v/>
      </c>
      <c r="T90" s="105" t="str">
        <f>IF(Q90=0,"",IF(N(K90)=0,0,IF(J90="税抜",K90,K90-U90)))</f>
        <v/>
      </c>
      <c r="U90" s="105" t="str">
        <f>IF(Q90=0,"",IF(N(K90)=0,0,IF('設定'!$B$11="切上げ",ROUNDUP(IF(J90="税抜",K90*R90/100,K90*R90/(100+R90)),0),IF('設定'!$B$11="四捨五入",ROUND(IF(J90="税抜",K90*R90/100,K90*R90/(100+R90)),0),ROUNDDOWN(IF(J90="税抜",K90*R90/100,K90*R90/(100+R90)),0)))))</f>
        <v/>
      </c>
      <c r="V90" s="105" t="str">
        <f>IF(Q90=0,"",IF(N(L90)=0,0,IF(J90="税抜",L90,L90-W90)))</f>
        <v/>
      </c>
      <c r="W90" s="105" t="str">
        <f>IF(Q90=0,"",IF(N(L90)=0,0,IF('設定'!$B$11="切上げ",ROUNDUP(IF(J90="税抜",L90*S90/100,L90*S90/(100+S90)),0),IF('設定'!$B$11="四捨五入",ROUND(IF(J90="税抜",L90*S90/100,L90*S90/(100+S90)),0),ROUNDDOWN(IF(J90="税抜",L90*S90/100,L90*S90/(100+S90)),0)))))</f>
        <v/>
      </c>
      <c r="X90" s="105" t="str">
        <f>IF(Q90=0,"",T90+U90+V90+W90+N(M90)+N(N90))</f>
        <v/>
      </c>
      <c r="Y90" s="105" t="str">
        <f>IF(Q90=0,"",IF(AND('設定'!$B$9="はい",'設定'!$B$12="はい"),T90+V90,T90+U90+V90+W90))</f>
        <v/>
      </c>
      <c r="Z90" s="105" t="str">
        <f>IF(Q90=0,"",Y90+N(N90))</f>
        <v/>
      </c>
      <c r="AA90" s="105" t="str">
        <f>IF(Q90=0,"",IF(O90="はい",0,IF(I90="クレジットカード",0,IF(I90="電子（PDFのみ）",0,IF(Y90=0,IF(Z90&lt;'印紙判定表'!$A$24,0,'印紙判定表'!$C$24),IF(Z90&lt;'印紙判定表'!$A$6,0,INDEX('印紙判定表'!$C$5:$C$19,MATCH(MAX(Y90,'印紙判定表'!$A$6),'印紙判定表'!$A$5:$A$19,1))))))))</f>
        <v/>
      </c>
      <c r="AB90" s="11" t="str">
        <f>IF(Q90=0,"",IF(O90="はい","非課税（営業に関しない受取書・国税庁 No.7125）",IF(I90="クレジットカード","課税文書に当たらない（領収書に「クレジットカード利用」と印字・国税庁 質疑応答19/37）",IF(I90="電子（PDFのみ）","課税文書に当たらない（電子データのみで紙を渡さない・国税庁 質疑応答02/10。紙に印刷して渡すと課税）",IF(AA90=0,"非課税（受取金額が"&amp;TEXT(IF(Y90=0,'印紙判定表'!$A$24,'印紙判定表'!$A$6),"#,##0")&amp;"円"&amp;"未満・国税庁 No.7105）"&amp;IF(N(N90)&gt;0,"。売上代金と売上代金以外の合計で判定","")&amp;IF(N(M90)&gt;0,"。入湯税など特別徴収の税は判定額に入れない（印紙税法基本通達第32条）",""),"課税（判定額"&amp;TEXT(Y90,"#,##0")&amp;"円→"&amp;TEXT(AA90,"#,##0")&amp;"円）"&amp;IF(AND('設定'!$B$9="はい",'設定'!$B$12="はい"),"。消費税額を除いた額で判定（国税庁 No.7124）","。税込の額で判定（"&amp;IF('設定'!$B$9="はい","消費税額を印字しない書式・国税庁 No.7124","免税事業者・国税庁 質疑応答19/21")&amp;"）")&amp;IF(N(M90)&gt;0,"。入湯税など特別徴収の税は判定額に入れない（印紙税法基本通達第32条）","")&amp;IF(I90="銀行振込","。振込でも受取書（印紙税法基本通達 別表第一 第17号文書の4）","")&amp;IF(OR(I90="電子マネー",I90="コード決済"),"。決済の仕組みで扱いが違う（国税庁 質疑応答19/50）。この表では印紙が要るものとして判定","")&amp;IF(Y90=0,"。売上代金以外の受取書として判定（第17号の2）",IF(Y90&lt;'印紙判定表'!$A$6,"。売上代金は"&amp;TEXT('印紙判定表'!$A$6,"#,##0")&amp;"円"&amp;"未満だが、売上代金以外との合計が"&amp;TEXT('印紙判定表'!$A$6,"#,##0")&amp;"円"&amp;"以上のため"&amp;TEXT(AA90,"#,##0")&amp;"円","")))))))</f>
        <v/>
      </c>
      <c r="AC90" s="11" t="str">
        <f>IF(Q90=0,"",IF(G90="はい","簡易請求書の形（宛名なし・「上様」）","事業者宛（適格請求書の形）"))</f>
        <v/>
      </c>
      <c r="AD90" s="11" t="str">
        <f>IF(COUNT(K90,L90,M90,N90)=0,"",IF(Q90=0,"取引日を入れてください（税率を取引日で決めます）。",IF(AND(G90&lt;&gt;"はい",E90=""),"宛名を入れてください（事業者宛は宛名が必要）。","")&amp;IF(AND(G90="はい",'設定'!$B$10="その他（事業者間の取引が中心）"),"「上様」にできる事業か確認してください（相手が個別に特定される取引は簡易請求書の対象外・国税庁 問24-2）。","")&amp;IF(AND(G90&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90="","領収書の日付（受領日）を入れてください。","")&amp;IF(OR(I90="電子マネー",I90="コード決済"),"決済の仕組みで印紙の扱いが違います（国税庁 質疑応答19/50）。","")))</f>
        <v/>
      </c>
      <c r="AE90" s="19" t="str">
        <f>IF(Q90=0,"",IF(P90&lt;&gt;"","領 収 書（再発行）","領 収 書"))</f>
        <v/>
      </c>
      <c r="AF90" s="19" t="str">
        <f>IF(B90="","",IF(B90&gt;=DATE(2019,5,1),"令和"&amp;IF(YEAR(B90)=2019,"元",YEAR(B90)-2018)&amp;"年"&amp;MONTH(B90)&amp;"月"&amp;DAY(B90)&amp;"日",YEAR(B90)&amp;"年"&amp;MONTH(B90)&amp;"月"&amp;DAY(B90)&amp;"日")&amp;IF(P90&lt;&gt;"","　（再発行）元の領収書 "&amp;IF(P90&gt;=DATE(2019,5,1),"令和"&amp;IF(YEAR(P90)=2019,"元",YEAR(P90)-2018)&amp;"年"&amp;MONTH(P90)&amp;"月"&amp;DAY(P90)&amp;"日",YEAR(P90)&amp;"年"&amp;MONTH(P90)&amp;"月"&amp;DAY(P90)&amp;"日")&amp;"付",""))</f>
        <v/>
      </c>
      <c r="AG90" s="19" t="str">
        <f>IF(G90="はい","上様",IF(E90="","",E90&amp;" "&amp;IF(F90="","様",F90)))</f>
        <v/>
      </c>
      <c r="AH90" s="19" t="str">
        <f>IF(Q90=0,"","金額　￥"&amp;TEXT(X90,"#,##0")&amp;" －")</f>
        <v/>
      </c>
      <c r="AI90" s="19" t="str">
        <f>IF(H90="","","但し　"&amp;IF(RIGHT(H90&amp;IF(D90&lt;&gt;"","（"&amp;D90&amp;"）",""),3)="として",H90&amp;IF(D90&lt;&gt;"","（"&amp;D90&amp;"）",""),H90&amp;IF(D90&lt;&gt;"","（"&amp;D90&amp;"）","")&amp;"として")&amp;IF(I90="クレジットカード","（クレジットカード利用）","")&amp;IF(N(L90)&gt;0,"（※は軽減税率の対象品目）",""))</f>
        <v/>
      </c>
      <c r="AJ90" s="19" t="str">
        <f>IF(OR(Q90=0,N(K90)=0),"",IF(AND('設定'!$B$12&lt;&gt;"はい",'設定'!$B$8=""),"",IF(G90="はい",R90&amp;"%対象"&amp;"　"&amp;TEXT(T90+U90,"#,##0")&amp;"円"&amp;IF('設定'!$B$12="はい","（うち消費税額 "&amp;TEXT(U90,"#,##0")&amp;"円）",""),IF('設定'!$B$12="はい",R90&amp;"%対象"&amp;"　税抜 "&amp;TEXT(T90,"#,##0")&amp;"円　消費税額 "&amp;TEXT(U90,"#,##0")&amp;"円（税込 "&amp;TEXT(T90+U90,"#,##0")&amp;"円）",R90&amp;"%対象"&amp;"　税込 "&amp;TEXT(T90+U90,"#,##0")&amp;"円"))))</f>
        <v/>
      </c>
      <c r="AK90" s="19" t="str">
        <f>IF(OR(Q90=0,N(L90)=0),"",IF(AND('設定'!$B$12&lt;&gt;"はい",'設定'!$B$8=""),"",IF(G90="はい",S90&amp;"%対象※"&amp;"　"&amp;TEXT(V90+W90,"#,##0")&amp;"円"&amp;IF('設定'!$B$12="はい","（うち消費税額 "&amp;TEXT(W90,"#,##0")&amp;"円）",""),IF('設定'!$B$12="はい",S90&amp;"%対象※"&amp;"　税抜 "&amp;TEXT(V90,"#,##0")&amp;"円　消費税額 "&amp;TEXT(W90,"#,##0")&amp;"円（税込 "&amp;TEXT(V90+W90,"#,##0")&amp;"円）",S90&amp;"%対象※"&amp;"　税込 "&amp;TEXT(V90+W90,"#,##0")&amp;"円"))))</f>
        <v/>
      </c>
      <c r="AL90" s="19" t="str">
        <f>IF(OR(Q90=0,N(M90)=0),"","課税対象外（入湯税など）　"&amp;TEXT(M90,"#,##0")&amp;"円")</f>
        <v/>
      </c>
      <c r="AM90" s="19" t="str">
        <f>IF(OR(Q90=0,N(N90)=0),"","売上代金以外の額　"&amp;TEXT(N90,"#,##0")&amp;"円")</f>
        <v/>
      </c>
      <c r="AN90" s="19" t="str">
        <f>IF(Q90=0,"",IF(AA90&gt;0,"収入印紙 "&amp;TEXT(AA90,"#,##0")&amp;"円 貼付欄",""))</f>
        <v/>
      </c>
    </row>
    <row r="91">
      <c r="A91" s="103" t="n">
        <v>87</v>
      </c>
      <c r="B91" s="100" t="n"/>
      <c r="C91" s="100" t="n"/>
      <c r="D91" s="7" t="n"/>
      <c r="E91" s="7" t="n"/>
      <c r="F91" s="15" t="n"/>
      <c r="G91" s="15" t="n"/>
      <c r="H91" s="7" t="n"/>
      <c r="I91" s="15" t="n"/>
      <c r="J91" s="15" t="n"/>
      <c r="K91" s="104" t="n"/>
      <c r="L91" s="104" t="n"/>
      <c r="M91" s="104" t="n"/>
      <c r="N91" s="104" t="n"/>
      <c r="O91" s="15" t="n"/>
      <c r="P91" s="100" t="n"/>
      <c r="Q91" s="17">
        <f>IF(COUNT(K91,L91,M91,N91)=0,0,IF(AND(OR(N(K91)=0,R91&lt;&gt;""),OR(N(L91)=0,S91&lt;&gt;"")),1,0))</f>
        <v>0</v>
      </c>
      <c r="R91" s="17" t="str">
        <f>IF(C91="","",IFERROR(LOOKUP(2,1/(('設定'!$B$16:$B$19&lt;&gt;"")*('設定'!$B$16:$B$19&lt;=C91)*('設定'!$C$16:$C$19&lt;&gt;"")),'設定'!$C$16:$C$19),""))</f>
        <v/>
      </c>
      <c r="S91" s="17" t="str">
        <f>IF(C91="","",IFERROR(LOOKUP(2,1/(('設定'!$B$20:$B$23&lt;&gt;"")*('設定'!$B$20:$B$23&lt;=C91)*('設定'!$C$20:$C$23&lt;&gt;"")),'設定'!$C$20:$C$23),""))</f>
        <v/>
      </c>
      <c r="T91" s="105" t="str">
        <f>IF(Q91=0,"",IF(N(K91)=0,0,IF(J91="税抜",K91,K91-U91)))</f>
        <v/>
      </c>
      <c r="U91" s="105" t="str">
        <f>IF(Q91=0,"",IF(N(K91)=0,0,IF('設定'!$B$11="切上げ",ROUNDUP(IF(J91="税抜",K91*R91/100,K91*R91/(100+R91)),0),IF('設定'!$B$11="四捨五入",ROUND(IF(J91="税抜",K91*R91/100,K91*R91/(100+R91)),0),ROUNDDOWN(IF(J91="税抜",K91*R91/100,K91*R91/(100+R91)),0)))))</f>
        <v/>
      </c>
      <c r="V91" s="105" t="str">
        <f>IF(Q91=0,"",IF(N(L91)=0,0,IF(J91="税抜",L91,L91-W91)))</f>
        <v/>
      </c>
      <c r="W91" s="105" t="str">
        <f>IF(Q91=0,"",IF(N(L91)=0,0,IF('設定'!$B$11="切上げ",ROUNDUP(IF(J91="税抜",L91*S91/100,L91*S91/(100+S91)),0),IF('設定'!$B$11="四捨五入",ROUND(IF(J91="税抜",L91*S91/100,L91*S91/(100+S91)),0),ROUNDDOWN(IF(J91="税抜",L91*S91/100,L91*S91/(100+S91)),0)))))</f>
        <v/>
      </c>
      <c r="X91" s="105" t="str">
        <f>IF(Q91=0,"",T91+U91+V91+W91+N(M91)+N(N91))</f>
        <v/>
      </c>
      <c r="Y91" s="105" t="str">
        <f>IF(Q91=0,"",IF(AND('設定'!$B$9="はい",'設定'!$B$12="はい"),T91+V91,T91+U91+V91+W91))</f>
        <v/>
      </c>
      <c r="Z91" s="105" t="str">
        <f>IF(Q91=0,"",Y91+N(N91))</f>
        <v/>
      </c>
      <c r="AA91" s="105" t="str">
        <f>IF(Q91=0,"",IF(O91="はい",0,IF(I91="クレジットカード",0,IF(I91="電子（PDFのみ）",0,IF(Y91=0,IF(Z91&lt;'印紙判定表'!$A$24,0,'印紙判定表'!$C$24),IF(Z91&lt;'印紙判定表'!$A$6,0,INDEX('印紙判定表'!$C$5:$C$19,MATCH(MAX(Y91,'印紙判定表'!$A$6),'印紙判定表'!$A$5:$A$19,1))))))))</f>
        <v/>
      </c>
      <c r="AB91" s="11" t="str">
        <f>IF(Q91=0,"",IF(O91="はい","非課税（営業に関しない受取書・国税庁 No.7125）",IF(I91="クレジットカード","課税文書に当たらない（領収書に「クレジットカード利用」と印字・国税庁 質疑応答19/37）",IF(I91="電子（PDFのみ）","課税文書に当たらない（電子データのみで紙を渡さない・国税庁 質疑応答02/10。紙に印刷して渡すと課税）",IF(AA91=0,"非課税（受取金額が"&amp;TEXT(IF(Y91=0,'印紙判定表'!$A$24,'印紙判定表'!$A$6),"#,##0")&amp;"円"&amp;"未満・国税庁 No.7105）"&amp;IF(N(N91)&gt;0,"。売上代金と売上代金以外の合計で判定","")&amp;IF(N(M91)&gt;0,"。入湯税など特別徴収の税は判定額に入れない（印紙税法基本通達第32条）",""),"課税（判定額"&amp;TEXT(Y91,"#,##0")&amp;"円→"&amp;TEXT(AA91,"#,##0")&amp;"円）"&amp;IF(AND('設定'!$B$9="はい",'設定'!$B$12="はい"),"。消費税額を除いた額で判定（国税庁 No.7124）","。税込の額で判定（"&amp;IF('設定'!$B$9="はい","消費税額を印字しない書式・国税庁 No.7124","免税事業者・国税庁 質疑応答19/21")&amp;"）")&amp;IF(N(M91)&gt;0,"。入湯税など特別徴収の税は判定額に入れない（印紙税法基本通達第32条）","")&amp;IF(I91="銀行振込","。振込でも受取書（印紙税法基本通達 別表第一 第17号文書の4）","")&amp;IF(OR(I91="電子マネー",I91="コード決済"),"。決済の仕組みで扱いが違う（国税庁 質疑応答19/50）。この表では印紙が要るものとして判定","")&amp;IF(Y91=0,"。売上代金以外の受取書として判定（第17号の2）",IF(Y91&lt;'印紙判定表'!$A$6,"。売上代金は"&amp;TEXT('印紙判定表'!$A$6,"#,##0")&amp;"円"&amp;"未満だが、売上代金以外との合計が"&amp;TEXT('印紙判定表'!$A$6,"#,##0")&amp;"円"&amp;"以上のため"&amp;TEXT(AA91,"#,##0")&amp;"円","")))))))</f>
        <v/>
      </c>
      <c r="AC91" s="11" t="str">
        <f>IF(Q91=0,"",IF(G91="はい","簡易請求書の形（宛名なし・「上様」）","事業者宛（適格請求書の形）"))</f>
        <v/>
      </c>
      <c r="AD91" s="11" t="str">
        <f>IF(COUNT(K91,L91,M91,N91)=0,"",IF(Q91=0,"取引日を入れてください（税率を取引日で決めます）。",IF(AND(G91&lt;&gt;"はい",E91=""),"宛名を入れてください（事業者宛は宛名が必要）。","")&amp;IF(AND(G91="はい",'設定'!$B$10="その他（事業者間の取引が中心）"),"「上様」にできる事業か確認してください（相手が個別に特定される取引は簡易請求書の対象外・国税庁 問24-2）。","")&amp;IF(AND(G91&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91="","領収書の日付（受領日）を入れてください。","")&amp;IF(OR(I91="電子マネー",I91="コード決済"),"決済の仕組みで印紙の扱いが違います（国税庁 質疑応答19/50）。","")))</f>
        <v/>
      </c>
      <c r="AE91" s="19" t="str">
        <f>IF(Q91=0,"",IF(P91&lt;&gt;"","領 収 書（再発行）","領 収 書"))</f>
        <v/>
      </c>
      <c r="AF91" s="19" t="str">
        <f>IF(B91="","",IF(B91&gt;=DATE(2019,5,1),"令和"&amp;IF(YEAR(B91)=2019,"元",YEAR(B91)-2018)&amp;"年"&amp;MONTH(B91)&amp;"月"&amp;DAY(B91)&amp;"日",YEAR(B91)&amp;"年"&amp;MONTH(B91)&amp;"月"&amp;DAY(B91)&amp;"日")&amp;IF(P91&lt;&gt;"","　（再発行）元の領収書 "&amp;IF(P91&gt;=DATE(2019,5,1),"令和"&amp;IF(YEAR(P91)=2019,"元",YEAR(P91)-2018)&amp;"年"&amp;MONTH(P91)&amp;"月"&amp;DAY(P91)&amp;"日",YEAR(P91)&amp;"年"&amp;MONTH(P91)&amp;"月"&amp;DAY(P91)&amp;"日")&amp;"付",""))</f>
        <v/>
      </c>
      <c r="AG91" s="19" t="str">
        <f>IF(G91="はい","上様",IF(E91="","",E91&amp;" "&amp;IF(F91="","様",F91)))</f>
        <v/>
      </c>
      <c r="AH91" s="19" t="str">
        <f>IF(Q91=0,"","金額　￥"&amp;TEXT(X91,"#,##0")&amp;" －")</f>
        <v/>
      </c>
      <c r="AI91" s="19" t="str">
        <f>IF(H91="","","但し　"&amp;IF(RIGHT(H91&amp;IF(D91&lt;&gt;"","（"&amp;D91&amp;"）",""),3)="として",H91&amp;IF(D91&lt;&gt;"","（"&amp;D91&amp;"）",""),H91&amp;IF(D91&lt;&gt;"","（"&amp;D91&amp;"）","")&amp;"として")&amp;IF(I91="クレジットカード","（クレジットカード利用）","")&amp;IF(N(L91)&gt;0,"（※は軽減税率の対象品目）",""))</f>
        <v/>
      </c>
      <c r="AJ91" s="19" t="str">
        <f>IF(OR(Q91=0,N(K91)=0),"",IF(AND('設定'!$B$12&lt;&gt;"はい",'設定'!$B$8=""),"",IF(G91="はい",R91&amp;"%対象"&amp;"　"&amp;TEXT(T91+U91,"#,##0")&amp;"円"&amp;IF('設定'!$B$12="はい","（うち消費税額 "&amp;TEXT(U91,"#,##0")&amp;"円）",""),IF('設定'!$B$12="はい",R91&amp;"%対象"&amp;"　税抜 "&amp;TEXT(T91,"#,##0")&amp;"円　消費税額 "&amp;TEXT(U91,"#,##0")&amp;"円（税込 "&amp;TEXT(T91+U91,"#,##0")&amp;"円）",R91&amp;"%対象"&amp;"　税込 "&amp;TEXT(T91+U91,"#,##0")&amp;"円"))))</f>
        <v/>
      </c>
      <c r="AK91" s="19" t="str">
        <f>IF(OR(Q91=0,N(L91)=0),"",IF(AND('設定'!$B$12&lt;&gt;"はい",'設定'!$B$8=""),"",IF(G91="はい",S91&amp;"%対象※"&amp;"　"&amp;TEXT(V91+W91,"#,##0")&amp;"円"&amp;IF('設定'!$B$12="はい","（うち消費税額 "&amp;TEXT(W91,"#,##0")&amp;"円）",""),IF('設定'!$B$12="はい",S91&amp;"%対象※"&amp;"　税抜 "&amp;TEXT(V91,"#,##0")&amp;"円　消費税額 "&amp;TEXT(W91,"#,##0")&amp;"円（税込 "&amp;TEXT(V91+W91,"#,##0")&amp;"円）",S91&amp;"%対象※"&amp;"　税込 "&amp;TEXT(V91+W91,"#,##0")&amp;"円"))))</f>
        <v/>
      </c>
      <c r="AL91" s="19" t="str">
        <f>IF(OR(Q91=0,N(M91)=0),"","課税対象外（入湯税など）　"&amp;TEXT(M91,"#,##0")&amp;"円")</f>
        <v/>
      </c>
      <c r="AM91" s="19" t="str">
        <f>IF(OR(Q91=0,N(N91)=0),"","売上代金以外の額　"&amp;TEXT(N91,"#,##0")&amp;"円")</f>
        <v/>
      </c>
      <c r="AN91" s="19" t="str">
        <f>IF(Q91=0,"",IF(AA91&gt;0,"収入印紙 "&amp;TEXT(AA91,"#,##0")&amp;"円 貼付欄",""))</f>
        <v/>
      </c>
    </row>
    <row r="92">
      <c r="A92" s="103" t="n">
        <v>88</v>
      </c>
      <c r="B92" s="100" t="n"/>
      <c r="C92" s="100" t="n"/>
      <c r="D92" s="7" t="n"/>
      <c r="E92" s="7" t="n"/>
      <c r="F92" s="15" t="n"/>
      <c r="G92" s="15" t="n"/>
      <c r="H92" s="7" t="n"/>
      <c r="I92" s="15" t="n"/>
      <c r="J92" s="15" t="n"/>
      <c r="K92" s="104" t="n"/>
      <c r="L92" s="104" t="n"/>
      <c r="M92" s="104" t="n"/>
      <c r="N92" s="104" t="n"/>
      <c r="O92" s="15" t="n"/>
      <c r="P92" s="100" t="n"/>
      <c r="Q92" s="17">
        <f>IF(COUNT(K92,L92,M92,N92)=0,0,IF(AND(OR(N(K92)=0,R92&lt;&gt;""),OR(N(L92)=0,S92&lt;&gt;"")),1,0))</f>
        <v>0</v>
      </c>
      <c r="R92" s="17" t="str">
        <f>IF(C92="","",IFERROR(LOOKUP(2,1/(('設定'!$B$16:$B$19&lt;&gt;"")*('設定'!$B$16:$B$19&lt;=C92)*('設定'!$C$16:$C$19&lt;&gt;"")),'設定'!$C$16:$C$19),""))</f>
        <v/>
      </c>
      <c r="S92" s="17" t="str">
        <f>IF(C92="","",IFERROR(LOOKUP(2,1/(('設定'!$B$20:$B$23&lt;&gt;"")*('設定'!$B$20:$B$23&lt;=C92)*('設定'!$C$20:$C$23&lt;&gt;"")),'設定'!$C$20:$C$23),""))</f>
        <v/>
      </c>
      <c r="T92" s="105" t="str">
        <f>IF(Q92=0,"",IF(N(K92)=0,0,IF(J92="税抜",K92,K92-U92)))</f>
        <v/>
      </c>
      <c r="U92" s="105" t="str">
        <f>IF(Q92=0,"",IF(N(K92)=0,0,IF('設定'!$B$11="切上げ",ROUNDUP(IF(J92="税抜",K92*R92/100,K92*R92/(100+R92)),0),IF('設定'!$B$11="四捨五入",ROUND(IF(J92="税抜",K92*R92/100,K92*R92/(100+R92)),0),ROUNDDOWN(IF(J92="税抜",K92*R92/100,K92*R92/(100+R92)),0)))))</f>
        <v/>
      </c>
      <c r="V92" s="105" t="str">
        <f>IF(Q92=0,"",IF(N(L92)=0,0,IF(J92="税抜",L92,L92-W92)))</f>
        <v/>
      </c>
      <c r="W92" s="105" t="str">
        <f>IF(Q92=0,"",IF(N(L92)=0,0,IF('設定'!$B$11="切上げ",ROUNDUP(IF(J92="税抜",L92*S92/100,L92*S92/(100+S92)),0),IF('設定'!$B$11="四捨五入",ROUND(IF(J92="税抜",L92*S92/100,L92*S92/(100+S92)),0),ROUNDDOWN(IF(J92="税抜",L92*S92/100,L92*S92/(100+S92)),0)))))</f>
        <v/>
      </c>
      <c r="X92" s="105" t="str">
        <f>IF(Q92=0,"",T92+U92+V92+W92+N(M92)+N(N92))</f>
        <v/>
      </c>
      <c r="Y92" s="105" t="str">
        <f>IF(Q92=0,"",IF(AND('設定'!$B$9="はい",'設定'!$B$12="はい"),T92+V92,T92+U92+V92+W92))</f>
        <v/>
      </c>
      <c r="Z92" s="105" t="str">
        <f>IF(Q92=0,"",Y92+N(N92))</f>
        <v/>
      </c>
      <c r="AA92" s="105" t="str">
        <f>IF(Q92=0,"",IF(O92="はい",0,IF(I92="クレジットカード",0,IF(I92="電子（PDFのみ）",0,IF(Y92=0,IF(Z92&lt;'印紙判定表'!$A$24,0,'印紙判定表'!$C$24),IF(Z92&lt;'印紙判定表'!$A$6,0,INDEX('印紙判定表'!$C$5:$C$19,MATCH(MAX(Y92,'印紙判定表'!$A$6),'印紙判定表'!$A$5:$A$19,1))))))))</f>
        <v/>
      </c>
      <c r="AB92" s="11" t="str">
        <f>IF(Q92=0,"",IF(O92="はい","非課税（営業に関しない受取書・国税庁 No.7125）",IF(I92="クレジットカード","課税文書に当たらない（領収書に「クレジットカード利用」と印字・国税庁 質疑応答19/37）",IF(I92="電子（PDFのみ）","課税文書に当たらない（電子データのみで紙を渡さない・国税庁 質疑応答02/10。紙に印刷して渡すと課税）",IF(AA92=0,"非課税（受取金額が"&amp;TEXT(IF(Y92=0,'印紙判定表'!$A$24,'印紙判定表'!$A$6),"#,##0")&amp;"円"&amp;"未満・国税庁 No.7105）"&amp;IF(N(N92)&gt;0,"。売上代金と売上代金以外の合計で判定","")&amp;IF(N(M92)&gt;0,"。入湯税など特別徴収の税は判定額に入れない（印紙税法基本通達第32条）",""),"課税（判定額"&amp;TEXT(Y92,"#,##0")&amp;"円→"&amp;TEXT(AA92,"#,##0")&amp;"円）"&amp;IF(AND('設定'!$B$9="はい",'設定'!$B$12="はい"),"。消費税額を除いた額で判定（国税庁 No.7124）","。税込の額で判定（"&amp;IF('設定'!$B$9="はい","消費税額を印字しない書式・国税庁 No.7124","免税事業者・国税庁 質疑応答19/21")&amp;"）")&amp;IF(N(M92)&gt;0,"。入湯税など特別徴収の税は判定額に入れない（印紙税法基本通達第32条）","")&amp;IF(I92="銀行振込","。振込でも受取書（印紙税法基本通達 別表第一 第17号文書の4）","")&amp;IF(OR(I92="電子マネー",I92="コード決済"),"。決済の仕組みで扱いが違う（国税庁 質疑応答19/50）。この表では印紙が要るものとして判定","")&amp;IF(Y92=0,"。売上代金以外の受取書として判定（第17号の2）",IF(Y92&lt;'印紙判定表'!$A$6,"。売上代金は"&amp;TEXT('印紙判定表'!$A$6,"#,##0")&amp;"円"&amp;"未満だが、売上代金以外との合計が"&amp;TEXT('印紙判定表'!$A$6,"#,##0")&amp;"円"&amp;"以上のため"&amp;TEXT(AA92,"#,##0")&amp;"円","")))))))</f>
        <v/>
      </c>
      <c r="AC92" s="11" t="str">
        <f>IF(Q92=0,"",IF(G92="はい","簡易請求書の形（宛名なし・「上様」）","事業者宛（適格請求書の形）"))</f>
        <v/>
      </c>
      <c r="AD92" s="11" t="str">
        <f>IF(COUNT(K92,L92,M92,N92)=0,"",IF(Q92=0,"取引日を入れてください（税率を取引日で決めます）。",IF(AND(G92&lt;&gt;"はい",E92=""),"宛名を入れてください（事業者宛は宛名が必要）。","")&amp;IF(AND(G92="はい",'設定'!$B$10="その他（事業者間の取引が中心）"),"「上様」にできる事業か確認してください（相手が個別に特定される取引は簡易請求書の対象外・国税庁 問24-2）。","")&amp;IF(AND(G92&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92="","領収書の日付（受領日）を入れてください。","")&amp;IF(OR(I92="電子マネー",I92="コード決済"),"決済の仕組みで印紙の扱いが違います（国税庁 質疑応答19/50）。","")))</f>
        <v/>
      </c>
      <c r="AE92" s="19" t="str">
        <f>IF(Q92=0,"",IF(P92&lt;&gt;"","領 収 書（再発行）","領 収 書"))</f>
        <v/>
      </c>
      <c r="AF92" s="19" t="str">
        <f>IF(B92="","",IF(B92&gt;=DATE(2019,5,1),"令和"&amp;IF(YEAR(B92)=2019,"元",YEAR(B92)-2018)&amp;"年"&amp;MONTH(B92)&amp;"月"&amp;DAY(B92)&amp;"日",YEAR(B92)&amp;"年"&amp;MONTH(B92)&amp;"月"&amp;DAY(B92)&amp;"日")&amp;IF(P92&lt;&gt;"","　（再発行）元の領収書 "&amp;IF(P92&gt;=DATE(2019,5,1),"令和"&amp;IF(YEAR(P92)=2019,"元",YEAR(P92)-2018)&amp;"年"&amp;MONTH(P92)&amp;"月"&amp;DAY(P92)&amp;"日",YEAR(P92)&amp;"年"&amp;MONTH(P92)&amp;"月"&amp;DAY(P92)&amp;"日")&amp;"付",""))</f>
        <v/>
      </c>
      <c r="AG92" s="19" t="str">
        <f>IF(G92="はい","上様",IF(E92="","",E92&amp;" "&amp;IF(F92="","様",F92)))</f>
        <v/>
      </c>
      <c r="AH92" s="19" t="str">
        <f>IF(Q92=0,"","金額　￥"&amp;TEXT(X92,"#,##0")&amp;" －")</f>
        <v/>
      </c>
      <c r="AI92" s="19" t="str">
        <f>IF(H92="","","但し　"&amp;IF(RIGHT(H92&amp;IF(D92&lt;&gt;"","（"&amp;D92&amp;"）",""),3)="として",H92&amp;IF(D92&lt;&gt;"","（"&amp;D92&amp;"）",""),H92&amp;IF(D92&lt;&gt;"","（"&amp;D92&amp;"）","")&amp;"として")&amp;IF(I92="クレジットカード","（クレジットカード利用）","")&amp;IF(N(L92)&gt;0,"（※は軽減税率の対象品目）",""))</f>
        <v/>
      </c>
      <c r="AJ92" s="19" t="str">
        <f>IF(OR(Q92=0,N(K92)=0),"",IF(AND('設定'!$B$12&lt;&gt;"はい",'設定'!$B$8=""),"",IF(G92="はい",R92&amp;"%対象"&amp;"　"&amp;TEXT(T92+U92,"#,##0")&amp;"円"&amp;IF('設定'!$B$12="はい","（うち消費税額 "&amp;TEXT(U92,"#,##0")&amp;"円）",""),IF('設定'!$B$12="はい",R92&amp;"%対象"&amp;"　税抜 "&amp;TEXT(T92,"#,##0")&amp;"円　消費税額 "&amp;TEXT(U92,"#,##0")&amp;"円（税込 "&amp;TEXT(T92+U92,"#,##0")&amp;"円）",R92&amp;"%対象"&amp;"　税込 "&amp;TEXT(T92+U92,"#,##0")&amp;"円"))))</f>
        <v/>
      </c>
      <c r="AK92" s="19" t="str">
        <f>IF(OR(Q92=0,N(L92)=0),"",IF(AND('設定'!$B$12&lt;&gt;"はい",'設定'!$B$8=""),"",IF(G92="はい",S92&amp;"%対象※"&amp;"　"&amp;TEXT(V92+W92,"#,##0")&amp;"円"&amp;IF('設定'!$B$12="はい","（うち消費税額 "&amp;TEXT(W92,"#,##0")&amp;"円）",""),IF('設定'!$B$12="はい",S92&amp;"%対象※"&amp;"　税抜 "&amp;TEXT(V92,"#,##0")&amp;"円　消費税額 "&amp;TEXT(W92,"#,##0")&amp;"円（税込 "&amp;TEXT(V92+W92,"#,##0")&amp;"円）",S92&amp;"%対象※"&amp;"　税込 "&amp;TEXT(V92+W92,"#,##0")&amp;"円"))))</f>
        <v/>
      </c>
      <c r="AL92" s="19" t="str">
        <f>IF(OR(Q92=0,N(M92)=0),"","課税対象外（入湯税など）　"&amp;TEXT(M92,"#,##0")&amp;"円")</f>
        <v/>
      </c>
      <c r="AM92" s="19" t="str">
        <f>IF(OR(Q92=0,N(N92)=0),"","売上代金以外の額　"&amp;TEXT(N92,"#,##0")&amp;"円")</f>
        <v/>
      </c>
      <c r="AN92" s="19" t="str">
        <f>IF(Q92=0,"",IF(AA92&gt;0,"収入印紙 "&amp;TEXT(AA92,"#,##0")&amp;"円 貼付欄",""))</f>
        <v/>
      </c>
    </row>
    <row r="93">
      <c r="A93" s="103" t="n">
        <v>89</v>
      </c>
      <c r="B93" s="100" t="n"/>
      <c r="C93" s="100" t="n"/>
      <c r="D93" s="7" t="n"/>
      <c r="E93" s="7" t="n"/>
      <c r="F93" s="15" t="n"/>
      <c r="G93" s="15" t="n"/>
      <c r="H93" s="7" t="n"/>
      <c r="I93" s="15" t="n"/>
      <c r="J93" s="15" t="n"/>
      <c r="K93" s="104" t="n"/>
      <c r="L93" s="104" t="n"/>
      <c r="M93" s="104" t="n"/>
      <c r="N93" s="104" t="n"/>
      <c r="O93" s="15" t="n"/>
      <c r="P93" s="100" t="n"/>
      <c r="Q93" s="17">
        <f>IF(COUNT(K93,L93,M93,N93)=0,0,IF(AND(OR(N(K93)=0,R93&lt;&gt;""),OR(N(L93)=0,S93&lt;&gt;"")),1,0))</f>
        <v>0</v>
      </c>
      <c r="R93" s="17" t="str">
        <f>IF(C93="","",IFERROR(LOOKUP(2,1/(('設定'!$B$16:$B$19&lt;&gt;"")*('設定'!$B$16:$B$19&lt;=C93)*('設定'!$C$16:$C$19&lt;&gt;"")),'設定'!$C$16:$C$19),""))</f>
        <v/>
      </c>
      <c r="S93" s="17" t="str">
        <f>IF(C93="","",IFERROR(LOOKUP(2,1/(('設定'!$B$20:$B$23&lt;&gt;"")*('設定'!$B$20:$B$23&lt;=C93)*('設定'!$C$20:$C$23&lt;&gt;"")),'設定'!$C$20:$C$23),""))</f>
        <v/>
      </c>
      <c r="T93" s="105" t="str">
        <f>IF(Q93=0,"",IF(N(K93)=0,0,IF(J93="税抜",K93,K93-U93)))</f>
        <v/>
      </c>
      <c r="U93" s="105" t="str">
        <f>IF(Q93=0,"",IF(N(K93)=0,0,IF('設定'!$B$11="切上げ",ROUNDUP(IF(J93="税抜",K93*R93/100,K93*R93/(100+R93)),0),IF('設定'!$B$11="四捨五入",ROUND(IF(J93="税抜",K93*R93/100,K93*R93/(100+R93)),0),ROUNDDOWN(IF(J93="税抜",K93*R93/100,K93*R93/(100+R93)),0)))))</f>
        <v/>
      </c>
      <c r="V93" s="105" t="str">
        <f>IF(Q93=0,"",IF(N(L93)=0,0,IF(J93="税抜",L93,L93-W93)))</f>
        <v/>
      </c>
      <c r="W93" s="105" t="str">
        <f>IF(Q93=0,"",IF(N(L93)=0,0,IF('設定'!$B$11="切上げ",ROUNDUP(IF(J93="税抜",L93*S93/100,L93*S93/(100+S93)),0),IF('設定'!$B$11="四捨五入",ROUND(IF(J93="税抜",L93*S93/100,L93*S93/(100+S93)),0),ROUNDDOWN(IF(J93="税抜",L93*S93/100,L93*S93/(100+S93)),0)))))</f>
        <v/>
      </c>
      <c r="X93" s="105" t="str">
        <f>IF(Q93=0,"",T93+U93+V93+W93+N(M93)+N(N93))</f>
        <v/>
      </c>
      <c r="Y93" s="105" t="str">
        <f>IF(Q93=0,"",IF(AND('設定'!$B$9="はい",'設定'!$B$12="はい"),T93+V93,T93+U93+V93+W93))</f>
        <v/>
      </c>
      <c r="Z93" s="105" t="str">
        <f>IF(Q93=0,"",Y93+N(N93))</f>
        <v/>
      </c>
      <c r="AA93" s="105" t="str">
        <f>IF(Q93=0,"",IF(O93="はい",0,IF(I93="クレジットカード",0,IF(I93="電子（PDFのみ）",0,IF(Y93=0,IF(Z93&lt;'印紙判定表'!$A$24,0,'印紙判定表'!$C$24),IF(Z93&lt;'印紙判定表'!$A$6,0,INDEX('印紙判定表'!$C$5:$C$19,MATCH(MAX(Y93,'印紙判定表'!$A$6),'印紙判定表'!$A$5:$A$19,1))))))))</f>
        <v/>
      </c>
      <c r="AB93" s="11" t="str">
        <f>IF(Q93=0,"",IF(O93="はい","非課税（営業に関しない受取書・国税庁 No.7125）",IF(I93="クレジットカード","課税文書に当たらない（領収書に「クレジットカード利用」と印字・国税庁 質疑応答19/37）",IF(I93="電子（PDFのみ）","課税文書に当たらない（電子データのみで紙を渡さない・国税庁 質疑応答02/10。紙に印刷して渡すと課税）",IF(AA93=0,"非課税（受取金額が"&amp;TEXT(IF(Y93=0,'印紙判定表'!$A$24,'印紙判定表'!$A$6),"#,##0")&amp;"円"&amp;"未満・国税庁 No.7105）"&amp;IF(N(N93)&gt;0,"。売上代金と売上代金以外の合計で判定","")&amp;IF(N(M93)&gt;0,"。入湯税など特別徴収の税は判定額に入れない（印紙税法基本通達第32条）",""),"課税（判定額"&amp;TEXT(Y93,"#,##0")&amp;"円→"&amp;TEXT(AA93,"#,##0")&amp;"円）"&amp;IF(AND('設定'!$B$9="はい",'設定'!$B$12="はい"),"。消費税額を除いた額で判定（国税庁 No.7124）","。税込の額で判定（"&amp;IF('設定'!$B$9="はい","消費税額を印字しない書式・国税庁 No.7124","免税事業者・国税庁 質疑応答19/21")&amp;"）")&amp;IF(N(M93)&gt;0,"。入湯税など特別徴収の税は判定額に入れない（印紙税法基本通達第32条）","")&amp;IF(I93="銀行振込","。振込でも受取書（印紙税法基本通達 別表第一 第17号文書の4）","")&amp;IF(OR(I93="電子マネー",I93="コード決済"),"。決済の仕組みで扱いが違う（国税庁 質疑応答19/50）。この表では印紙が要るものとして判定","")&amp;IF(Y93=0,"。売上代金以外の受取書として判定（第17号の2）",IF(Y93&lt;'印紙判定表'!$A$6,"。売上代金は"&amp;TEXT('印紙判定表'!$A$6,"#,##0")&amp;"円"&amp;"未満だが、売上代金以外との合計が"&amp;TEXT('印紙判定表'!$A$6,"#,##0")&amp;"円"&amp;"以上のため"&amp;TEXT(AA93,"#,##0")&amp;"円","")))))))</f>
        <v/>
      </c>
      <c r="AC93" s="11" t="str">
        <f>IF(Q93=0,"",IF(G93="はい","簡易請求書の形（宛名なし・「上様」）","事業者宛（適格請求書の形）"))</f>
        <v/>
      </c>
      <c r="AD93" s="11" t="str">
        <f>IF(COUNT(K93,L93,M93,N93)=0,"",IF(Q93=0,"取引日を入れてください（税率を取引日で決めます）。",IF(AND(G93&lt;&gt;"はい",E93=""),"宛名を入れてください（事業者宛は宛名が必要）。","")&amp;IF(AND(G93="はい",'設定'!$B$10="その他（事業者間の取引が中心）"),"「上様」にできる事業か確認してください（相手が個別に特定される取引は簡易請求書の対象外・国税庁 問24-2）。","")&amp;IF(AND(G93&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93="","領収書の日付（受領日）を入れてください。","")&amp;IF(OR(I93="電子マネー",I93="コード決済"),"決済の仕組みで印紙の扱いが違います（国税庁 質疑応答19/50）。","")))</f>
        <v/>
      </c>
      <c r="AE93" s="19" t="str">
        <f>IF(Q93=0,"",IF(P93&lt;&gt;"","領 収 書（再発行）","領 収 書"))</f>
        <v/>
      </c>
      <c r="AF93" s="19" t="str">
        <f>IF(B93="","",IF(B93&gt;=DATE(2019,5,1),"令和"&amp;IF(YEAR(B93)=2019,"元",YEAR(B93)-2018)&amp;"年"&amp;MONTH(B93)&amp;"月"&amp;DAY(B93)&amp;"日",YEAR(B93)&amp;"年"&amp;MONTH(B93)&amp;"月"&amp;DAY(B93)&amp;"日")&amp;IF(P93&lt;&gt;"","　（再発行）元の領収書 "&amp;IF(P93&gt;=DATE(2019,5,1),"令和"&amp;IF(YEAR(P93)=2019,"元",YEAR(P93)-2018)&amp;"年"&amp;MONTH(P93)&amp;"月"&amp;DAY(P93)&amp;"日",YEAR(P93)&amp;"年"&amp;MONTH(P93)&amp;"月"&amp;DAY(P93)&amp;"日")&amp;"付",""))</f>
        <v/>
      </c>
      <c r="AG93" s="19" t="str">
        <f>IF(G93="はい","上様",IF(E93="","",E93&amp;" "&amp;IF(F93="","様",F93)))</f>
        <v/>
      </c>
      <c r="AH93" s="19" t="str">
        <f>IF(Q93=0,"","金額　￥"&amp;TEXT(X93,"#,##0")&amp;" －")</f>
        <v/>
      </c>
      <c r="AI93" s="19" t="str">
        <f>IF(H93="","","但し　"&amp;IF(RIGHT(H93&amp;IF(D93&lt;&gt;"","（"&amp;D93&amp;"）",""),3)="として",H93&amp;IF(D93&lt;&gt;"","（"&amp;D93&amp;"）",""),H93&amp;IF(D93&lt;&gt;"","（"&amp;D93&amp;"）","")&amp;"として")&amp;IF(I93="クレジットカード","（クレジットカード利用）","")&amp;IF(N(L93)&gt;0,"（※は軽減税率の対象品目）",""))</f>
        <v/>
      </c>
      <c r="AJ93" s="19" t="str">
        <f>IF(OR(Q93=0,N(K93)=0),"",IF(AND('設定'!$B$12&lt;&gt;"はい",'設定'!$B$8=""),"",IF(G93="はい",R93&amp;"%対象"&amp;"　"&amp;TEXT(T93+U93,"#,##0")&amp;"円"&amp;IF('設定'!$B$12="はい","（うち消費税額 "&amp;TEXT(U93,"#,##0")&amp;"円）",""),IF('設定'!$B$12="はい",R93&amp;"%対象"&amp;"　税抜 "&amp;TEXT(T93,"#,##0")&amp;"円　消費税額 "&amp;TEXT(U93,"#,##0")&amp;"円（税込 "&amp;TEXT(T93+U93,"#,##0")&amp;"円）",R93&amp;"%対象"&amp;"　税込 "&amp;TEXT(T93+U93,"#,##0")&amp;"円"))))</f>
        <v/>
      </c>
      <c r="AK93" s="19" t="str">
        <f>IF(OR(Q93=0,N(L93)=0),"",IF(AND('設定'!$B$12&lt;&gt;"はい",'設定'!$B$8=""),"",IF(G93="はい",S93&amp;"%対象※"&amp;"　"&amp;TEXT(V93+W93,"#,##0")&amp;"円"&amp;IF('設定'!$B$12="はい","（うち消費税額 "&amp;TEXT(W93,"#,##0")&amp;"円）",""),IF('設定'!$B$12="はい",S93&amp;"%対象※"&amp;"　税抜 "&amp;TEXT(V93,"#,##0")&amp;"円　消費税額 "&amp;TEXT(W93,"#,##0")&amp;"円（税込 "&amp;TEXT(V93+W93,"#,##0")&amp;"円）",S93&amp;"%対象※"&amp;"　税込 "&amp;TEXT(V93+W93,"#,##0")&amp;"円"))))</f>
        <v/>
      </c>
      <c r="AL93" s="19" t="str">
        <f>IF(OR(Q93=0,N(M93)=0),"","課税対象外（入湯税など）　"&amp;TEXT(M93,"#,##0")&amp;"円")</f>
        <v/>
      </c>
      <c r="AM93" s="19" t="str">
        <f>IF(OR(Q93=0,N(N93)=0),"","売上代金以外の額　"&amp;TEXT(N93,"#,##0")&amp;"円")</f>
        <v/>
      </c>
      <c r="AN93" s="19" t="str">
        <f>IF(Q93=0,"",IF(AA93&gt;0,"収入印紙 "&amp;TEXT(AA93,"#,##0")&amp;"円 貼付欄",""))</f>
        <v/>
      </c>
    </row>
    <row r="94">
      <c r="A94" s="103" t="n">
        <v>90</v>
      </c>
      <c r="B94" s="100" t="n"/>
      <c r="C94" s="100" t="n"/>
      <c r="D94" s="7" t="n"/>
      <c r="E94" s="7" t="n"/>
      <c r="F94" s="15" t="n"/>
      <c r="G94" s="15" t="n"/>
      <c r="H94" s="7" t="n"/>
      <c r="I94" s="15" t="n"/>
      <c r="J94" s="15" t="n"/>
      <c r="K94" s="104" t="n"/>
      <c r="L94" s="104" t="n"/>
      <c r="M94" s="104" t="n"/>
      <c r="N94" s="104" t="n"/>
      <c r="O94" s="15" t="n"/>
      <c r="P94" s="100" t="n"/>
      <c r="Q94" s="17">
        <f>IF(COUNT(K94,L94,M94,N94)=0,0,IF(AND(OR(N(K94)=0,R94&lt;&gt;""),OR(N(L94)=0,S94&lt;&gt;"")),1,0))</f>
        <v>0</v>
      </c>
      <c r="R94" s="17" t="str">
        <f>IF(C94="","",IFERROR(LOOKUP(2,1/(('設定'!$B$16:$B$19&lt;&gt;"")*('設定'!$B$16:$B$19&lt;=C94)*('設定'!$C$16:$C$19&lt;&gt;"")),'設定'!$C$16:$C$19),""))</f>
        <v/>
      </c>
      <c r="S94" s="17" t="str">
        <f>IF(C94="","",IFERROR(LOOKUP(2,1/(('設定'!$B$20:$B$23&lt;&gt;"")*('設定'!$B$20:$B$23&lt;=C94)*('設定'!$C$20:$C$23&lt;&gt;"")),'設定'!$C$20:$C$23),""))</f>
        <v/>
      </c>
      <c r="T94" s="105" t="str">
        <f>IF(Q94=0,"",IF(N(K94)=0,0,IF(J94="税抜",K94,K94-U94)))</f>
        <v/>
      </c>
      <c r="U94" s="105" t="str">
        <f>IF(Q94=0,"",IF(N(K94)=0,0,IF('設定'!$B$11="切上げ",ROUNDUP(IF(J94="税抜",K94*R94/100,K94*R94/(100+R94)),0),IF('設定'!$B$11="四捨五入",ROUND(IF(J94="税抜",K94*R94/100,K94*R94/(100+R94)),0),ROUNDDOWN(IF(J94="税抜",K94*R94/100,K94*R94/(100+R94)),0)))))</f>
        <v/>
      </c>
      <c r="V94" s="105" t="str">
        <f>IF(Q94=0,"",IF(N(L94)=0,0,IF(J94="税抜",L94,L94-W94)))</f>
        <v/>
      </c>
      <c r="W94" s="105" t="str">
        <f>IF(Q94=0,"",IF(N(L94)=0,0,IF('設定'!$B$11="切上げ",ROUNDUP(IF(J94="税抜",L94*S94/100,L94*S94/(100+S94)),0),IF('設定'!$B$11="四捨五入",ROUND(IF(J94="税抜",L94*S94/100,L94*S94/(100+S94)),0),ROUNDDOWN(IF(J94="税抜",L94*S94/100,L94*S94/(100+S94)),0)))))</f>
        <v/>
      </c>
      <c r="X94" s="105" t="str">
        <f>IF(Q94=0,"",T94+U94+V94+W94+N(M94)+N(N94))</f>
        <v/>
      </c>
      <c r="Y94" s="105" t="str">
        <f>IF(Q94=0,"",IF(AND('設定'!$B$9="はい",'設定'!$B$12="はい"),T94+V94,T94+U94+V94+W94))</f>
        <v/>
      </c>
      <c r="Z94" s="105" t="str">
        <f>IF(Q94=0,"",Y94+N(N94))</f>
        <v/>
      </c>
      <c r="AA94" s="105" t="str">
        <f>IF(Q94=0,"",IF(O94="はい",0,IF(I94="クレジットカード",0,IF(I94="電子（PDFのみ）",0,IF(Y94=0,IF(Z94&lt;'印紙判定表'!$A$24,0,'印紙判定表'!$C$24),IF(Z94&lt;'印紙判定表'!$A$6,0,INDEX('印紙判定表'!$C$5:$C$19,MATCH(MAX(Y94,'印紙判定表'!$A$6),'印紙判定表'!$A$5:$A$19,1))))))))</f>
        <v/>
      </c>
      <c r="AB94" s="11" t="str">
        <f>IF(Q94=0,"",IF(O94="はい","非課税（営業に関しない受取書・国税庁 No.7125）",IF(I94="クレジットカード","課税文書に当たらない（領収書に「クレジットカード利用」と印字・国税庁 質疑応答19/37）",IF(I94="電子（PDFのみ）","課税文書に当たらない（電子データのみで紙を渡さない・国税庁 質疑応答02/10。紙に印刷して渡すと課税）",IF(AA94=0,"非課税（受取金額が"&amp;TEXT(IF(Y94=0,'印紙判定表'!$A$24,'印紙判定表'!$A$6),"#,##0")&amp;"円"&amp;"未満・国税庁 No.7105）"&amp;IF(N(N94)&gt;0,"。売上代金と売上代金以外の合計で判定","")&amp;IF(N(M94)&gt;0,"。入湯税など特別徴収の税は判定額に入れない（印紙税法基本通達第32条）",""),"課税（判定額"&amp;TEXT(Y94,"#,##0")&amp;"円→"&amp;TEXT(AA94,"#,##0")&amp;"円）"&amp;IF(AND('設定'!$B$9="はい",'設定'!$B$12="はい"),"。消費税額を除いた額で判定（国税庁 No.7124）","。税込の額で判定（"&amp;IF('設定'!$B$9="はい","消費税額を印字しない書式・国税庁 No.7124","免税事業者・国税庁 質疑応答19/21")&amp;"）")&amp;IF(N(M94)&gt;0,"。入湯税など特別徴収の税は判定額に入れない（印紙税法基本通達第32条）","")&amp;IF(I94="銀行振込","。振込でも受取書（印紙税法基本通達 別表第一 第17号文書の4）","")&amp;IF(OR(I94="電子マネー",I94="コード決済"),"。決済の仕組みで扱いが違う（国税庁 質疑応答19/50）。この表では印紙が要るものとして判定","")&amp;IF(Y94=0,"。売上代金以外の受取書として判定（第17号の2）",IF(Y94&lt;'印紙判定表'!$A$6,"。売上代金は"&amp;TEXT('印紙判定表'!$A$6,"#,##0")&amp;"円"&amp;"未満だが、売上代金以外との合計が"&amp;TEXT('印紙判定表'!$A$6,"#,##0")&amp;"円"&amp;"以上のため"&amp;TEXT(AA94,"#,##0")&amp;"円","")))))))</f>
        <v/>
      </c>
      <c r="AC94" s="11" t="str">
        <f>IF(Q94=0,"",IF(G94="はい","簡易請求書の形（宛名なし・「上様」）","事業者宛（適格請求書の形）"))</f>
        <v/>
      </c>
      <c r="AD94" s="11" t="str">
        <f>IF(COUNT(K94,L94,M94,N94)=0,"",IF(Q94=0,"取引日を入れてください（税率を取引日で決めます）。",IF(AND(G94&lt;&gt;"はい",E94=""),"宛名を入れてください（事業者宛は宛名が必要）。","")&amp;IF(AND(G94="はい",'設定'!$B$10="その他（事業者間の取引が中心）"),"「上様」にできる事業か確認してください（相手が個別に特定される取引は簡易請求書の対象外・国税庁 問24-2）。","")&amp;IF(AND(G94&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94="","領収書の日付（受領日）を入れてください。","")&amp;IF(OR(I94="電子マネー",I94="コード決済"),"決済の仕組みで印紙の扱いが違います（国税庁 質疑応答19/50）。","")))</f>
        <v/>
      </c>
      <c r="AE94" s="19" t="str">
        <f>IF(Q94=0,"",IF(P94&lt;&gt;"","領 収 書（再発行）","領 収 書"))</f>
        <v/>
      </c>
      <c r="AF94" s="19" t="str">
        <f>IF(B94="","",IF(B94&gt;=DATE(2019,5,1),"令和"&amp;IF(YEAR(B94)=2019,"元",YEAR(B94)-2018)&amp;"年"&amp;MONTH(B94)&amp;"月"&amp;DAY(B94)&amp;"日",YEAR(B94)&amp;"年"&amp;MONTH(B94)&amp;"月"&amp;DAY(B94)&amp;"日")&amp;IF(P94&lt;&gt;"","　（再発行）元の領収書 "&amp;IF(P94&gt;=DATE(2019,5,1),"令和"&amp;IF(YEAR(P94)=2019,"元",YEAR(P94)-2018)&amp;"年"&amp;MONTH(P94)&amp;"月"&amp;DAY(P94)&amp;"日",YEAR(P94)&amp;"年"&amp;MONTH(P94)&amp;"月"&amp;DAY(P94)&amp;"日")&amp;"付",""))</f>
        <v/>
      </c>
      <c r="AG94" s="19" t="str">
        <f>IF(G94="はい","上様",IF(E94="","",E94&amp;" "&amp;IF(F94="","様",F94)))</f>
        <v/>
      </c>
      <c r="AH94" s="19" t="str">
        <f>IF(Q94=0,"","金額　￥"&amp;TEXT(X94,"#,##0")&amp;" －")</f>
        <v/>
      </c>
      <c r="AI94" s="19" t="str">
        <f>IF(H94="","","但し　"&amp;IF(RIGHT(H94&amp;IF(D94&lt;&gt;"","（"&amp;D94&amp;"）",""),3)="として",H94&amp;IF(D94&lt;&gt;"","（"&amp;D94&amp;"）",""),H94&amp;IF(D94&lt;&gt;"","（"&amp;D94&amp;"）","")&amp;"として")&amp;IF(I94="クレジットカード","（クレジットカード利用）","")&amp;IF(N(L94)&gt;0,"（※は軽減税率の対象品目）",""))</f>
        <v/>
      </c>
      <c r="AJ94" s="19" t="str">
        <f>IF(OR(Q94=0,N(K94)=0),"",IF(AND('設定'!$B$12&lt;&gt;"はい",'設定'!$B$8=""),"",IF(G94="はい",R94&amp;"%対象"&amp;"　"&amp;TEXT(T94+U94,"#,##0")&amp;"円"&amp;IF('設定'!$B$12="はい","（うち消費税額 "&amp;TEXT(U94,"#,##0")&amp;"円）",""),IF('設定'!$B$12="はい",R94&amp;"%対象"&amp;"　税抜 "&amp;TEXT(T94,"#,##0")&amp;"円　消費税額 "&amp;TEXT(U94,"#,##0")&amp;"円（税込 "&amp;TEXT(T94+U94,"#,##0")&amp;"円）",R94&amp;"%対象"&amp;"　税込 "&amp;TEXT(T94+U94,"#,##0")&amp;"円"))))</f>
        <v/>
      </c>
      <c r="AK94" s="19" t="str">
        <f>IF(OR(Q94=0,N(L94)=0),"",IF(AND('設定'!$B$12&lt;&gt;"はい",'設定'!$B$8=""),"",IF(G94="はい",S94&amp;"%対象※"&amp;"　"&amp;TEXT(V94+W94,"#,##0")&amp;"円"&amp;IF('設定'!$B$12="はい","（うち消費税額 "&amp;TEXT(W94,"#,##0")&amp;"円）",""),IF('設定'!$B$12="はい",S94&amp;"%対象※"&amp;"　税抜 "&amp;TEXT(V94,"#,##0")&amp;"円　消費税額 "&amp;TEXT(W94,"#,##0")&amp;"円（税込 "&amp;TEXT(V94+W94,"#,##0")&amp;"円）",S94&amp;"%対象※"&amp;"　税込 "&amp;TEXT(V94+W94,"#,##0")&amp;"円"))))</f>
        <v/>
      </c>
      <c r="AL94" s="19" t="str">
        <f>IF(OR(Q94=0,N(M94)=0),"","課税対象外（入湯税など）　"&amp;TEXT(M94,"#,##0")&amp;"円")</f>
        <v/>
      </c>
      <c r="AM94" s="19" t="str">
        <f>IF(OR(Q94=0,N(N94)=0),"","売上代金以外の額　"&amp;TEXT(N94,"#,##0")&amp;"円")</f>
        <v/>
      </c>
      <c r="AN94" s="19" t="str">
        <f>IF(Q94=0,"",IF(AA94&gt;0,"収入印紙 "&amp;TEXT(AA94,"#,##0")&amp;"円 貼付欄",""))</f>
        <v/>
      </c>
    </row>
    <row r="95">
      <c r="A95" s="103" t="n">
        <v>91</v>
      </c>
      <c r="B95" s="100" t="n"/>
      <c r="C95" s="100" t="n"/>
      <c r="D95" s="7" t="n"/>
      <c r="E95" s="7" t="n"/>
      <c r="F95" s="15" t="n"/>
      <c r="G95" s="15" t="n"/>
      <c r="H95" s="7" t="n"/>
      <c r="I95" s="15" t="n"/>
      <c r="J95" s="15" t="n"/>
      <c r="K95" s="104" t="n"/>
      <c r="L95" s="104" t="n"/>
      <c r="M95" s="104" t="n"/>
      <c r="N95" s="104" t="n"/>
      <c r="O95" s="15" t="n"/>
      <c r="P95" s="100" t="n"/>
      <c r="Q95" s="17">
        <f>IF(COUNT(K95,L95,M95,N95)=0,0,IF(AND(OR(N(K95)=0,R95&lt;&gt;""),OR(N(L95)=0,S95&lt;&gt;"")),1,0))</f>
        <v>0</v>
      </c>
      <c r="R95" s="17" t="str">
        <f>IF(C95="","",IFERROR(LOOKUP(2,1/(('設定'!$B$16:$B$19&lt;&gt;"")*('設定'!$B$16:$B$19&lt;=C95)*('設定'!$C$16:$C$19&lt;&gt;"")),'設定'!$C$16:$C$19),""))</f>
        <v/>
      </c>
      <c r="S95" s="17" t="str">
        <f>IF(C95="","",IFERROR(LOOKUP(2,1/(('設定'!$B$20:$B$23&lt;&gt;"")*('設定'!$B$20:$B$23&lt;=C95)*('設定'!$C$20:$C$23&lt;&gt;"")),'設定'!$C$20:$C$23),""))</f>
        <v/>
      </c>
      <c r="T95" s="105" t="str">
        <f>IF(Q95=0,"",IF(N(K95)=0,0,IF(J95="税抜",K95,K95-U95)))</f>
        <v/>
      </c>
      <c r="U95" s="105" t="str">
        <f>IF(Q95=0,"",IF(N(K95)=0,0,IF('設定'!$B$11="切上げ",ROUNDUP(IF(J95="税抜",K95*R95/100,K95*R95/(100+R95)),0),IF('設定'!$B$11="四捨五入",ROUND(IF(J95="税抜",K95*R95/100,K95*R95/(100+R95)),0),ROUNDDOWN(IF(J95="税抜",K95*R95/100,K95*R95/(100+R95)),0)))))</f>
        <v/>
      </c>
      <c r="V95" s="105" t="str">
        <f>IF(Q95=0,"",IF(N(L95)=0,0,IF(J95="税抜",L95,L95-W95)))</f>
        <v/>
      </c>
      <c r="W95" s="105" t="str">
        <f>IF(Q95=0,"",IF(N(L95)=0,0,IF('設定'!$B$11="切上げ",ROUNDUP(IF(J95="税抜",L95*S95/100,L95*S95/(100+S95)),0),IF('設定'!$B$11="四捨五入",ROUND(IF(J95="税抜",L95*S95/100,L95*S95/(100+S95)),0),ROUNDDOWN(IF(J95="税抜",L95*S95/100,L95*S95/(100+S95)),0)))))</f>
        <v/>
      </c>
      <c r="X95" s="105" t="str">
        <f>IF(Q95=0,"",T95+U95+V95+W95+N(M95)+N(N95))</f>
        <v/>
      </c>
      <c r="Y95" s="105" t="str">
        <f>IF(Q95=0,"",IF(AND('設定'!$B$9="はい",'設定'!$B$12="はい"),T95+V95,T95+U95+V95+W95))</f>
        <v/>
      </c>
      <c r="Z95" s="105" t="str">
        <f>IF(Q95=0,"",Y95+N(N95))</f>
        <v/>
      </c>
      <c r="AA95" s="105" t="str">
        <f>IF(Q95=0,"",IF(O95="はい",0,IF(I95="クレジットカード",0,IF(I95="電子（PDFのみ）",0,IF(Y95=0,IF(Z95&lt;'印紙判定表'!$A$24,0,'印紙判定表'!$C$24),IF(Z95&lt;'印紙判定表'!$A$6,0,INDEX('印紙判定表'!$C$5:$C$19,MATCH(MAX(Y95,'印紙判定表'!$A$6),'印紙判定表'!$A$5:$A$19,1))))))))</f>
        <v/>
      </c>
      <c r="AB95" s="11" t="str">
        <f>IF(Q95=0,"",IF(O95="はい","非課税（営業に関しない受取書・国税庁 No.7125）",IF(I95="クレジットカード","課税文書に当たらない（領収書に「クレジットカード利用」と印字・国税庁 質疑応答19/37）",IF(I95="電子（PDFのみ）","課税文書に当たらない（電子データのみで紙を渡さない・国税庁 質疑応答02/10。紙に印刷して渡すと課税）",IF(AA95=0,"非課税（受取金額が"&amp;TEXT(IF(Y95=0,'印紙判定表'!$A$24,'印紙判定表'!$A$6),"#,##0")&amp;"円"&amp;"未満・国税庁 No.7105）"&amp;IF(N(N95)&gt;0,"。売上代金と売上代金以外の合計で判定","")&amp;IF(N(M95)&gt;0,"。入湯税など特別徴収の税は判定額に入れない（印紙税法基本通達第32条）",""),"課税（判定額"&amp;TEXT(Y95,"#,##0")&amp;"円→"&amp;TEXT(AA95,"#,##0")&amp;"円）"&amp;IF(AND('設定'!$B$9="はい",'設定'!$B$12="はい"),"。消費税額を除いた額で判定（国税庁 No.7124）","。税込の額で判定（"&amp;IF('設定'!$B$9="はい","消費税額を印字しない書式・国税庁 No.7124","免税事業者・国税庁 質疑応答19/21")&amp;"）")&amp;IF(N(M95)&gt;0,"。入湯税など特別徴収の税は判定額に入れない（印紙税法基本通達第32条）","")&amp;IF(I95="銀行振込","。振込でも受取書（印紙税法基本通達 別表第一 第17号文書の4）","")&amp;IF(OR(I95="電子マネー",I95="コード決済"),"。決済の仕組みで扱いが違う（国税庁 質疑応答19/50）。この表では印紙が要るものとして判定","")&amp;IF(Y95=0,"。売上代金以外の受取書として判定（第17号の2）",IF(Y95&lt;'印紙判定表'!$A$6,"。売上代金は"&amp;TEXT('印紙判定表'!$A$6,"#,##0")&amp;"円"&amp;"未満だが、売上代金以外との合計が"&amp;TEXT('印紙判定表'!$A$6,"#,##0")&amp;"円"&amp;"以上のため"&amp;TEXT(AA95,"#,##0")&amp;"円","")))))))</f>
        <v/>
      </c>
      <c r="AC95" s="11" t="str">
        <f>IF(Q95=0,"",IF(G95="はい","簡易請求書の形（宛名なし・「上様」）","事業者宛（適格請求書の形）"))</f>
        <v/>
      </c>
      <c r="AD95" s="11" t="str">
        <f>IF(COUNT(K95,L95,M95,N95)=0,"",IF(Q95=0,"取引日を入れてください（税率を取引日で決めます）。",IF(AND(G95&lt;&gt;"はい",E95=""),"宛名を入れてください（事業者宛は宛名が必要）。","")&amp;IF(AND(G95="はい",'設定'!$B$10="その他（事業者間の取引が中心）"),"「上様」にできる事業か確認してください（相手が個別に特定される取引は簡易請求書の対象外・国税庁 問24-2）。","")&amp;IF(AND(G95&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95="","領収書の日付（受領日）を入れてください。","")&amp;IF(OR(I95="電子マネー",I95="コード決済"),"決済の仕組みで印紙の扱いが違います（国税庁 質疑応答19/50）。","")))</f>
        <v/>
      </c>
      <c r="AE95" s="19" t="str">
        <f>IF(Q95=0,"",IF(P95&lt;&gt;"","領 収 書（再発行）","領 収 書"))</f>
        <v/>
      </c>
      <c r="AF95" s="19" t="str">
        <f>IF(B95="","",IF(B95&gt;=DATE(2019,5,1),"令和"&amp;IF(YEAR(B95)=2019,"元",YEAR(B95)-2018)&amp;"年"&amp;MONTH(B95)&amp;"月"&amp;DAY(B95)&amp;"日",YEAR(B95)&amp;"年"&amp;MONTH(B95)&amp;"月"&amp;DAY(B95)&amp;"日")&amp;IF(P95&lt;&gt;"","　（再発行）元の領収書 "&amp;IF(P95&gt;=DATE(2019,5,1),"令和"&amp;IF(YEAR(P95)=2019,"元",YEAR(P95)-2018)&amp;"年"&amp;MONTH(P95)&amp;"月"&amp;DAY(P95)&amp;"日",YEAR(P95)&amp;"年"&amp;MONTH(P95)&amp;"月"&amp;DAY(P95)&amp;"日")&amp;"付",""))</f>
        <v/>
      </c>
      <c r="AG95" s="19" t="str">
        <f>IF(G95="はい","上様",IF(E95="","",E95&amp;" "&amp;IF(F95="","様",F95)))</f>
        <v/>
      </c>
      <c r="AH95" s="19" t="str">
        <f>IF(Q95=0,"","金額　￥"&amp;TEXT(X95,"#,##0")&amp;" －")</f>
        <v/>
      </c>
      <c r="AI95" s="19" t="str">
        <f>IF(H95="","","但し　"&amp;IF(RIGHT(H95&amp;IF(D95&lt;&gt;"","（"&amp;D95&amp;"）",""),3)="として",H95&amp;IF(D95&lt;&gt;"","（"&amp;D95&amp;"）",""),H95&amp;IF(D95&lt;&gt;"","（"&amp;D95&amp;"）","")&amp;"として")&amp;IF(I95="クレジットカード","（クレジットカード利用）","")&amp;IF(N(L95)&gt;0,"（※は軽減税率の対象品目）",""))</f>
        <v/>
      </c>
      <c r="AJ95" s="19" t="str">
        <f>IF(OR(Q95=0,N(K95)=0),"",IF(AND('設定'!$B$12&lt;&gt;"はい",'設定'!$B$8=""),"",IF(G95="はい",R95&amp;"%対象"&amp;"　"&amp;TEXT(T95+U95,"#,##0")&amp;"円"&amp;IF('設定'!$B$12="はい","（うち消費税額 "&amp;TEXT(U95,"#,##0")&amp;"円）",""),IF('設定'!$B$12="はい",R95&amp;"%対象"&amp;"　税抜 "&amp;TEXT(T95,"#,##0")&amp;"円　消費税額 "&amp;TEXT(U95,"#,##0")&amp;"円（税込 "&amp;TEXT(T95+U95,"#,##0")&amp;"円）",R95&amp;"%対象"&amp;"　税込 "&amp;TEXT(T95+U95,"#,##0")&amp;"円"))))</f>
        <v/>
      </c>
      <c r="AK95" s="19" t="str">
        <f>IF(OR(Q95=0,N(L95)=0),"",IF(AND('設定'!$B$12&lt;&gt;"はい",'設定'!$B$8=""),"",IF(G95="はい",S95&amp;"%対象※"&amp;"　"&amp;TEXT(V95+W95,"#,##0")&amp;"円"&amp;IF('設定'!$B$12="はい","（うち消費税額 "&amp;TEXT(W95,"#,##0")&amp;"円）",""),IF('設定'!$B$12="はい",S95&amp;"%対象※"&amp;"　税抜 "&amp;TEXT(V95,"#,##0")&amp;"円　消費税額 "&amp;TEXT(W95,"#,##0")&amp;"円（税込 "&amp;TEXT(V95+W95,"#,##0")&amp;"円）",S95&amp;"%対象※"&amp;"　税込 "&amp;TEXT(V95+W95,"#,##0")&amp;"円"))))</f>
        <v/>
      </c>
      <c r="AL95" s="19" t="str">
        <f>IF(OR(Q95=0,N(M95)=0),"","課税対象外（入湯税など）　"&amp;TEXT(M95,"#,##0")&amp;"円")</f>
        <v/>
      </c>
      <c r="AM95" s="19" t="str">
        <f>IF(OR(Q95=0,N(N95)=0),"","売上代金以外の額　"&amp;TEXT(N95,"#,##0")&amp;"円")</f>
        <v/>
      </c>
      <c r="AN95" s="19" t="str">
        <f>IF(Q95=0,"",IF(AA95&gt;0,"収入印紙 "&amp;TEXT(AA95,"#,##0")&amp;"円 貼付欄",""))</f>
        <v/>
      </c>
    </row>
    <row r="96">
      <c r="A96" s="103" t="n">
        <v>92</v>
      </c>
      <c r="B96" s="100" t="n"/>
      <c r="C96" s="100" t="n"/>
      <c r="D96" s="7" t="n"/>
      <c r="E96" s="7" t="n"/>
      <c r="F96" s="15" t="n"/>
      <c r="G96" s="15" t="n"/>
      <c r="H96" s="7" t="n"/>
      <c r="I96" s="15" t="n"/>
      <c r="J96" s="15" t="n"/>
      <c r="K96" s="104" t="n"/>
      <c r="L96" s="104" t="n"/>
      <c r="M96" s="104" t="n"/>
      <c r="N96" s="104" t="n"/>
      <c r="O96" s="15" t="n"/>
      <c r="P96" s="100" t="n"/>
      <c r="Q96" s="17">
        <f>IF(COUNT(K96,L96,M96,N96)=0,0,IF(AND(OR(N(K96)=0,R96&lt;&gt;""),OR(N(L96)=0,S96&lt;&gt;"")),1,0))</f>
        <v>0</v>
      </c>
      <c r="R96" s="17" t="str">
        <f>IF(C96="","",IFERROR(LOOKUP(2,1/(('設定'!$B$16:$B$19&lt;&gt;"")*('設定'!$B$16:$B$19&lt;=C96)*('設定'!$C$16:$C$19&lt;&gt;"")),'設定'!$C$16:$C$19),""))</f>
        <v/>
      </c>
      <c r="S96" s="17" t="str">
        <f>IF(C96="","",IFERROR(LOOKUP(2,1/(('設定'!$B$20:$B$23&lt;&gt;"")*('設定'!$B$20:$B$23&lt;=C96)*('設定'!$C$20:$C$23&lt;&gt;"")),'設定'!$C$20:$C$23),""))</f>
        <v/>
      </c>
      <c r="T96" s="105" t="str">
        <f>IF(Q96=0,"",IF(N(K96)=0,0,IF(J96="税抜",K96,K96-U96)))</f>
        <v/>
      </c>
      <c r="U96" s="105" t="str">
        <f>IF(Q96=0,"",IF(N(K96)=0,0,IF('設定'!$B$11="切上げ",ROUNDUP(IF(J96="税抜",K96*R96/100,K96*R96/(100+R96)),0),IF('設定'!$B$11="四捨五入",ROUND(IF(J96="税抜",K96*R96/100,K96*R96/(100+R96)),0),ROUNDDOWN(IF(J96="税抜",K96*R96/100,K96*R96/(100+R96)),0)))))</f>
        <v/>
      </c>
      <c r="V96" s="105" t="str">
        <f>IF(Q96=0,"",IF(N(L96)=0,0,IF(J96="税抜",L96,L96-W96)))</f>
        <v/>
      </c>
      <c r="W96" s="105" t="str">
        <f>IF(Q96=0,"",IF(N(L96)=0,0,IF('設定'!$B$11="切上げ",ROUNDUP(IF(J96="税抜",L96*S96/100,L96*S96/(100+S96)),0),IF('設定'!$B$11="四捨五入",ROUND(IF(J96="税抜",L96*S96/100,L96*S96/(100+S96)),0),ROUNDDOWN(IF(J96="税抜",L96*S96/100,L96*S96/(100+S96)),0)))))</f>
        <v/>
      </c>
      <c r="X96" s="105" t="str">
        <f>IF(Q96=0,"",T96+U96+V96+W96+N(M96)+N(N96))</f>
        <v/>
      </c>
      <c r="Y96" s="105" t="str">
        <f>IF(Q96=0,"",IF(AND('設定'!$B$9="はい",'設定'!$B$12="はい"),T96+V96,T96+U96+V96+W96))</f>
        <v/>
      </c>
      <c r="Z96" s="105" t="str">
        <f>IF(Q96=0,"",Y96+N(N96))</f>
        <v/>
      </c>
      <c r="AA96" s="105" t="str">
        <f>IF(Q96=0,"",IF(O96="はい",0,IF(I96="クレジットカード",0,IF(I96="電子（PDFのみ）",0,IF(Y96=0,IF(Z96&lt;'印紙判定表'!$A$24,0,'印紙判定表'!$C$24),IF(Z96&lt;'印紙判定表'!$A$6,0,INDEX('印紙判定表'!$C$5:$C$19,MATCH(MAX(Y96,'印紙判定表'!$A$6),'印紙判定表'!$A$5:$A$19,1))))))))</f>
        <v/>
      </c>
      <c r="AB96" s="11" t="str">
        <f>IF(Q96=0,"",IF(O96="はい","非課税（営業に関しない受取書・国税庁 No.7125）",IF(I96="クレジットカード","課税文書に当たらない（領収書に「クレジットカード利用」と印字・国税庁 質疑応答19/37）",IF(I96="電子（PDFのみ）","課税文書に当たらない（電子データのみで紙を渡さない・国税庁 質疑応答02/10。紙に印刷して渡すと課税）",IF(AA96=0,"非課税（受取金額が"&amp;TEXT(IF(Y96=0,'印紙判定表'!$A$24,'印紙判定表'!$A$6),"#,##0")&amp;"円"&amp;"未満・国税庁 No.7105）"&amp;IF(N(N96)&gt;0,"。売上代金と売上代金以外の合計で判定","")&amp;IF(N(M96)&gt;0,"。入湯税など特別徴収の税は判定額に入れない（印紙税法基本通達第32条）",""),"課税（判定額"&amp;TEXT(Y96,"#,##0")&amp;"円→"&amp;TEXT(AA96,"#,##0")&amp;"円）"&amp;IF(AND('設定'!$B$9="はい",'設定'!$B$12="はい"),"。消費税額を除いた額で判定（国税庁 No.7124）","。税込の額で判定（"&amp;IF('設定'!$B$9="はい","消費税額を印字しない書式・国税庁 No.7124","免税事業者・国税庁 質疑応答19/21")&amp;"）")&amp;IF(N(M96)&gt;0,"。入湯税など特別徴収の税は判定額に入れない（印紙税法基本通達第32条）","")&amp;IF(I96="銀行振込","。振込でも受取書（印紙税法基本通達 別表第一 第17号文書の4）","")&amp;IF(OR(I96="電子マネー",I96="コード決済"),"。決済の仕組みで扱いが違う（国税庁 質疑応答19/50）。この表では印紙が要るものとして判定","")&amp;IF(Y96=0,"。売上代金以外の受取書として判定（第17号の2）",IF(Y96&lt;'印紙判定表'!$A$6,"。売上代金は"&amp;TEXT('印紙判定表'!$A$6,"#,##0")&amp;"円"&amp;"未満だが、売上代金以外との合計が"&amp;TEXT('印紙判定表'!$A$6,"#,##0")&amp;"円"&amp;"以上のため"&amp;TEXT(AA96,"#,##0")&amp;"円","")))))))</f>
        <v/>
      </c>
      <c r="AC96" s="11" t="str">
        <f>IF(Q96=0,"",IF(G96="はい","簡易請求書の形（宛名なし・「上様」）","事業者宛（適格請求書の形）"))</f>
        <v/>
      </c>
      <c r="AD96" s="11" t="str">
        <f>IF(COUNT(K96,L96,M96,N96)=0,"",IF(Q96=0,"取引日を入れてください（税率を取引日で決めます）。",IF(AND(G96&lt;&gt;"はい",E96=""),"宛名を入れてください（事業者宛は宛名が必要）。","")&amp;IF(AND(G96="はい",'設定'!$B$10="その他（事業者間の取引が中心）"),"「上様」にできる事業か確認してください（相手が個別に特定される取引は簡易請求書の対象外・国税庁 問24-2）。","")&amp;IF(AND(G96&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96="","領収書の日付（受領日）を入れてください。","")&amp;IF(OR(I96="電子マネー",I96="コード決済"),"決済の仕組みで印紙の扱いが違います（国税庁 質疑応答19/50）。","")))</f>
        <v/>
      </c>
      <c r="AE96" s="19" t="str">
        <f>IF(Q96=0,"",IF(P96&lt;&gt;"","領 収 書（再発行）","領 収 書"))</f>
        <v/>
      </c>
      <c r="AF96" s="19" t="str">
        <f>IF(B96="","",IF(B96&gt;=DATE(2019,5,1),"令和"&amp;IF(YEAR(B96)=2019,"元",YEAR(B96)-2018)&amp;"年"&amp;MONTH(B96)&amp;"月"&amp;DAY(B96)&amp;"日",YEAR(B96)&amp;"年"&amp;MONTH(B96)&amp;"月"&amp;DAY(B96)&amp;"日")&amp;IF(P96&lt;&gt;"","　（再発行）元の領収書 "&amp;IF(P96&gt;=DATE(2019,5,1),"令和"&amp;IF(YEAR(P96)=2019,"元",YEAR(P96)-2018)&amp;"年"&amp;MONTH(P96)&amp;"月"&amp;DAY(P96)&amp;"日",YEAR(P96)&amp;"年"&amp;MONTH(P96)&amp;"月"&amp;DAY(P96)&amp;"日")&amp;"付",""))</f>
        <v/>
      </c>
      <c r="AG96" s="19" t="str">
        <f>IF(G96="はい","上様",IF(E96="","",E96&amp;" "&amp;IF(F96="","様",F96)))</f>
        <v/>
      </c>
      <c r="AH96" s="19" t="str">
        <f>IF(Q96=0,"","金額　￥"&amp;TEXT(X96,"#,##0")&amp;" －")</f>
        <v/>
      </c>
      <c r="AI96" s="19" t="str">
        <f>IF(H96="","","但し　"&amp;IF(RIGHT(H96&amp;IF(D96&lt;&gt;"","（"&amp;D96&amp;"）",""),3)="として",H96&amp;IF(D96&lt;&gt;"","（"&amp;D96&amp;"）",""),H96&amp;IF(D96&lt;&gt;"","（"&amp;D96&amp;"）","")&amp;"として")&amp;IF(I96="クレジットカード","（クレジットカード利用）","")&amp;IF(N(L96)&gt;0,"（※は軽減税率の対象品目）",""))</f>
        <v/>
      </c>
      <c r="AJ96" s="19" t="str">
        <f>IF(OR(Q96=0,N(K96)=0),"",IF(AND('設定'!$B$12&lt;&gt;"はい",'設定'!$B$8=""),"",IF(G96="はい",R96&amp;"%対象"&amp;"　"&amp;TEXT(T96+U96,"#,##0")&amp;"円"&amp;IF('設定'!$B$12="はい","（うち消費税額 "&amp;TEXT(U96,"#,##0")&amp;"円）",""),IF('設定'!$B$12="はい",R96&amp;"%対象"&amp;"　税抜 "&amp;TEXT(T96,"#,##0")&amp;"円　消費税額 "&amp;TEXT(U96,"#,##0")&amp;"円（税込 "&amp;TEXT(T96+U96,"#,##0")&amp;"円）",R96&amp;"%対象"&amp;"　税込 "&amp;TEXT(T96+U96,"#,##0")&amp;"円"))))</f>
        <v/>
      </c>
      <c r="AK96" s="19" t="str">
        <f>IF(OR(Q96=0,N(L96)=0),"",IF(AND('設定'!$B$12&lt;&gt;"はい",'設定'!$B$8=""),"",IF(G96="はい",S96&amp;"%対象※"&amp;"　"&amp;TEXT(V96+W96,"#,##0")&amp;"円"&amp;IF('設定'!$B$12="はい","（うち消費税額 "&amp;TEXT(W96,"#,##0")&amp;"円）",""),IF('設定'!$B$12="はい",S96&amp;"%対象※"&amp;"　税抜 "&amp;TEXT(V96,"#,##0")&amp;"円　消費税額 "&amp;TEXT(W96,"#,##0")&amp;"円（税込 "&amp;TEXT(V96+W96,"#,##0")&amp;"円）",S96&amp;"%対象※"&amp;"　税込 "&amp;TEXT(V96+W96,"#,##0")&amp;"円"))))</f>
        <v/>
      </c>
      <c r="AL96" s="19" t="str">
        <f>IF(OR(Q96=0,N(M96)=0),"","課税対象外（入湯税など）　"&amp;TEXT(M96,"#,##0")&amp;"円")</f>
        <v/>
      </c>
      <c r="AM96" s="19" t="str">
        <f>IF(OR(Q96=0,N(N96)=0),"","売上代金以外の額　"&amp;TEXT(N96,"#,##0")&amp;"円")</f>
        <v/>
      </c>
      <c r="AN96" s="19" t="str">
        <f>IF(Q96=0,"",IF(AA96&gt;0,"収入印紙 "&amp;TEXT(AA96,"#,##0")&amp;"円 貼付欄",""))</f>
        <v/>
      </c>
    </row>
    <row r="97">
      <c r="A97" s="103" t="n">
        <v>93</v>
      </c>
      <c r="B97" s="100" t="n"/>
      <c r="C97" s="100" t="n"/>
      <c r="D97" s="7" t="n"/>
      <c r="E97" s="7" t="n"/>
      <c r="F97" s="15" t="n"/>
      <c r="G97" s="15" t="n"/>
      <c r="H97" s="7" t="n"/>
      <c r="I97" s="15" t="n"/>
      <c r="J97" s="15" t="n"/>
      <c r="K97" s="104" t="n"/>
      <c r="L97" s="104" t="n"/>
      <c r="M97" s="104" t="n"/>
      <c r="N97" s="104" t="n"/>
      <c r="O97" s="15" t="n"/>
      <c r="P97" s="100" t="n"/>
      <c r="Q97" s="17">
        <f>IF(COUNT(K97,L97,M97,N97)=0,0,IF(AND(OR(N(K97)=0,R97&lt;&gt;""),OR(N(L97)=0,S97&lt;&gt;"")),1,0))</f>
        <v>0</v>
      </c>
      <c r="R97" s="17" t="str">
        <f>IF(C97="","",IFERROR(LOOKUP(2,1/(('設定'!$B$16:$B$19&lt;&gt;"")*('設定'!$B$16:$B$19&lt;=C97)*('設定'!$C$16:$C$19&lt;&gt;"")),'設定'!$C$16:$C$19),""))</f>
        <v/>
      </c>
      <c r="S97" s="17" t="str">
        <f>IF(C97="","",IFERROR(LOOKUP(2,1/(('設定'!$B$20:$B$23&lt;&gt;"")*('設定'!$B$20:$B$23&lt;=C97)*('設定'!$C$20:$C$23&lt;&gt;"")),'設定'!$C$20:$C$23),""))</f>
        <v/>
      </c>
      <c r="T97" s="105" t="str">
        <f>IF(Q97=0,"",IF(N(K97)=0,0,IF(J97="税抜",K97,K97-U97)))</f>
        <v/>
      </c>
      <c r="U97" s="105" t="str">
        <f>IF(Q97=0,"",IF(N(K97)=0,0,IF('設定'!$B$11="切上げ",ROUNDUP(IF(J97="税抜",K97*R97/100,K97*R97/(100+R97)),0),IF('設定'!$B$11="四捨五入",ROUND(IF(J97="税抜",K97*R97/100,K97*R97/(100+R97)),0),ROUNDDOWN(IF(J97="税抜",K97*R97/100,K97*R97/(100+R97)),0)))))</f>
        <v/>
      </c>
      <c r="V97" s="105" t="str">
        <f>IF(Q97=0,"",IF(N(L97)=0,0,IF(J97="税抜",L97,L97-W97)))</f>
        <v/>
      </c>
      <c r="W97" s="105" t="str">
        <f>IF(Q97=0,"",IF(N(L97)=0,0,IF('設定'!$B$11="切上げ",ROUNDUP(IF(J97="税抜",L97*S97/100,L97*S97/(100+S97)),0),IF('設定'!$B$11="四捨五入",ROUND(IF(J97="税抜",L97*S97/100,L97*S97/(100+S97)),0),ROUNDDOWN(IF(J97="税抜",L97*S97/100,L97*S97/(100+S97)),0)))))</f>
        <v/>
      </c>
      <c r="X97" s="105" t="str">
        <f>IF(Q97=0,"",T97+U97+V97+W97+N(M97)+N(N97))</f>
        <v/>
      </c>
      <c r="Y97" s="105" t="str">
        <f>IF(Q97=0,"",IF(AND('設定'!$B$9="はい",'設定'!$B$12="はい"),T97+V97,T97+U97+V97+W97))</f>
        <v/>
      </c>
      <c r="Z97" s="105" t="str">
        <f>IF(Q97=0,"",Y97+N(N97))</f>
        <v/>
      </c>
      <c r="AA97" s="105" t="str">
        <f>IF(Q97=0,"",IF(O97="はい",0,IF(I97="クレジットカード",0,IF(I97="電子（PDFのみ）",0,IF(Y97=0,IF(Z97&lt;'印紙判定表'!$A$24,0,'印紙判定表'!$C$24),IF(Z97&lt;'印紙判定表'!$A$6,0,INDEX('印紙判定表'!$C$5:$C$19,MATCH(MAX(Y97,'印紙判定表'!$A$6),'印紙判定表'!$A$5:$A$19,1))))))))</f>
        <v/>
      </c>
      <c r="AB97" s="11" t="str">
        <f>IF(Q97=0,"",IF(O97="はい","非課税（営業に関しない受取書・国税庁 No.7125）",IF(I97="クレジットカード","課税文書に当たらない（領収書に「クレジットカード利用」と印字・国税庁 質疑応答19/37）",IF(I97="電子（PDFのみ）","課税文書に当たらない（電子データのみで紙を渡さない・国税庁 質疑応答02/10。紙に印刷して渡すと課税）",IF(AA97=0,"非課税（受取金額が"&amp;TEXT(IF(Y97=0,'印紙判定表'!$A$24,'印紙判定表'!$A$6),"#,##0")&amp;"円"&amp;"未満・国税庁 No.7105）"&amp;IF(N(N97)&gt;0,"。売上代金と売上代金以外の合計で判定","")&amp;IF(N(M97)&gt;0,"。入湯税など特別徴収の税は判定額に入れない（印紙税法基本通達第32条）",""),"課税（判定額"&amp;TEXT(Y97,"#,##0")&amp;"円→"&amp;TEXT(AA97,"#,##0")&amp;"円）"&amp;IF(AND('設定'!$B$9="はい",'設定'!$B$12="はい"),"。消費税額を除いた額で判定（国税庁 No.7124）","。税込の額で判定（"&amp;IF('設定'!$B$9="はい","消費税額を印字しない書式・国税庁 No.7124","免税事業者・国税庁 質疑応答19/21")&amp;"）")&amp;IF(N(M97)&gt;0,"。入湯税など特別徴収の税は判定額に入れない（印紙税法基本通達第32条）","")&amp;IF(I97="銀行振込","。振込でも受取書（印紙税法基本通達 別表第一 第17号文書の4）","")&amp;IF(OR(I97="電子マネー",I97="コード決済"),"。決済の仕組みで扱いが違う（国税庁 質疑応答19/50）。この表では印紙が要るものとして判定","")&amp;IF(Y97=0,"。売上代金以外の受取書として判定（第17号の2）",IF(Y97&lt;'印紙判定表'!$A$6,"。売上代金は"&amp;TEXT('印紙判定表'!$A$6,"#,##0")&amp;"円"&amp;"未満だが、売上代金以外との合計が"&amp;TEXT('印紙判定表'!$A$6,"#,##0")&amp;"円"&amp;"以上のため"&amp;TEXT(AA97,"#,##0")&amp;"円","")))))))</f>
        <v/>
      </c>
      <c r="AC97" s="11" t="str">
        <f>IF(Q97=0,"",IF(G97="はい","簡易請求書の形（宛名なし・「上様」）","事業者宛（適格請求書の形）"))</f>
        <v/>
      </c>
      <c r="AD97" s="11" t="str">
        <f>IF(COUNT(K97,L97,M97,N97)=0,"",IF(Q97=0,"取引日を入れてください（税率を取引日で決めます）。",IF(AND(G97&lt;&gt;"はい",E97=""),"宛名を入れてください（事業者宛は宛名が必要）。","")&amp;IF(AND(G97="はい",'設定'!$B$10="その他（事業者間の取引が中心）"),"「上様」にできる事業か確認してください（相手が個別に特定される取引は簡易請求書の対象外・国税庁 問24-2）。","")&amp;IF(AND(G97&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97="","領収書の日付（受領日）を入れてください。","")&amp;IF(OR(I97="電子マネー",I97="コード決済"),"決済の仕組みで印紙の扱いが違います（国税庁 質疑応答19/50）。","")))</f>
        <v/>
      </c>
      <c r="AE97" s="19" t="str">
        <f>IF(Q97=0,"",IF(P97&lt;&gt;"","領 収 書（再発行）","領 収 書"))</f>
        <v/>
      </c>
      <c r="AF97" s="19" t="str">
        <f>IF(B97="","",IF(B97&gt;=DATE(2019,5,1),"令和"&amp;IF(YEAR(B97)=2019,"元",YEAR(B97)-2018)&amp;"年"&amp;MONTH(B97)&amp;"月"&amp;DAY(B97)&amp;"日",YEAR(B97)&amp;"年"&amp;MONTH(B97)&amp;"月"&amp;DAY(B97)&amp;"日")&amp;IF(P97&lt;&gt;"","　（再発行）元の領収書 "&amp;IF(P97&gt;=DATE(2019,5,1),"令和"&amp;IF(YEAR(P97)=2019,"元",YEAR(P97)-2018)&amp;"年"&amp;MONTH(P97)&amp;"月"&amp;DAY(P97)&amp;"日",YEAR(P97)&amp;"年"&amp;MONTH(P97)&amp;"月"&amp;DAY(P97)&amp;"日")&amp;"付",""))</f>
        <v/>
      </c>
      <c r="AG97" s="19" t="str">
        <f>IF(G97="はい","上様",IF(E97="","",E97&amp;" "&amp;IF(F97="","様",F97)))</f>
        <v/>
      </c>
      <c r="AH97" s="19" t="str">
        <f>IF(Q97=0,"","金額　￥"&amp;TEXT(X97,"#,##0")&amp;" －")</f>
        <v/>
      </c>
      <c r="AI97" s="19" t="str">
        <f>IF(H97="","","但し　"&amp;IF(RIGHT(H97&amp;IF(D97&lt;&gt;"","（"&amp;D97&amp;"）",""),3)="として",H97&amp;IF(D97&lt;&gt;"","（"&amp;D97&amp;"）",""),H97&amp;IF(D97&lt;&gt;"","（"&amp;D97&amp;"）","")&amp;"として")&amp;IF(I97="クレジットカード","（クレジットカード利用）","")&amp;IF(N(L97)&gt;0,"（※は軽減税率の対象品目）",""))</f>
        <v/>
      </c>
      <c r="AJ97" s="19" t="str">
        <f>IF(OR(Q97=0,N(K97)=0),"",IF(AND('設定'!$B$12&lt;&gt;"はい",'設定'!$B$8=""),"",IF(G97="はい",R97&amp;"%対象"&amp;"　"&amp;TEXT(T97+U97,"#,##0")&amp;"円"&amp;IF('設定'!$B$12="はい","（うち消費税額 "&amp;TEXT(U97,"#,##0")&amp;"円）",""),IF('設定'!$B$12="はい",R97&amp;"%対象"&amp;"　税抜 "&amp;TEXT(T97,"#,##0")&amp;"円　消費税額 "&amp;TEXT(U97,"#,##0")&amp;"円（税込 "&amp;TEXT(T97+U97,"#,##0")&amp;"円）",R97&amp;"%対象"&amp;"　税込 "&amp;TEXT(T97+U97,"#,##0")&amp;"円"))))</f>
        <v/>
      </c>
      <c r="AK97" s="19" t="str">
        <f>IF(OR(Q97=0,N(L97)=0),"",IF(AND('設定'!$B$12&lt;&gt;"はい",'設定'!$B$8=""),"",IF(G97="はい",S97&amp;"%対象※"&amp;"　"&amp;TEXT(V97+W97,"#,##0")&amp;"円"&amp;IF('設定'!$B$12="はい","（うち消費税額 "&amp;TEXT(W97,"#,##0")&amp;"円）",""),IF('設定'!$B$12="はい",S97&amp;"%対象※"&amp;"　税抜 "&amp;TEXT(V97,"#,##0")&amp;"円　消費税額 "&amp;TEXT(W97,"#,##0")&amp;"円（税込 "&amp;TEXT(V97+W97,"#,##0")&amp;"円）",S97&amp;"%対象※"&amp;"　税込 "&amp;TEXT(V97+W97,"#,##0")&amp;"円"))))</f>
        <v/>
      </c>
      <c r="AL97" s="19" t="str">
        <f>IF(OR(Q97=0,N(M97)=0),"","課税対象外（入湯税など）　"&amp;TEXT(M97,"#,##0")&amp;"円")</f>
        <v/>
      </c>
      <c r="AM97" s="19" t="str">
        <f>IF(OR(Q97=0,N(N97)=0),"","売上代金以外の額　"&amp;TEXT(N97,"#,##0")&amp;"円")</f>
        <v/>
      </c>
      <c r="AN97" s="19" t="str">
        <f>IF(Q97=0,"",IF(AA97&gt;0,"収入印紙 "&amp;TEXT(AA97,"#,##0")&amp;"円 貼付欄",""))</f>
        <v/>
      </c>
    </row>
    <row r="98">
      <c r="A98" s="103" t="n">
        <v>94</v>
      </c>
      <c r="B98" s="100" t="n"/>
      <c r="C98" s="100" t="n"/>
      <c r="D98" s="7" t="n"/>
      <c r="E98" s="7" t="n"/>
      <c r="F98" s="15" t="n"/>
      <c r="G98" s="15" t="n"/>
      <c r="H98" s="7" t="n"/>
      <c r="I98" s="15" t="n"/>
      <c r="J98" s="15" t="n"/>
      <c r="K98" s="104" t="n"/>
      <c r="L98" s="104" t="n"/>
      <c r="M98" s="104" t="n"/>
      <c r="N98" s="104" t="n"/>
      <c r="O98" s="15" t="n"/>
      <c r="P98" s="100" t="n"/>
      <c r="Q98" s="17">
        <f>IF(COUNT(K98,L98,M98,N98)=0,0,IF(AND(OR(N(K98)=0,R98&lt;&gt;""),OR(N(L98)=0,S98&lt;&gt;"")),1,0))</f>
        <v>0</v>
      </c>
      <c r="R98" s="17" t="str">
        <f>IF(C98="","",IFERROR(LOOKUP(2,1/(('設定'!$B$16:$B$19&lt;&gt;"")*('設定'!$B$16:$B$19&lt;=C98)*('設定'!$C$16:$C$19&lt;&gt;"")),'設定'!$C$16:$C$19),""))</f>
        <v/>
      </c>
      <c r="S98" s="17" t="str">
        <f>IF(C98="","",IFERROR(LOOKUP(2,1/(('設定'!$B$20:$B$23&lt;&gt;"")*('設定'!$B$20:$B$23&lt;=C98)*('設定'!$C$20:$C$23&lt;&gt;"")),'設定'!$C$20:$C$23),""))</f>
        <v/>
      </c>
      <c r="T98" s="105" t="str">
        <f>IF(Q98=0,"",IF(N(K98)=0,0,IF(J98="税抜",K98,K98-U98)))</f>
        <v/>
      </c>
      <c r="U98" s="105" t="str">
        <f>IF(Q98=0,"",IF(N(K98)=0,0,IF('設定'!$B$11="切上げ",ROUNDUP(IF(J98="税抜",K98*R98/100,K98*R98/(100+R98)),0),IF('設定'!$B$11="四捨五入",ROUND(IF(J98="税抜",K98*R98/100,K98*R98/(100+R98)),0),ROUNDDOWN(IF(J98="税抜",K98*R98/100,K98*R98/(100+R98)),0)))))</f>
        <v/>
      </c>
      <c r="V98" s="105" t="str">
        <f>IF(Q98=0,"",IF(N(L98)=0,0,IF(J98="税抜",L98,L98-W98)))</f>
        <v/>
      </c>
      <c r="W98" s="105" t="str">
        <f>IF(Q98=0,"",IF(N(L98)=0,0,IF('設定'!$B$11="切上げ",ROUNDUP(IF(J98="税抜",L98*S98/100,L98*S98/(100+S98)),0),IF('設定'!$B$11="四捨五入",ROUND(IF(J98="税抜",L98*S98/100,L98*S98/(100+S98)),0),ROUNDDOWN(IF(J98="税抜",L98*S98/100,L98*S98/(100+S98)),0)))))</f>
        <v/>
      </c>
      <c r="X98" s="105" t="str">
        <f>IF(Q98=0,"",T98+U98+V98+W98+N(M98)+N(N98))</f>
        <v/>
      </c>
      <c r="Y98" s="105" t="str">
        <f>IF(Q98=0,"",IF(AND('設定'!$B$9="はい",'設定'!$B$12="はい"),T98+V98,T98+U98+V98+W98))</f>
        <v/>
      </c>
      <c r="Z98" s="105" t="str">
        <f>IF(Q98=0,"",Y98+N(N98))</f>
        <v/>
      </c>
      <c r="AA98" s="105" t="str">
        <f>IF(Q98=0,"",IF(O98="はい",0,IF(I98="クレジットカード",0,IF(I98="電子（PDFのみ）",0,IF(Y98=0,IF(Z98&lt;'印紙判定表'!$A$24,0,'印紙判定表'!$C$24),IF(Z98&lt;'印紙判定表'!$A$6,0,INDEX('印紙判定表'!$C$5:$C$19,MATCH(MAX(Y98,'印紙判定表'!$A$6),'印紙判定表'!$A$5:$A$19,1))))))))</f>
        <v/>
      </c>
      <c r="AB98" s="11" t="str">
        <f>IF(Q98=0,"",IF(O98="はい","非課税（営業に関しない受取書・国税庁 No.7125）",IF(I98="クレジットカード","課税文書に当たらない（領収書に「クレジットカード利用」と印字・国税庁 質疑応答19/37）",IF(I98="電子（PDFのみ）","課税文書に当たらない（電子データのみで紙を渡さない・国税庁 質疑応答02/10。紙に印刷して渡すと課税）",IF(AA98=0,"非課税（受取金額が"&amp;TEXT(IF(Y98=0,'印紙判定表'!$A$24,'印紙判定表'!$A$6),"#,##0")&amp;"円"&amp;"未満・国税庁 No.7105）"&amp;IF(N(N98)&gt;0,"。売上代金と売上代金以外の合計で判定","")&amp;IF(N(M98)&gt;0,"。入湯税など特別徴収の税は判定額に入れない（印紙税法基本通達第32条）",""),"課税（判定額"&amp;TEXT(Y98,"#,##0")&amp;"円→"&amp;TEXT(AA98,"#,##0")&amp;"円）"&amp;IF(AND('設定'!$B$9="はい",'設定'!$B$12="はい"),"。消費税額を除いた額で判定（国税庁 No.7124）","。税込の額で判定（"&amp;IF('設定'!$B$9="はい","消費税額を印字しない書式・国税庁 No.7124","免税事業者・国税庁 質疑応答19/21")&amp;"）")&amp;IF(N(M98)&gt;0,"。入湯税など特別徴収の税は判定額に入れない（印紙税法基本通達第32条）","")&amp;IF(I98="銀行振込","。振込でも受取書（印紙税法基本通達 別表第一 第17号文書の4）","")&amp;IF(OR(I98="電子マネー",I98="コード決済"),"。決済の仕組みで扱いが違う（国税庁 質疑応答19/50）。この表では印紙が要るものとして判定","")&amp;IF(Y98=0,"。売上代金以外の受取書として判定（第17号の2）",IF(Y98&lt;'印紙判定表'!$A$6,"。売上代金は"&amp;TEXT('印紙判定表'!$A$6,"#,##0")&amp;"円"&amp;"未満だが、売上代金以外との合計が"&amp;TEXT('印紙判定表'!$A$6,"#,##0")&amp;"円"&amp;"以上のため"&amp;TEXT(AA98,"#,##0")&amp;"円","")))))))</f>
        <v/>
      </c>
      <c r="AC98" s="11" t="str">
        <f>IF(Q98=0,"",IF(G98="はい","簡易請求書の形（宛名なし・「上様」）","事業者宛（適格請求書の形）"))</f>
        <v/>
      </c>
      <c r="AD98" s="11" t="str">
        <f>IF(COUNT(K98,L98,M98,N98)=0,"",IF(Q98=0,"取引日を入れてください（税率を取引日で決めます）。",IF(AND(G98&lt;&gt;"はい",E98=""),"宛名を入れてください（事業者宛は宛名が必要）。","")&amp;IF(AND(G98="はい",'設定'!$B$10="その他（事業者間の取引が中心）"),"「上様」にできる事業か確認してください（相手が個別に特定される取引は簡易請求書の対象外・国税庁 問24-2）。","")&amp;IF(AND(G98&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98="","領収書の日付（受領日）を入れてください。","")&amp;IF(OR(I98="電子マネー",I98="コード決済"),"決済の仕組みで印紙の扱いが違います（国税庁 質疑応答19/50）。","")))</f>
        <v/>
      </c>
      <c r="AE98" s="19" t="str">
        <f>IF(Q98=0,"",IF(P98&lt;&gt;"","領 収 書（再発行）","領 収 書"))</f>
        <v/>
      </c>
      <c r="AF98" s="19" t="str">
        <f>IF(B98="","",IF(B98&gt;=DATE(2019,5,1),"令和"&amp;IF(YEAR(B98)=2019,"元",YEAR(B98)-2018)&amp;"年"&amp;MONTH(B98)&amp;"月"&amp;DAY(B98)&amp;"日",YEAR(B98)&amp;"年"&amp;MONTH(B98)&amp;"月"&amp;DAY(B98)&amp;"日")&amp;IF(P98&lt;&gt;"","　（再発行）元の領収書 "&amp;IF(P98&gt;=DATE(2019,5,1),"令和"&amp;IF(YEAR(P98)=2019,"元",YEAR(P98)-2018)&amp;"年"&amp;MONTH(P98)&amp;"月"&amp;DAY(P98)&amp;"日",YEAR(P98)&amp;"年"&amp;MONTH(P98)&amp;"月"&amp;DAY(P98)&amp;"日")&amp;"付",""))</f>
        <v/>
      </c>
      <c r="AG98" s="19" t="str">
        <f>IF(G98="はい","上様",IF(E98="","",E98&amp;" "&amp;IF(F98="","様",F98)))</f>
        <v/>
      </c>
      <c r="AH98" s="19" t="str">
        <f>IF(Q98=0,"","金額　￥"&amp;TEXT(X98,"#,##0")&amp;" －")</f>
        <v/>
      </c>
      <c r="AI98" s="19" t="str">
        <f>IF(H98="","","但し　"&amp;IF(RIGHT(H98&amp;IF(D98&lt;&gt;"","（"&amp;D98&amp;"）",""),3)="として",H98&amp;IF(D98&lt;&gt;"","（"&amp;D98&amp;"）",""),H98&amp;IF(D98&lt;&gt;"","（"&amp;D98&amp;"）","")&amp;"として")&amp;IF(I98="クレジットカード","（クレジットカード利用）","")&amp;IF(N(L98)&gt;0,"（※は軽減税率の対象品目）",""))</f>
        <v/>
      </c>
      <c r="AJ98" s="19" t="str">
        <f>IF(OR(Q98=0,N(K98)=0),"",IF(AND('設定'!$B$12&lt;&gt;"はい",'設定'!$B$8=""),"",IF(G98="はい",R98&amp;"%対象"&amp;"　"&amp;TEXT(T98+U98,"#,##0")&amp;"円"&amp;IF('設定'!$B$12="はい","（うち消費税額 "&amp;TEXT(U98,"#,##0")&amp;"円）",""),IF('設定'!$B$12="はい",R98&amp;"%対象"&amp;"　税抜 "&amp;TEXT(T98,"#,##0")&amp;"円　消費税額 "&amp;TEXT(U98,"#,##0")&amp;"円（税込 "&amp;TEXT(T98+U98,"#,##0")&amp;"円）",R98&amp;"%対象"&amp;"　税込 "&amp;TEXT(T98+U98,"#,##0")&amp;"円"))))</f>
        <v/>
      </c>
      <c r="AK98" s="19" t="str">
        <f>IF(OR(Q98=0,N(L98)=0),"",IF(AND('設定'!$B$12&lt;&gt;"はい",'設定'!$B$8=""),"",IF(G98="はい",S98&amp;"%対象※"&amp;"　"&amp;TEXT(V98+W98,"#,##0")&amp;"円"&amp;IF('設定'!$B$12="はい","（うち消費税額 "&amp;TEXT(W98,"#,##0")&amp;"円）",""),IF('設定'!$B$12="はい",S98&amp;"%対象※"&amp;"　税抜 "&amp;TEXT(V98,"#,##0")&amp;"円　消費税額 "&amp;TEXT(W98,"#,##0")&amp;"円（税込 "&amp;TEXT(V98+W98,"#,##0")&amp;"円）",S98&amp;"%対象※"&amp;"　税込 "&amp;TEXT(V98+W98,"#,##0")&amp;"円"))))</f>
        <v/>
      </c>
      <c r="AL98" s="19" t="str">
        <f>IF(OR(Q98=0,N(M98)=0),"","課税対象外（入湯税など）　"&amp;TEXT(M98,"#,##0")&amp;"円")</f>
        <v/>
      </c>
      <c r="AM98" s="19" t="str">
        <f>IF(OR(Q98=0,N(N98)=0),"","売上代金以外の額　"&amp;TEXT(N98,"#,##0")&amp;"円")</f>
        <v/>
      </c>
      <c r="AN98" s="19" t="str">
        <f>IF(Q98=0,"",IF(AA98&gt;0,"収入印紙 "&amp;TEXT(AA98,"#,##0")&amp;"円 貼付欄",""))</f>
        <v/>
      </c>
    </row>
    <row r="99">
      <c r="A99" s="103" t="n">
        <v>95</v>
      </c>
      <c r="B99" s="100" t="n"/>
      <c r="C99" s="100" t="n"/>
      <c r="D99" s="7" t="n"/>
      <c r="E99" s="7" t="n"/>
      <c r="F99" s="15" t="n"/>
      <c r="G99" s="15" t="n"/>
      <c r="H99" s="7" t="n"/>
      <c r="I99" s="15" t="n"/>
      <c r="J99" s="15" t="n"/>
      <c r="K99" s="104" t="n"/>
      <c r="L99" s="104" t="n"/>
      <c r="M99" s="104" t="n"/>
      <c r="N99" s="104" t="n"/>
      <c r="O99" s="15" t="n"/>
      <c r="P99" s="100" t="n"/>
      <c r="Q99" s="17">
        <f>IF(COUNT(K99,L99,M99,N99)=0,0,IF(AND(OR(N(K99)=0,R99&lt;&gt;""),OR(N(L99)=0,S99&lt;&gt;"")),1,0))</f>
        <v>0</v>
      </c>
      <c r="R99" s="17" t="str">
        <f>IF(C99="","",IFERROR(LOOKUP(2,1/(('設定'!$B$16:$B$19&lt;&gt;"")*('設定'!$B$16:$B$19&lt;=C99)*('設定'!$C$16:$C$19&lt;&gt;"")),'設定'!$C$16:$C$19),""))</f>
        <v/>
      </c>
      <c r="S99" s="17" t="str">
        <f>IF(C99="","",IFERROR(LOOKUP(2,1/(('設定'!$B$20:$B$23&lt;&gt;"")*('設定'!$B$20:$B$23&lt;=C99)*('設定'!$C$20:$C$23&lt;&gt;"")),'設定'!$C$20:$C$23),""))</f>
        <v/>
      </c>
      <c r="T99" s="105" t="str">
        <f>IF(Q99=0,"",IF(N(K99)=0,0,IF(J99="税抜",K99,K99-U99)))</f>
        <v/>
      </c>
      <c r="U99" s="105" t="str">
        <f>IF(Q99=0,"",IF(N(K99)=0,0,IF('設定'!$B$11="切上げ",ROUNDUP(IF(J99="税抜",K99*R99/100,K99*R99/(100+R99)),0),IF('設定'!$B$11="四捨五入",ROUND(IF(J99="税抜",K99*R99/100,K99*R99/(100+R99)),0),ROUNDDOWN(IF(J99="税抜",K99*R99/100,K99*R99/(100+R99)),0)))))</f>
        <v/>
      </c>
      <c r="V99" s="105" t="str">
        <f>IF(Q99=0,"",IF(N(L99)=0,0,IF(J99="税抜",L99,L99-W99)))</f>
        <v/>
      </c>
      <c r="W99" s="105" t="str">
        <f>IF(Q99=0,"",IF(N(L99)=0,0,IF('設定'!$B$11="切上げ",ROUNDUP(IF(J99="税抜",L99*S99/100,L99*S99/(100+S99)),0),IF('設定'!$B$11="四捨五入",ROUND(IF(J99="税抜",L99*S99/100,L99*S99/(100+S99)),0),ROUNDDOWN(IF(J99="税抜",L99*S99/100,L99*S99/(100+S99)),0)))))</f>
        <v/>
      </c>
      <c r="X99" s="105" t="str">
        <f>IF(Q99=0,"",T99+U99+V99+W99+N(M99)+N(N99))</f>
        <v/>
      </c>
      <c r="Y99" s="105" t="str">
        <f>IF(Q99=0,"",IF(AND('設定'!$B$9="はい",'設定'!$B$12="はい"),T99+V99,T99+U99+V99+W99))</f>
        <v/>
      </c>
      <c r="Z99" s="105" t="str">
        <f>IF(Q99=0,"",Y99+N(N99))</f>
        <v/>
      </c>
      <c r="AA99" s="105" t="str">
        <f>IF(Q99=0,"",IF(O99="はい",0,IF(I99="クレジットカード",0,IF(I99="電子（PDFのみ）",0,IF(Y99=0,IF(Z99&lt;'印紙判定表'!$A$24,0,'印紙判定表'!$C$24),IF(Z99&lt;'印紙判定表'!$A$6,0,INDEX('印紙判定表'!$C$5:$C$19,MATCH(MAX(Y99,'印紙判定表'!$A$6),'印紙判定表'!$A$5:$A$19,1))))))))</f>
        <v/>
      </c>
      <c r="AB99" s="11" t="str">
        <f>IF(Q99=0,"",IF(O99="はい","非課税（営業に関しない受取書・国税庁 No.7125）",IF(I99="クレジットカード","課税文書に当たらない（領収書に「クレジットカード利用」と印字・国税庁 質疑応答19/37）",IF(I99="電子（PDFのみ）","課税文書に当たらない（電子データのみで紙を渡さない・国税庁 質疑応答02/10。紙に印刷して渡すと課税）",IF(AA99=0,"非課税（受取金額が"&amp;TEXT(IF(Y99=0,'印紙判定表'!$A$24,'印紙判定表'!$A$6),"#,##0")&amp;"円"&amp;"未満・国税庁 No.7105）"&amp;IF(N(N99)&gt;0,"。売上代金と売上代金以外の合計で判定","")&amp;IF(N(M99)&gt;0,"。入湯税など特別徴収の税は判定額に入れない（印紙税法基本通達第32条）",""),"課税（判定額"&amp;TEXT(Y99,"#,##0")&amp;"円→"&amp;TEXT(AA99,"#,##0")&amp;"円）"&amp;IF(AND('設定'!$B$9="はい",'設定'!$B$12="はい"),"。消費税額を除いた額で判定（国税庁 No.7124）","。税込の額で判定（"&amp;IF('設定'!$B$9="はい","消費税額を印字しない書式・国税庁 No.7124","免税事業者・国税庁 質疑応答19/21")&amp;"）")&amp;IF(N(M99)&gt;0,"。入湯税など特別徴収の税は判定額に入れない（印紙税法基本通達第32条）","")&amp;IF(I99="銀行振込","。振込でも受取書（印紙税法基本通達 別表第一 第17号文書の4）","")&amp;IF(OR(I99="電子マネー",I99="コード決済"),"。決済の仕組みで扱いが違う（国税庁 質疑応答19/50）。この表では印紙が要るものとして判定","")&amp;IF(Y99=0,"。売上代金以外の受取書として判定（第17号の2）",IF(Y99&lt;'印紙判定表'!$A$6,"。売上代金は"&amp;TEXT('印紙判定表'!$A$6,"#,##0")&amp;"円"&amp;"未満だが、売上代金以外との合計が"&amp;TEXT('印紙判定表'!$A$6,"#,##0")&amp;"円"&amp;"以上のため"&amp;TEXT(AA99,"#,##0")&amp;"円","")))))))</f>
        <v/>
      </c>
      <c r="AC99" s="11" t="str">
        <f>IF(Q99=0,"",IF(G99="はい","簡易請求書の形（宛名なし・「上様」）","事業者宛（適格請求書の形）"))</f>
        <v/>
      </c>
      <c r="AD99" s="11" t="str">
        <f>IF(COUNT(K99,L99,M99,N99)=0,"",IF(Q99=0,"取引日を入れてください（税率を取引日で決めます）。",IF(AND(G99&lt;&gt;"はい",E99=""),"宛名を入れてください（事業者宛は宛名が必要）。","")&amp;IF(AND(G99="はい",'設定'!$B$10="その他（事業者間の取引が中心）"),"「上様」にできる事業か確認してください（相手が個別に特定される取引は簡易請求書の対象外・国税庁 問24-2）。","")&amp;IF(AND(G99&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99="","領収書の日付（受領日）を入れてください。","")&amp;IF(OR(I99="電子マネー",I99="コード決済"),"決済の仕組みで印紙の扱いが違います（国税庁 質疑応答19/50）。","")))</f>
        <v/>
      </c>
      <c r="AE99" s="19" t="str">
        <f>IF(Q99=0,"",IF(P99&lt;&gt;"","領 収 書（再発行）","領 収 書"))</f>
        <v/>
      </c>
      <c r="AF99" s="19" t="str">
        <f>IF(B99="","",IF(B99&gt;=DATE(2019,5,1),"令和"&amp;IF(YEAR(B99)=2019,"元",YEAR(B99)-2018)&amp;"年"&amp;MONTH(B99)&amp;"月"&amp;DAY(B99)&amp;"日",YEAR(B99)&amp;"年"&amp;MONTH(B99)&amp;"月"&amp;DAY(B99)&amp;"日")&amp;IF(P99&lt;&gt;"","　（再発行）元の領収書 "&amp;IF(P99&gt;=DATE(2019,5,1),"令和"&amp;IF(YEAR(P99)=2019,"元",YEAR(P99)-2018)&amp;"年"&amp;MONTH(P99)&amp;"月"&amp;DAY(P99)&amp;"日",YEAR(P99)&amp;"年"&amp;MONTH(P99)&amp;"月"&amp;DAY(P99)&amp;"日")&amp;"付",""))</f>
        <v/>
      </c>
      <c r="AG99" s="19" t="str">
        <f>IF(G99="はい","上様",IF(E99="","",E99&amp;" "&amp;IF(F99="","様",F99)))</f>
        <v/>
      </c>
      <c r="AH99" s="19" t="str">
        <f>IF(Q99=0,"","金額　￥"&amp;TEXT(X99,"#,##0")&amp;" －")</f>
        <v/>
      </c>
      <c r="AI99" s="19" t="str">
        <f>IF(H99="","","但し　"&amp;IF(RIGHT(H99&amp;IF(D99&lt;&gt;"","（"&amp;D99&amp;"）",""),3)="として",H99&amp;IF(D99&lt;&gt;"","（"&amp;D99&amp;"）",""),H99&amp;IF(D99&lt;&gt;"","（"&amp;D99&amp;"）","")&amp;"として")&amp;IF(I99="クレジットカード","（クレジットカード利用）","")&amp;IF(N(L99)&gt;0,"（※は軽減税率の対象品目）",""))</f>
        <v/>
      </c>
      <c r="AJ99" s="19" t="str">
        <f>IF(OR(Q99=0,N(K99)=0),"",IF(AND('設定'!$B$12&lt;&gt;"はい",'設定'!$B$8=""),"",IF(G99="はい",R99&amp;"%対象"&amp;"　"&amp;TEXT(T99+U99,"#,##0")&amp;"円"&amp;IF('設定'!$B$12="はい","（うち消費税額 "&amp;TEXT(U99,"#,##0")&amp;"円）",""),IF('設定'!$B$12="はい",R99&amp;"%対象"&amp;"　税抜 "&amp;TEXT(T99,"#,##0")&amp;"円　消費税額 "&amp;TEXT(U99,"#,##0")&amp;"円（税込 "&amp;TEXT(T99+U99,"#,##0")&amp;"円）",R99&amp;"%対象"&amp;"　税込 "&amp;TEXT(T99+U99,"#,##0")&amp;"円"))))</f>
        <v/>
      </c>
      <c r="AK99" s="19" t="str">
        <f>IF(OR(Q99=0,N(L99)=0),"",IF(AND('設定'!$B$12&lt;&gt;"はい",'設定'!$B$8=""),"",IF(G99="はい",S99&amp;"%対象※"&amp;"　"&amp;TEXT(V99+W99,"#,##0")&amp;"円"&amp;IF('設定'!$B$12="はい","（うち消費税額 "&amp;TEXT(W99,"#,##0")&amp;"円）",""),IF('設定'!$B$12="はい",S99&amp;"%対象※"&amp;"　税抜 "&amp;TEXT(V99,"#,##0")&amp;"円　消費税額 "&amp;TEXT(W99,"#,##0")&amp;"円（税込 "&amp;TEXT(V99+W99,"#,##0")&amp;"円）",S99&amp;"%対象※"&amp;"　税込 "&amp;TEXT(V99+W99,"#,##0")&amp;"円"))))</f>
        <v/>
      </c>
      <c r="AL99" s="19" t="str">
        <f>IF(OR(Q99=0,N(M99)=0),"","課税対象外（入湯税など）　"&amp;TEXT(M99,"#,##0")&amp;"円")</f>
        <v/>
      </c>
      <c r="AM99" s="19" t="str">
        <f>IF(OR(Q99=0,N(N99)=0),"","売上代金以外の額　"&amp;TEXT(N99,"#,##0")&amp;"円")</f>
        <v/>
      </c>
      <c r="AN99" s="19" t="str">
        <f>IF(Q99=0,"",IF(AA99&gt;0,"収入印紙 "&amp;TEXT(AA99,"#,##0")&amp;"円 貼付欄",""))</f>
        <v/>
      </c>
    </row>
    <row r="100">
      <c r="A100" s="103" t="n">
        <v>96</v>
      </c>
      <c r="B100" s="100" t="n"/>
      <c r="C100" s="100" t="n"/>
      <c r="D100" s="7" t="n"/>
      <c r="E100" s="7" t="n"/>
      <c r="F100" s="15" t="n"/>
      <c r="G100" s="15" t="n"/>
      <c r="H100" s="7" t="n"/>
      <c r="I100" s="15" t="n"/>
      <c r="J100" s="15" t="n"/>
      <c r="K100" s="104" t="n"/>
      <c r="L100" s="104" t="n"/>
      <c r="M100" s="104" t="n"/>
      <c r="N100" s="104" t="n"/>
      <c r="O100" s="15" t="n"/>
      <c r="P100" s="100" t="n"/>
      <c r="Q100" s="17">
        <f>IF(COUNT(K100,L100,M100,N100)=0,0,IF(AND(OR(N(K100)=0,R100&lt;&gt;""),OR(N(L100)=0,S100&lt;&gt;"")),1,0))</f>
        <v>0</v>
      </c>
      <c r="R100" s="17" t="str">
        <f>IF(C100="","",IFERROR(LOOKUP(2,1/(('設定'!$B$16:$B$19&lt;&gt;"")*('設定'!$B$16:$B$19&lt;=C100)*('設定'!$C$16:$C$19&lt;&gt;"")),'設定'!$C$16:$C$19),""))</f>
        <v/>
      </c>
      <c r="S100" s="17" t="str">
        <f>IF(C100="","",IFERROR(LOOKUP(2,1/(('設定'!$B$20:$B$23&lt;&gt;"")*('設定'!$B$20:$B$23&lt;=C100)*('設定'!$C$20:$C$23&lt;&gt;"")),'設定'!$C$20:$C$23),""))</f>
        <v/>
      </c>
      <c r="T100" s="105" t="str">
        <f>IF(Q100=0,"",IF(N(K100)=0,0,IF(J100="税抜",K100,K100-U100)))</f>
        <v/>
      </c>
      <c r="U100" s="105" t="str">
        <f>IF(Q100=0,"",IF(N(K100)=0,0,IF('設定'!$B$11="切上げ",ROUNDUP(IF(J100="税抜",K100*R100/100,K100*R100/(100+R100)),0),IF('設定'!$B$11="四捨五入",ROUND(IF(J100="税抜",K100*R100/100,K100*R100/(100+R100)),0),ROUNDDOWN(IF(J100="税抜",K100*R100/100,K100*R100/(100+R100)),0)))))</f>
        <v/>
      </c>
      <c r="V100" s="105" t="str">
        <f>IF(Q100=0,"",IF(N(L100)=0,0,IF(J100="税抜",L100,L100-W100)))</f>
        <v/>
      </c>
      <c r="W100" s="105" t="str">
        <f>IF(Q100=0,"",IF(N(L100)=0,0,IF('設定'!$B$11="切上げ",ROUNDUP(IF(J100="税抜",L100*S100/100,L100*S100/(100+S100)),0),IF('設定'!$B$11="四捨五入",ROUND(IF(J100="税抜",L100*S100/100,L100*S100/(100+S100)),0),ROUNDDOWN(IF(J100="税抜",L100*S100/100,L100*S100/(100+S100)),0)))))</f>
        <v/>
      </c>
      <c r="X100" s="105" t="str">
        <f>IF(Q100=0,"",T100+U100+V100+W100+N(M100)+N(N100))</f>
        <v/>
      </c>
      <c r="Y100" s="105" t="str">
        <f>IF(Q100=0,"",IF(AND('設定'!$B$9="はい",'設定'!$B$12="はい"),T100+V100,T100+U100+V100+W100))</f>
        <v/>
      </c>
      <c r="Z100" s="105" t="str">
        <f>IF(Q100=0,"",Y100+N(N100))</f>
        <v/>
      </c>
      <c r="AA100" s="105" t="str">
        <f>IF(Q100=0,"",IF(O100="はい",0,IF(I100="クレジットカード",0,IF(I100="電子（PDFのみ）",0,IF(Y100=0,IF(Z100&lt;'印紙判定表'!$A$24,0,'印紙判定表'!$C$24),IF(Z100&lt;'印紙判定表'!$A$6,0,INDEX('印紙判定表'!$C$5:$C$19,MATCH(MAX(Y100,'印紙判定表'!$A$6),'印紙判定表'!$A$5:$A$19,1))))))))</f>
        <v/>
      </c>
      <c r="AB100" s="11" t="str">
        <f>IF(Q100=0,"",IF(O100="はい","非課税（営業に関しない受取書・国税庁 No.7125）",IF(I100="クレジットカード","課税文書に当たらない（領収書に「クレジットカード利用」と印字・国税庁 質疑応答19/37）",IF(I100="電子（PDFのみ）","課税文書に当たらない（電子データのみで紙を渡さない・国税庁 質疑応答02/10。紙に印刷して渡すと課税）",IF(AA100=0,"非課税（受取金額が"&amp;TEXT(IF(Y100=0,'印紙判定表'!$A$24,'印紙判定表'!$A$6),"#,##0")&amp;"円"&amp;"未満・国税庁 No.7105）"&amp;IF(N(N100)&gt;0,"。売上代金と売上代金以外の合計で判定","")&amp;IF(N(M100)&gt;0,"。入湯税など特別徴収の税は判定額に入れない（印紙税法基本通達第32条）",""),"課税（判定額"&amp;TEXT(Y100,"#,##0")&amp;"円→"&amp;TEXT(AA100,"#,##0")&amp;"円）"&amp;IF(AND('設定'!$B$9="はい",'設定'!$B$12="はい"),"。消費税額を除いた額で判定（国税庁 No.7124）","。税込の額で判定（"&amp;IF('設定'!$B$9="はい","消費税額を印字しない書式・国税庁 No.7124","免税事業者・国税庁 質疑応答19/21")&amp;"）")&amp;IF(N(M100)&gt;0,"。入湯税など特別徴収の税は判定額に入れない（印紙税法基本通達第32条）","")&amp;IF(I100="銀行振込","。振込でも受取書（印紙税法基本通達 別表第一 第17号文書の4）","")&amp;IF(OR(I100="電子マネー",I100="コード決済"),"。決済の仕組みで扱いが違う（国税庁 質疑応答19/50）。この表では印紙が要るものとして判定","")&amp;IF(Y100=0,"。売上代金以外の受取書として判定（第17号の2）",IF(Y100&lt;'印紙判定表'!$A$6,"。売上代金は"&amp;TEXT('印紙判定表'!$A$6,"#,##0")&amp;"円"&amp;"未満だが、売上代金以外との合計が"&amp;TEXT('印紙判定表'!$A$6,"#,##0")&amp;"円"&amp;"以上のため"&amp;TEXT(AA100,"#,##0")&amp;"円","")))))))</f>
        <v/>
      </c>
      <c r="AC100" s="11" t="str">
        <f>IF(Q100=0,"",IF(G100="はい","簡易請求書の形（宛名なし・「上様」）","事業者宛（適格請求書の形）"))</f>
        <v/>
      </c>
      <c r="AD100" s="11" t="str">
        <f>IF(COUNT(K100,L100,M100,N100)=0,"",IF(Q100=0,"取引日を入れてください（税率を取引日で決めます）。",IF(AND(G100&lt;&gt;"はい",E100=""),"宛名を入れてください（事業者宛は宛名が必要）。","")&amp;IF(AND(G100="はい",'設定'!$B$10="その他（事業者間の取引が中心）"),"「上様」にできる事業か確認してください（相手が個別に特定される取引は簡易請求書の対象外・国税庁 問24-2）。","")&amp;IF(AND(G100&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100="","領収書の日付（受領日）を入れてください。","")&amp;IF(OR(I100="電子マネー",I100="コード決済"),"決済の仕組みで印紙の扱いが違います（国税庁 質疑応答19/50）。","")))</f>
        <v/>
      </c>
      <c r="AE100" s="19" t="str">
        <f>IF(Q100=0,"",IF(P100&lt;&gt;"","領 収 書（再発行）","領 収 書"))</f>
        <v/>
      </c>
      <c r="AF100" s="19" t="str">
        <f>IF(B100="","",IF(B100&gt;=DATE(2019,5,1),"令和"&amp;IF(YEAR(B100)=2019,"元",YEAR(B100)-2018)&amp;"年"&amp;MONTH(B100)&amp;"月"&amp;DAY(B100)&amp;"日",YEAR(B100)&amp;"年"&amp;MONTH(B100)&amp;"月"&amp;DAY(B100)&amp;"日")&amp;IF(P100&lt;&gt;"","　（再発行）元の領収書 "&amp;IF(P100&gt;=DATE(2019,5,1),"令和"&amp;IF(YEAR(P100)=2019,"元",YEAR(P100)-2018)&amp;"年"&amp;MONTH(P100)&amp;"月"&amp;DAY(P100)&amp;"日",YEAR(P100)&amp;"年"&amp;MONTH(P100)&amp;"月"&amp;DAY(P100)&amp;"日")&amp;"付",""))</f>
        <v/>
      </c>
      <c r="AG100" s="19" t="str">
        <f>IF(G100="はい","上様",IF(E100="","",E100&amp;" "&amp;IF(F100="","様",F100)))</f>
        <v/>
      </c>
      <c r="AH100" s="19" t="str">
        <f>IF(Q100=0,"","金額　￥"&amp;TEXT(X100,"#,##0")&amp;" －")</f>
        <v/>
      </c>
      <c r="AI100" s="19" t="str">
        <f>IF(H100="","","但し　"&amp;IF(RIGHT(H100&amp;IF(D100&lt;&gt;"","（"&amp;D100&amp;"）",""),3)="として",H100&amp;IF(D100&lt;&gt;"","（"&amp;D100&amp;"）",""),H100&amp;IF(D100&lt;&gt;"","（"&amp;D100&amp;"）","")&amp;"として")&amp;IF(I100="クレジットカード","（クレジットカード利用）","")&amp;IF(N(L100)&gt;0,"（※は軽減税率の対象品目）",""))</f>
        <v/>
      </c>
      <c r="AJ100" s="19" t="str">
        <f>IF(OR(Q100=0,N(K100)=0),"",IF(AND('設定'!$B$12&lt;&gt;"はい",'設定'!$B$8=""),"",IF(G100="はい",R100&amp;"%対象"&amp;"　"&amp;TEXT(T100+U100,"#,##0")&amp;"円"&amp;IF('設定'!$B$12="はい","（うち消費税額 "&amp;TEXT(U100,"#,##0")&amp;"円）",""),IF('設定'!$B$12="はい",R100&amp;"%対象"&amp;"　税抜 "&amp;TEXT(T100,"#,##0")&amp;"円　消費税額 "&amp;TEXT(U100,"#,##0")&amp;"円（税込 "&amp;TEXT(T100+U100,"#,##0")&amp;"円）",R100&amp;"%対象"&amp;"　税込 "&amp;TEXT(T100+U100,"#,##0")&amp;"円"))))</f>
        <v/>
      </c>
      <c r="AK100" s="19" t="str">
        <f>IF(OR(Q100=0,N(L100)=0),"",IF(AND('設定'!$B$12&lt;&gt;"はい",'設定'!$B$8=""),"",IF(G100="はい",S100&amp;"%対象※"&amp;"　"&amp;TEXT(V100+W100,"#,##0")&amp;"円"&amp;IF('設定'!$B$12="はい","（うち消費税額 "&amp;TEXT(W100,"#,##0")&amp;"円）",""),IF('設定'!$B$12="はい",S100&amp;"%対象※"&amp;"　税抜 "&amp;TEXT(V100,"#,##0")&amp;"円　消費税額 "&amp;TEXT(W100,"#,##0")&amp;"円（税込 "&amp;TEXT(V100+W100,"#,##0")&amp;"円）",S100&amp;"%対象※"&amp;"　税込 "&amp;TEXT(V100+W100,"#,##0")&amp;"円"))))</f>
        <v/>
      </c>
      <c r="AL100" s="19" t="str">
        <f>IF(OR(Q100=0,N(M100)=0),"","課税対象外（入湯税など）　"&amp;TEXT(M100,"#,##0")&amp;"円")</f>
        <v/>
      </c>
      <c r="AM100" s="19" t="str">
        <f>IF(OR(Q100=0,N(N100)=0),"","売上代金以外の額　"&amp;TEXT(N100,"#,##0")&amp;"円")</f>
        <v/>
      </c>
      <c r="AN100" s="19" t="str">
        <f>IF(Q100=0,"",IF(AA100&gt;0,"収入印紙 "&amp;TEXT(AA100,"#,##0")&amp;"円 貼付欄",""))</f>
        <v/>
      </c>
    </row>
    <row r="101">
      <c r="A101" s="103" t="n">
        <v>97</v>
      </c>
      <c r="B101" s="100" t="n"/>
      <c r="C101" s="100" t="n"/>
      <c r="D101" s="7" t="n"/>
      <c r="E101" s="7" t="n"/>
      <c r="F101" s="15" t="n"/>
      <c r="G101" s="15" t="n"/>
      <c r="H101" s="7" t="n"/>
      <c r="I101" s="15" t="n"/>
      <c r="J101" s="15" t="n"/>
      <c r="K101" s="104" t="n"/>
      <c r="L101" s="104" t="n"/>
      <c r="M101" s="104" t="n"/>
      <c r="N101" s="104" t="n"/>
      <c r="O101" s="15" t="n"/>
      <c r="P101" s="100" t="n"/>
      <c r="Q101" s="17">
        <f>IF(COUNT(K101,L101,M101,N101)=0,0,IF(AND(OR(N(K101)=0,R101&lt;&gt;""),OR(N(L101)=0,S101&lt;&gt;"")),1,0))</f>
        <v>0</v>
      </c>
      <c r="R101" s="17" t="str">
        <f>IF(C101="","",IFERROR(LOOKUP(2,1/(('設定'!$B$16:$B$19&lt;&gt;"")*('設定'!$B$16:$B$19&lt;=C101)*('設定'!$C$16:$C$19&lt;&gt;"")),'設定'!$C$16:$C$19),""))</f>
        <v/>
      </c>
      <c r="S101" s="17" t="str">
        <f>IF(C101="","",IFERROR(LOOKUP(2,1/(('設定'!$B$20:$B$23&lt;&gt;"")*('設定'!$B$20:$B$23&lt;=C101)*('設定'!$C$20:$C$23&lt;&gt;"")),'設定'!$C$20:$C$23),""))</f>
        <v/>
      </c>
      <c r="T101" s="105" t="str">
        <f>IF(Q101=0,"",IF(N(K101)=0,0,IF(J101="税抜",K101,K101-U101)))</f>
        <v/>
      </c>
      <c r="U101" s="105" t="str">
        <f>IF(Q101=0,"",IF(N(K101)=0,0,IF('設定'!$B$11="切上げ",ROUNDUP(IF(J101="税抜",K101*R101/100,K101*R101/(100+R101)),0),IF('設定'!$B$11="四捨五入",ROUND(IF(J101="税抜",K101*R101/100,K101*R101/(100+R101)),0),ROUNDDOWN(IF(J101="税抜",K101*R101/100,K101*R101/(100+R101)),0)))))</f>
        <v/>
      </c>
      <c r="V101" s="105" t="str">
        <f>IF(Q101=0,"",IF(N(L101)=0,0,IF(J101="税抜",L101,L101-W101)))</f>
        <v/>
      </c>
      <c r="W101" s="105" t="str">
        <f>IF(Q101=0,"",IF(N(L101)=0,0,IF('設定'!$B$11="切上げ",ROUNDUP(IF(J101="税抜",L101*S101/100,L101*S101/(100+S101)),0),IF('設定'!$B$11="四捨五入",ROUND(IF(J101="税抜",L101*S101/100,L101*S101/(100+S101)),0),ROUNDDOWN(IF(J101="税抜",L101*S101/100,L101*S101/(100+S101)),0)))))</f>
        <v/>
      </c>
      <c r="X101" s="105" t="str">
        <f>IF(Q101=0,"",T101+U101+V101+W101+N(M101)+N(N101))</f>
        <v/>
      </c>
      <c r="Y101" s="105" t="str">
        <f>IF(Q101=0,"",IF(AND('設定'!$B$9="はい",'設定'!$B$12="はい"),T101+V101,T101+U101+V101+W101))</f>
        <v/>
      </c>
      <c r="Z101" s="105" t="str">
        <f>IF(Q101=0,"",Y101+N(N101))</f>
        <v/>
      </c>
      <c r="AA101" s="105" t="str">
        <f>IF(Q101=0,"",IF(O101="はい",0,IF(I101="クレジットカード",0,IF(I101="電子（PDFのみ）",0,IF(Y101=0,IF(Z101&lt;'印紙判定表'!$A$24,0,'印紙判定表'!$C$24),IF(Z101&lt;'印紙判定表'!$A$6,0,INDEX('印紙判定表'!$C$5:$C$19,MATCH(MAX(Y101,'印紙判定表'!$A$6),'印紙判定表'!$A$5:$A$19,1))))))))</f>
        <v/>
      </c>
      <c r="AB101" s="11" t="str">
        <f>IF(Q101=0,"",IF(O101="はい","非課税（営業に関しない受取書・国税庁 No.7125）",IF(I101="クレジットカード","課税文書に当たらない（領収書に「クレジットカード利用」と印字・国税庁 質疑応答19/37）",IF(I101="電子（PDFのみ）","課税文書に当たらない（電子データのみで紙を渡さない・国税庁 質疑応答02/10。紙に印刷して渡すと課税）",IF(AA101=0,"非課税（受取金額が"&amp;TEXT(IF(Y101=0,'印紙判定表'!$A$24,'印紙判定表'!$A$6),"#,##0")&amp;"円"&amp;"未満・国税庁 No.7105）"&amp;IF(N(N101)&gt;0,"。売上代金と売上代金以外の合計で判定","")&amp;IF(N(M101)&gt;0,"。入湯税など特別徴収の税は判定額に入れない（印紙税法基本通達第32条）",""),"課税（判定額"&amp;TEXT(Y101,"#,##0")&amp;"円→"&amp;TEXT(AA101,"#,##0")&amp;"円）"&amp;IF(AND('設定'!$B$9="はい",'設定'!$B$12="はい"),"。消費税額を除いた額で判定（国税庁 No.7124）","。税込の額で判定（"&amp;IF('設定'!$B$9="はい","消費税額を印字しない書式・国税庁 No.7124","免税事業者・国税庁 質疑応答19/21")&amp;"）")&amp;IF(N(M101)&gt;0,"。入湯税など特別徴収の税は判定額に入れない（印紙税法基本通達第32条）","")&amp;IF(I101="銀行振込","。振込でも受取書（印紙税法基本通達 別表第一 第17号文書の4）","")&amp;IF(OR(I101="電子マネー",I101="コード決済"),"。決済の仕組みで扱いが違う（国税庁 質疑応答19/50）。この表では印紙が要るものとして判定","")&amp;IF(Y101=0,"。売上代金以外の受取書として判定（第17号の2）",IF(Y101&lt;'印紙判定表'!$A$6,"。売上代金は"&amp;TEXT('印紙判定表'!$A$6,"#,##0")&amp;"円"&amp;"未満だが、売上代金以外との合計が"&amp;TEXT('印紙判定表'!$A$6,"#,##0")&amp;"円"&amp;"以上のため"&amp;TEXT(AA101,"#,##0")&amp;"円","")))))))</f>
        <v/>
      </c>
      <c r="AC101" s="11" t="str">
        <f>IF(Q101=0,"",IF(G101="はい","簡易請求書の形（宛名なし・「上様」）","事業者宛（適格請求書の形）"))</f>
        <v/>
      </c>
      <c r="AD101" s="11" t="str">
        <f>IF(COUNT(K101,L101,M101,N101)=0,"",IF(Q101=0,"取引日を入れてください（税率を取引日で決めます）。",IF(AND(G101&lt;&gt;"はい",E101=""),"宛名を入れてください（事業者宛は宛名が必要）。","")&amp;IF(AND(G101="はい",'設定'!$B$10="その他（事業者間の取引が中心）"),"「上様」にできる事業か確認してください（相手が個別に特定される取引は簡易請求書の対象外・国税庁 問24-2）。","")&amp;IF(AND(G101&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101="","領収書の日付（受領日）を入れてください。","")&amp;IF(OR(I101="電子マネー",I101="コード決済"),"決済の仕組みで印紙の扱いが違います（国税庁 質疑応答19/50）。","")))</f>
        <v/>
      </c>
      <c r="AE101" s="19" t="str">
        <f>IF(Q101=0,"",IF(P101&lt;&gt;"","領 収 書（再発行）","領 収 書"))</f>
        <v/>
      </c>
      <c r="AF101" s="19" t="str">
        <f>IF(B101="","",IF(B101&gt;=DATE(2019,5,1),"令和"&amp;IF(YEAR(B101)=2019,"元",YEAR(B101)-2018)&amp;"年"&amp;MONTH(B101)&amp;"月"&amp;DAY(B101)&amp;"日",YEAR(B101)&amp;"年"&amp;MONTH(B101)&amp;"月"&amp;DAY(B101)&amp;"日")&amp;IF(P101&lt;&gt;"","　（再発行）元の領収書 "&amp;IF(P101&gt;=DATE(2019,5,1),"令和"&amp;IF(YEAR(P101)=2019,"元",YEAR(P101)-2018)&amp;"年"&amp;MONTH(P101)&amp;"月"&amp;DAY(P101)&amp;"日",YEAR(P101)&amp;"年"&amp;MONTH(P101)&amp;"月"&amp;DAY(P101)&amp;"日")&amp;"付",""))</f>
        <v/>
      </c>
      <c r="AG101" s="19" t="str">
        <f>IF(G101="はい","上様",IF(E101="","",E101&amp;" "&amp;IF(F101="","様",F101)))</f>
        <v/>
      </c>
      <c r="AH101" s="19" t="str">
        <f>IF(Q101=0,"","金額　￥"&amp;TEXT(X101,"#,##0")&amp;" －")</f>
        <v/>
      </c>
      <c r="AI101" s="19" t="str">
        <f>IF(H101="","","但し　"&amp;IF(RIGHT(H101&amp;IF(D101&lt;&gt;"","（"&amp;D101&amp;"）",""),3)="として",H101&amp;IF(D101&lt;&gt;"","（"&amp;D101&amp;"）",""),H101&amp;IF(D101&lt;&gt;"","（"&amp;D101&amp;"）","")&amp;"として")&amp;IF(I101="クレジットカード","（クレジットカード利用）","")&amp;IF(N(L101)&gt;0,"（※は軽減税率の対象品目）",""))</f>
        <v/>
      </c>
      <c r="AJ101" s="19" t="str">
        <f>IF(OR(Q101=0,N(K101)=0),"",IF(AND('設定'!$B$12&lt;&gt;"はい",'設定'!$B$8=""),"",IF(G101="はい",R101&amp;"%対象"&amp;"　"&amp;TEXT(T101+U101,"#,##0")&amp;"円"&amp;IF('設定'!$B$12="はい","（うち消費税額 "&amp;TEXT(U101,"#,##0")&amp;"円）",""),IF('設定'!$B$12="はい",R101&amp;"%対象"&amp;"　税抜 "&amp;TEXT(T101,"#,##0")&amp;"円　消費税額 "&amp;TEXT(U101,"#,##0")&amp;"円（税込 "&amp;TEXT(T101+U101,"#,##0")&amp;"円）",R101&amp;"%対象"&amp;"　税込 "&amp;TEXT(T101+U101,"#,##0")&amp;"円"))))</f>
        <v/>
      </c>
      <c r="AK101" s="19" t="str">
        <f>IF(OR(Q101=0,N(L101)=0),"",IF(AND('設定'!$B$12&lt;&gt;"はい",'設定'!$B$8=""),"",IF(G101="はい",S101&amp;"%対象※"&amp;"　"&amp;TEXT(V101+W101,"#,##0")&amp;"円"&amp;IF('設定'!$B$12="はい","（うち消費税額 "&amp;TEXT(W101,"#,##0")&amp;"円）",""),IF('設定'!$B$12="はい",S101&amp;"%対象※"&amp;"　税抜 "&amp;TEXT(V101,"#,##0")&amp;"円　消費税額 "&amp;TEXT(W101,"#,##0")&amp;"円（税込 "&amp;TEXT(V101+W101,"#,##0")&amp;"円）",S101&amp;"%対象※"&amp;"　税込 "&amp;TEXT(V101+W101,"#,##0")&amp;"円"))))</f>
        <v/>
      </c>
      <c r="AL101" s="19" t="str">
        <f>IF(OR(Q101=0,N(M101)=0),"","課税対象外（入湯税など）　"&amp;TEXT(M101,"#,##0")&amp;"円")</f>
        <v/>
      </c>
      <c r="AM101" s="19" t="str">
        <f>IF(OR(Q101=0,N(N101)=0),"","売上代金以外の額　"&amp;TEXT(N101,"#,##0")&amp;"円")</f>
        <v/>
      </c>
      <c r="AN101" s="19" t="str">
        <f>IF(Q101=0,"",IF(AA101&gt;0,"収入印紙 "&amp;TEXT(AA101,"#,##0")&amp;"円 貼付欄",""))</f>
        <v/>
      </c>
    </row>
    <row r="102">
      <c r="A102" s="103" t="n">
        <v>98</v>
      </c>
      <c r="B102" s="100" t="n"/>
      <c r="C102" s="100" t="n"/>
      <c r="D102" s="7" t="n"/>
      <c r="E102" s="7" t="n"/>
      <c r="F102" s="15" t="n"/>
      <c r="G102" s="15" t="n"/>
      <c r="H102" s="7" t="n"/>
      <c r="I102" s="15" t="n"/>
      <c r="J102" s="15" t="n"/>
      <c r="K102" s="104" t="n"/>
      <c r="L102" s="104" t="n"/>
      <c r="M102" s="104" t="n"/>
      <c r="N102" s="104" t="n"/>
      <c r="O102" s="15" t="n"/>
      <c r="P102" s="100" t="n"/>
      <c r="Q102" s="17">
        <f>IF(COUNT(K102,L102,M102,N102)=0,0,IF(AND(OR(N(K102)=0,R102&lt;&gt;""),OR(N(L102)=0,S102&lt;&gt;"")),1,0))</f>
        <v>0</v>
      </c>
      <c r="R102" s="17" t="str">
        <f>IF(C102="","",IFERROR(LOOKUP(2,1/(('設定'!$B$16:$B$19&lt;&gt;"")*('設定'!$B$16:$B$19&lt;=C102)*('設定'!$C$16:$C$19&lt;&gt;"")),'設定'!$C$16:$C$19),""))</f>
        <v/>
      </c>
      <c r="S102" s="17" t="str">
        <f>IF(C102="","",IFERROR(LOOKUP(2,1/(('設定'!$B$20:$B$23&lt;&gt;"")*('設定'!$B$20:$B$23&lt;=C102)*('設定'!$C$20:$C$23&lt;&gt;"")),'設定'!$C$20:$C$23),""))</f>
        <v/>
      </c>
      <c r="T102" s="105" t="str">
        <f>IF(Q102=0,"",IF(N(K102)=0,0,IF(J102="税抜",K102,K102-U102)))</f>
        <v/>
      </c>
      <c r="U102" s="105" t="str">
        <f>IF(Q102=0,"",IF(N(K102)=0,0,IF('設定'!$B$11="切上げ",ROUNDUP(IF(J102="税抜",K102*R102/100,K102*R102/(100+R102)),0),IF('設定'!$B$11="四捨五入",ROUND(IF(J102="税抜",K102*R102/100,K102*R102/(100+R102)),0),ROUNDDOWN(IF(J102="税抜",K102*R102/100,K102*R102/(100+R102)),0)))))</f>
        <v/>
      </c>
      <c r="V102" s="105" t="str">
        <f>IF(Q102=0,"",IF(N(L102)=0,0,IF(J102="税抜",L102,L102-W102)))</f>
        <v/>
      </c>
      <c r="W102" s="105" t="str">
        <f>IF(Q102=0,"",IF(N(L102)=0,0,IF('設定'!$B$11="切上げ",ROUNDUP(IF(J102="税抜",L102*S102/100,L102*S102/(100+S102)),0),IF('設定'!$B$11="四捨五入",ROUND(IF(J102="税抜",L102*S102/100,L102*S102/(100+S102)),0),ROUNDDOWN(IF(J102="税抜",L102*S102/100,L102*S102/(100+S102)),0)))))</f>
        <v/>
      </c>
      <c r="X102" s="105" t="str">
        <f>IF(Q102=0,"",T102+U102+V102+W102+N(M102)+N(N102))</f>
        <v/>
      </c>
      <c r="Y102" s="105" t="str">
        <f>IF(Q102=0,"",IF(AND('設定'!$B$9="はい",'設定'!$B$12="はい"),T102+V102,T102+U102+V102+W102))</f>
        <v/>
      </c>
      <c r="Z102" s="105" t="str">
        <f>IF(Q102=0,"",Y102+N(N102))</f>
        <v/>
      </c>
      <c r="AA102" s="105" t="str">
        <f>IF(Q102=0,"",IF(O102="はい",0,IF(I102="クレジットカード",0,IF(I102="電子（PDFのみ）",0,IF(Y102=0,IF(Z102&lt;'印紙判定表'!$A$24,0,'印紙判定表'!$C$24),IF(Z102&lt;'印紙判定表'!$A$6,0,INDEX('印紙判定表'!$C$5:$C$19,MATCH(MAX(Y102,'印紙判定表'!$A$6),'印紙判定表'!$A$5:$A$19,1))))))))</f>
        <v/>
      </c>
      <c r="AB102" s="11" t="str">
        <f>IF(Q102=0,"",IF(O102="はい","非課税（営業に関しない受取書・国税庁 No.7125）",IF(I102="クレジットカード","課税文書に当たらない（領収書に「クレジットカード利用」と印字・国税庁 質疑応答19/37）",IF(I102="電子（PDFのみ）","課税文書に当たらない（電子データのみで紙を渡さない・国税庁 質疑応答02/10。紙に印刷して渡すと課税）",IF(AA102=0,"非課税（受取金額が"&amp;TEXT(IF(Y102=0,'印紙判定表'!$A$24,'印紙判定表'!$A$6),"#,##0")&amp;"円"&amp;"未満・国税庁 No.7105）"&amp;IF(N(N102)&gt;0,"。売上代金と売上代金以外の合計で判定","")&amp;IF(N(M102)&gt;0,"。入湯税など特別徴収の税は判定額に入れない（印紙税法基本通達第32条）",""),"課税（判定額"&amp;TEXT(Y102,"#,##0")&amp;"円→"&amp;TEXT(AA102,"#,##0")&amp;"円）"&amp;IF(AND('設定'!$B$9="はい",'設定'!$B$12="はい"),"。消費税額を除いた額で判定（国税庁 No.7124）","。税込の額で判定（"&amp;IF('設定'!$B$9="はい","消費税額を印字しない書式・国税庁 No.7124","免税事業者・国税庁 質疑応答19/21")&amp;"）")&amp;IF(N(M102)&gt;0,"。入湯税など特別徴収の税は判定額に入れない（印紙税法基本通達第32条）","")&amp;IF(I102="銀行振込","。振込でも受取書（印紙税法基本通達 別表第一 第17号文書の4）","")&amp;IF(OR(I102="電子マネー",I102="コード決済"),"。決済の仕組みで扱いが違う（国税庁 質疑応答19/50）。この表では印紙が要るものとして判定","")&amp;IF(Y102=0,"。売上代金以外の受取書として判定（第17号の2）",IF(Y102&lt;'印紙判定表'!$A$6,"。売上代金は"&amp;TEXT('印紙判定表'!$A$6,"#,##0")&amp;"円"&amp;"未満だが、売上代金以外との合計が"&amp;TEXT('印紙判定表'!$A$6,"#,##0")&amp;"円"&amp;"以上のため"&amp;TEXT(AA102,"#,##0")&amp;"円","")))))))</f>
        <v/>
      </c>
      <c r="AC102" s="11" t="str">
        <f>IF(Q102=0,"",IF(G102="はい","簡易請求書の形（宛名なし・「上様」）","事業者宛（適格請求書の形）"))</f>
        <v/>
      </c>
      <c r="AD102" s="11" t="str">
        <f>IF(COUNT(K102,L102,M102,N102)=0,"",IF(Q102=0,"取引日を入れてください（税率を取引日で決めます）。",IF(AND(G102&lt;&gt;"はい",E102=""),"宛名を入れてください（事業者宛は宛名が必要）。","")&amp;IF(AND(G102="はい",'設定'!$B$10="その他（事業者間の取引が中心）"),"「上様」にできる事業か確認してください（相手が個別に特定される取引は簡易請求書の対象外・国税庁 問24-2）。","")&amp;IF(AND(G102&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102="","領収書の日付（受領日）を入れてください。","")&amp;IF(OR(I102="電子マネー",I102="コード決済"),"決済の仕組みで印紙の扱いが違います（国税庁 質疑応答19/50）。","")))</f>
        <v/>
      </c>
      <c r="AE102" s="19" t="str">
        <f>IF(Q102=0,"",IF(P102&lt;&gt;"","領 収 書（再発行）","領 収 書"))</f>
        <v/>
      </c>
      <c r="AF102" s="19" t="str">
        <f>IF(B102="","",IF(B102&gt;=DATE(2019,5,1),"令和"&amp;IF(YEAR(B102)=2019,"元",YEAR(B102)-2018)&amp;"年"&amp;MONTH(B102)&amp;"月"&amp;DAY(B102)&amp;"日",YEAR(B102)&amp;"年"&amp;MONTH(B102)&amp;"月"&amp;DAY(B102)&amp;"日")&amp;IF(P102&lt;&gt;"","　（再発行）元の領収書 "&amp;IF(P102&gt;=DATE(2019,5,1),"令和"&amp;IF(YEAR(P102)=2019,"元",YEAR(P102)-2018)&amp;"年"&amp;MONTH(P102)&amp;"月"&amp;DAY(P102)&amp;"日",YEAR(P102)&amp;"年"&amp;MONTH(P102)&amp;"月"&amp;DAY(P102)&amp;"日")&amp;"付",""))</f>
        <v/>
      </c>
      <c r="AG102" s="19" t="str">
        <f>IF(G102="はい","上様",IF(E102="","",E102&amp;" "&amp;IF(F102="","様",F102)))</f>
        <v/>
      </c>
      <c r="AH102" s="19" t="str">
        <f>IF(Q102=0,"","金額　￥"&amp;TEXT(X102,"#,##0")&amp;" －")</f>
        <v/>
      </c>
      <c r="AI102" s="19" t="str">
        <f>IF(H102="","","但し　"&amp;IF(RIGHT(H102&amp;IF(D102&lt;&gt;"","（"&amp;D102&amp;"）",""),3)="として",H102&amp;IF(D102&lt;&gt;"","（"&amp;D102&amp;"）",""),H102&amp;IF(D102&lt;&gt;"","（"&amp;D102&amp;"）","")&amp;"として")&amp;IF(I102="クレジットカード","（クレジットカード利用）","")&amp;IF(N(L102)&gt;0,"（※は軽減税率の対象品目）",""))</f>
        <v/>
      </c>
      <c r="AJ102" s="19" t="str">
        <f>IF(OR(Q102=0,N(K102)=0),"",IF(AND('設定'!$B$12&lt;&gt;"はい",'設定'!$B$8=""),"",IF(G102="はい",R102&amp;"%対象"&amp;"　"&amp;TEXT(T102+U102,"#,##0")&amp;"円"&amp;IF('設定'!$B$12="はい","（うち消費税額 "&amp;TEXT(U102,"#,##0")&amp;"円）",""),IF('設定'!$B$12="はい",R102&amp;"%対象"&amp;"　税抜 "&amp;TEXT(T102,"#,##0")&amp;"円　消費税額 "&amp;TEXT(U102,"#,##0")&amp;"円（税込 "&amp;TEXT(T102+U102,"#,##0")&amp;"円）",R102&amp;"%対象"&amp;"　税込 "&amp;TEXT(T102+U102,"#,##0")&amp;"円"))))</f>
        <v/>
      </c>
      <c r="AK102" s="19" t="str">
        <f>IF(OR(Q102=0,N(L102)=0),"",IF(AND('設定'!$B$12&lt;&gt;"はい",'設定'!$B$8=""),"",IF(G102="はい",S102&amp;"%対象※"&amp;"　"&amp;TEXT(V102+W102,"#,##0")&amp;"円"&amp;IF('設定'!$B$12="はい","（うち消費税額 "&amp;TEXT(W102,"#,##0")&amp;"円）",""),IF('設定'!$B$12="はい",S102&amp;"%対象※"&amp;"　税抜 "&amp;TEXT(V102,"#,##0")&amp;"円　消費税額 "&amp;TEXT(W102,"#,##0")&amp;"円（税込 "&amp;TEXT(V102+W102,"#,##0")&amp;"円）",S102&amp;"%対象※"&amp;"　税込 "&amp;TEXT(V102+W102,"#,##0")&amp;"円"))))</f>
        <v/>
      </c>
      <c r="AL102" s="19" t="str">
        <f>IF(OR(Q102=0,N(M102)=0),"","課税対象外（入湯税など）　"&amp;TEXT(M102,"#,##0")&amp;"円")</f>
        <v/>
      </c>
      <c r="AM102" s="19" t="str">
        <f>IF(OR(Q102=0,N(N102)=0),"","売上代金以外の額　"&amp;TEXT(N102,"#,##0")&amp;"円")</f>
        <v/>
      </c>
      <c r="AN102" s="19" t="str">
        <f>IF(Q102=0,"",IF(AA102&gt;0,"収入印紙 "&amp;TEXT(AA102,"#,##0")&amp;"円 貼付欄",""))</f>
        <v/>
      </c>
    </row>
    <row r="103">
      <c r="A103" s="103" t="n">
        <v>99</v>
      </c>
      <c r="B103" s="100" t="n"/>
      <c r="C103" s="100" t="n"/>
      <c r="D103" s="7" t="n"/>
      <c r="E103" s="7" t="n"/>
      <c r="F103" s="15" t="n"/>
      <c r="G103" s="15" t="n"/>
      <c r="H103" s="7" t="n"/>
      <c r="I103" s="15" t="n"/>
      <c r="J103" s="15" t="n"/>
      <c r="K103" s="104" t="n"/>
      <c r="L103" s="104" t="n"/>
      <c r="M103" s="104" t="n"/>
      <c r="N103" s="104" t="n"/>
      <c r="O103" s="15" t="n"/>
      <c r="P103" s="100" t="n"/>
      <c r="Q103" s="17">
        <f>IF(COUNT(K103,L103,M103,N103)=0,0,IF(AND(OR(N(K103)=0,R103&lt;&gt;""),OR(N(L103)=0,S103&lt;&gt;"")),1,0))</f>
        <v>0</v>
      </c>
      <c r="R103" s="17" t="str">
        <f>IF(C103="","",IFERROR(LOOKUP(2,1/(('設定'!$B$16:$B$19&lt;&gt;"")*('設定'!$B$16:$B$19&lt;=C103)*('設定'!$C$16:$C$19&lt;&gt;"")),'設定'!$C$16:$C$19),""))</f>
        <v/>
      </c>
      <c r="S103" s="17" t="str">
        <f>IF(C103="","",IFERROR(LOOKUP(2,1/(('設定'!$B$20:$B$23&lt;&gt;"")*('設定'!$B$20:$B$23&lt;=C103)*('設定'!$C$20:$C$23&lt;&gt;"")),'設定'!$C$20:$C$23),""))</f>
        <v/>
      </c>
      <c r="T103" s="105" t="str">
        <f>IF(Q103=0,"",IF(N(K103)=0,0,IF(J103="税抜",K103,K103-U103)))</f>
        <v/>
      </c>
      <c r="U103" s="105" t="str">
        <f>IF(Q103=0,"",IF(N(K103)=0,0,IF('設定'!$B$11="切上げ",ROUNDUP(IF(J103="税抜",K103*R103/100,K103*R103/(100+R103)),0),IF('設定'!$B$11="四捨五入",ROUND(IF(J103="税抜",K103*R103/100,K103*R103/(100+R103)),0),ROUNDDOWN(IF(J103="税抜",K103*R103/100,K103*R103/(100+R103)),0)))))</f>
        <v/>
      </c>
      <c r="V103" s="105" t="str">
        <f>IF(Q103=0,"",IF(N(L103)=0,0,IF(J103="税抜",L103,L103-W103)))</f>
        <v/>
      </c>
      <c r="W103" s="105" t="str">
        <f>IF(Q103=0,"",IF(N(L103)=0,0,IF('設定'!$B$11="切上げ",ROUNDUP(IF(J103="税抜",L103*S103/100,L103*S103/(100+S103)),0),IF('設定'!$B$11="四捨五入",ROUND(IF(J103="税抜",L103*S103/100,L103*S103/(100+S103)),0),ROUNDDOWN(IF(J103="税抜",L103*S103/100,L103*S103/(100+S103)),0)))))</f>
        <v/>
      </c>
      <c r="X103" s="105" t="str">
        <f>IF(Q103=0,"",T103+U103+V103+W103+N(M103)+N(N103))</f>
        <v/>
      </c>
      <c r="Y103" s="105" t="str">
        <f>IF(Q103=0,"",IF(AND('設定'!$B$9="はい",'設定'!$B$12="はい"),T103+V103,T103+U103+V103+W103))</f>
        <v/>
      </c>
      <c r="Z103" s="105" t="str">
        <f>IF(Q103=0,"",Y103+N(N103))</f>
        <v/>
      </c>
      <c r="AA103" s="105" t="str">
        <f>IF(Q103=0,"",IF(O103="はい",0,IF(I103="クレジットカード",0,IF(I103="電子（PDFのみ）",0,IF(Y103=0,IF(Z103&lt;'印紙判定表'!$A$24,0,'印紙判定表'!$C$24),IF(Z103&lt;'印紙判定表'!$A$6,0,INDEX('印紙判定表'!$C$5:$C$19,MATCH(MAX(Y103,'印紙判定表'!$A$6),'印紙判定表'!$A$5:$A$19,1))))))))</f>
        <v/>
      </c>
      <c r="AB103" s="11" t="str">
        <f>IF(Q103=0,"",IF(O103="はい","非課税（営業に関しない受取書・国税庁 No.7125）",IF(I103="クレジットカード","課税文書に当たらない（領収書に「クレジットカード利用」と印字・国税庁 質疑応答19/37）",IF(I103="電子（PDFのみ）","課税文書に当たらない（電子データのみで紙を渡さない・国税庁 質疑応答02/10。紙に印刷して渡すと課税）",IF(AA103=0,"非課税（受取金額が"&amp;TEXT(IF(Y103=0,'印紙判定表'!$A$24,'印紙判定表'!$A$6),"#,##0")&amp;"円"&amp;"未満・国税庁 No.7105）"&amp;IF(N(N103)&gt;0,"。売上代金と売上代金以外の合計で判定","")&amp;IF(N(M103)&gt;0,"。入湯税など特別徴収の税は判定額に入れない（印紙税法基本通達第32条）",""),"課税（判定額"&amp;TEXT(Y103,"#,##0")&amp;"円→"&amp;TEXT(AA103,"#,##0")&amp;"円）"&amp;IF(AND('設定'!$B$9="はい",'設定'!$B$12="はい"),"。消費税額を除いた額で判定（国税庁 No.7124）","。税込の額で判定（"&amp;IF('設定'!$B$9="はい","消費税額を印字しない書式・国税庁 No.7124","免税事業者・国税庁 質疑応答19/21")&amp;"）")&amp;IF(N(M103)&gt;0,"。入湯税など特別徴収の税は判定額に入れない（印紙税法基本通達第32条）","")&amp;IF(I103="銀行振込","。振込でも受取書（印紙税法基本通達 別表第一 第17号文書の4）","")&amp;IF(OR(I103="電子マネー",I103="コード決済"),"。決済の仕組みで扱いが違う（国税庁 質疑応答19/50）。この表では印紙が要るものとして判定","")&amp;IF(Y103=0,"。売上代金以外の受取書として判定（第17号の2）",IF(Y103&lt;'印紙判定表'!$A$6,"。売上代金は"&amp;TEXT('印紙判定表'!$A$6,"#,##0")&amp;"円"&amp;"未満だが、売上代金以外との合計が"&amp;TEXT('印紙判定表'!$A$6,"#,##0")&amp;"円"&amp;"以上のため"&amp;TEXT(AA103,"#,##0")&amp;"円","")))))))</f>
        <v/>
      </c>
      <c r="AC103" s="11" t="str">
        <f>IF(Q103=0,"",IF(G103="はい","簡易請求書の形（宛名なし・「上様」）","事業者宛（適格請求書の形）"))</f>
        <v/>
      </c>
      <c r="AD103" s="11" t="str">
        <f>IF(COUNT(K103,L103,M103,N103)=0,"",IF(Q103=0,"取引日を入れてください（税率を取引日で決めます）。",IF(AND(G103&lt;&gt;"はい",E103=""),"宛名を入れてください（事業者宛は宛名が必要）。","")&amp;IF(AND(G103="はい",'設定'!$B$10="その他（事業者間の取引が中心）"),"「上様」にできる事業か確認してください（相手が個別に特定される取引は簡易請求書の対象外・国税庁 問24-2）。","")&amp;IF(AND(G103&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103="","領収書の日付（受領日）を入れてください。","")&amp;IF(OR(I103="電子マネー",I103="コード決済"),"決済の仕組みで印紙の扱いが違います（国税庁 質疑応答19/50）。","")))</f>
        <v/>
      </c>
      <c r="AE103" s="19" t="str">
        <f>IF(Q103=0,"",IF(P103&lt;&gt;"","領 収 書（再発行）","領 収 書"))</f>
        <v/>
      </c>
      <c r="AF103" s="19" t="str">
        <f>IF(B103="","",IF(B103&gt;=DATE(2019,5,1),"令和"&amp;IF(YEAR(B103)=2019,"元",YEAR(B103)-2018)&amp;"年"&amp;MONTH(B103)&amp;"月"&amp;DAY(B103)&amp;"日",YEAR(B103)&amp;"年"&amp;MONTH(B103)&amp;"月"&amp;DAY(B103)&amp;"日")&amp;IF(P103&lt;&gt;"","　（再発行）元の領収書 "&amp;IF(P103&gt;=DATE(2019,5,1),"令和"&amp;IF(YEAR(P103)=2019,"元",YEAR(P103)-2018)&amp;"年"&amp;MONTH(P103)&amp;"月"&amp;DAY(P103)&amp;"日",YEAR(P103)&amp;"年"&amp;MONTH(P103)&amp;"月"&amp;DAY(P103)&amp;"日")&amp;"付",""))</f>
        <v/>
      </c>
      <c r="AG103" s="19" t="str">
        <f>IF(G103="はい","上様",IF(E103="","",E103&amp;" "&amp;IF(F103="","様",F103)))</f>
        <v/>
      </c>
      <c r="AH103" s="19" t="str">
        <f>IF(Q103=0,"","金額　￥"&amp;TEXT(X103,"#,##0")&amp;" －")</f>
        <v/>
      </c>
      <c r="AI103" s="19" t="str">
        <f>IF(H103="","","但し　"&amp;IF(RIGHT(H103&amp;IF(D103&lt;&gt;"","（"&amp;D103&amp;"）",""),3)="として",H103&amp;IF(D103&lt;&gt;"","（"&amp;D103&amp;"）",""),H103&amp;IF(D103&lt;&gt;"","（"&amp;D103&amp;"）","")&amp;"として")&amp;IF(I103="クレジットカード","（クレジットカード利用）","")&amp;IF(N(L103)&gt;0,"（※は軽減税率の対象品目）",""))</f>
        <v/>
      </c>
      <c r="AJ103" s="19" t="str">
        <f>IF(OR(Q103=0,N(K103)=0),"",IF(AND('設定'!$B$12&lt;&gt;"はい",'設定'!$B$8=""),"",IF(G103="はい",R103&amp;"%対象"&amp;"　"&amp;TEXT(T103+U103,"#,##0")&amp;"円"&amp;IF('設定'!$B$12="はい","（うち消費税額 "&amp;TEXT(U103,"#,##0")&amp;"円）",""),IF('設定'!$B$12="はい",R103&amp;"%対象"&amp;"　税抜 "&amp;TEXT(T103,"#,##0")&amp;"円　消費税額 "&amp;TEXT(U103,"#,##0")&amp;"円（税込 "&amp;TEXT(T103+U103,"#,##0")&amp;"円）",R103&amp;"%対象"&amp;"　税込 "&amp;TEXT(T103+U103,"#,##0")&amp;"円"))))</f>
        <v/>
      </c>
      <c r="AK103" s="19" t="str">
        <f>IF(OR(Q103=0,N(L103)=0),"",IF(AND('設定'!$B$12&lt;&gt;"はい",'設定'!$B$8=""),"",IF(G103="はい",S103&amp;"%対象※"&amp;"　"&amp;TEXT(V103+W103,"#,##0")&amp;"円"&amp;IF('設定'!$B$12="はい","（うち消費税額 "&amp;TEXT(W103,"#,##0")&amp;"円）",""),IF('設定'!$B$12="はい",S103&amp;"%対象※"&amp;"　税抜 "&amp;TEXT(V103,"#,##0")&amp;"円　消費税額 "&amp;TEXT(W103,"#,##0")&amp;"円（税込 "&amp;TEXT(V103+W103,"#,##0")&amp;"円）",S103&amp;"%対象※"&amp;"　税込 "&amp;TEXT(V103+W103,"#,##0")&amp;"円"))))</f>
        <v/>
      </c>
      <c r="AL103" s="19" t="str">
        <f>IF(OR(Q103=0,N(M103)=0),"","課税対象外（入湯税など）　"&amp;TEXT(M103,"#,##0")&amp;"円")</f>
        <v/>
      </c>
      <c r="AM103" s="19" t="str">
        <f>IF(OR(Q103=0,N(N103)=0),"","売上代金以外の額　"&amp;TEXT(N103,"#,##0")&amp;"円")</f>
        <v/>
      </c>
      <c r="AN103" s="19" t="str">
        <f>IF(Q103=0,"",IF(AA103&gt;0,"収入印紙 "&amp;TEXT(AA103,"#,##0")&amp;"円 貼付欄",""))</f>
        <v/>
      </c>
    </row>
    <row r="104">
      <c r="A104" s="103" t="n">
        <v>100</v>
      </c>
      <c r="B104" s="100" t="n"/>
      <c r="C104" s="100" t="n"/>
      <c r="D104" s="7" t="n"/>
      <c r="E104" s="7" t="n"/>
      <c r="F104" s="15" t="n"/>
      <c r="G104" s="15" t="n"/>
      <c r="H104" s="7" t="n"/>
      <c r="I104" s="15" t="n"/>
      <c r="J104" s="15" t="n"/>
      <c r="K104" s="104" t="n"/>
      <c r="L104" s="104" t="n"/>
      <c r="M104" s="104" t="n"/>
      <c r="N104" s="104" t="n"/>
      <c r="O104" s="15" t="n"/>
      <c r="P104" s="100" t="n"/>
      <c r="Q104" s="17">
        <f>IF(COUNT(K104,L104,M104,N104)=0,0,IF(AND(OR(N(K104)=0,R104&lt;&gt;""),OR(N(L104)=0,S104&lt;&gt;"")),1,0))</f>
        <v>0</v>
      </c>
      <c r="R104" s="17" t="str">
        <f>IF(C104="","",IFERROR(LOOKUP(2,1/(('設定'!$B$16:$B$19&lt;&gt;"")*('設定'!$B$16:$B$19&lt;=C104)*('設定'!$C$16:$C$19&lt;&gt;"")),'設定'!$C$16:$C$19),""))</f>
        <v/>
      </c>
      <c r="S104" s="17" t="str">
        <f>IF(C104="","",IFERROR(LOOKUP(2,1/(('設定'!$B$20:$B$23&lt;&gt;"")*('設定'!$B$20:$B$23&lt;=C104)*('設定'!$C$20:$C$23&lt;&gt;"")),'設定'!$C$20:$C$23),""))</f>
        <v/>
      </c>
      <c r="T104" s="105" t="str">
        <f>IF(Q104=0,"",IF(N(K104)=0,0,IF(J104="税抜",K104,K104-U104)))</f>
        <v/>
      </c>
      <c r="U104" s="105" t="str">
        <f>IF(Q104=0,"",IF(N(K104)=0,0,IF('設定'!$B$11="切上げ",ROUNDUP(IF(J104="税抜",K104*R104/100,K104*R104/(100+R104)),0),IF('設定'!$B$11="四捨五入",ROUND(IF(J104="税抜",K104*R104/100,K104*R104/(100+R104)),0),ROUNDDOWN(IF(J104="税抜",K104*R104/100,K104*R104/(100+R104)),0)))))</f>
        <v/>
      </c>
      <c r="V104" s="105" t="str">
        <f>IF(Q104=0,"",IF(N(L104)=0,0,IF(J104="税抜",L104,L104-W104)))</f>
        <v/>
      </c>
      <c r="W104" s="105" t="str">
        <f>IF(Q104=0,"",IF(N(L104)=0,0,IF('設定'!$B$11="切上げ",ROUNDUP(IF(J104="税抜",L104*S104/100,L104*S104/(100+S104)),0),IF('設定'!$B$11="四捨五入",ROUND(IF(J104="税抜",L104*S104/100,L104*S104/(100+S104)),0),ROUNDDOWN(IF(J104="税抜",L104*S104/100,L104*S104/(100+S104)),0)))))</f>
        <v/>
      </c>
      <c r="X104" s="105" t="str">
        <f>IF(Q104=0,"",T104+U104+V104+W104+N(M104)+N(N104))</f>
        <v/>
      </c>
      <c r="Y104" s="105" t="str">
        <f>IF(Q104=0,"",IF(AND('設定'!$B$9="はい",'設定'!$B$12="はい"),T104+V104,T104+U104+V104+W104))</f>
        <v/>
      </c>
      <c r="Z104" s="105" t="str">
        <f>IF(Q104=0,"",Y104+N(N104))</f>
        <v/>
      </c>
      <c r="AA104" s="105" t="str">
        <f>IF(Q104=0,"",IF(O104="はい",0,IF(I104="クレジットカード",0,IF(I104="電子（PDFのみ）",0,IF(Y104=0,IF(Z104&lt;'印紙判定表'!$A$24,0,'印紙判定表'!$C$24),IF(Z104&lt;'印紙判定表'!$A$6,0,INDEX('印紙判定表'!$C$5:$C$19,MATCH(MAX(Y104,'印紙判定表'!$A$6),'印紙判定表'!$A$5:$A$19,1))))))))</f>
        <v/>
      </c>
      <c r="AB104" s="11" t="str">
        <f>IF(Q104=0,"",IF(O104="はい","非課税（営業に関しない受取書・国税庁 No.7125）",IF(I104="クレジットカード","課税文書に当たらない（領収書に「クレジットカード利用」と印字・国税庁 質疑応答19/37）",IF(I104="電子（PDFのみ）","課税文書に当たらない（電子データのみで紙を渡さない・国税庁 質疑応答02/10。紙に印刷して渡すと課税）",IF(AA104=0,"非課税（受取金額が"&amp;TEXT(IF(Y104=0,'印紙判定表'!$A$24,'印紙判定表'!$A$6),"#,##0")&amp;"円"&amp;"未満・国税庁 No.7105）"&amp;IF(N(N104)&gt;0,"。売上代金と売上代金以外の合計で判定","")&amp;IF(N(M104)&gt;0,"。入湯税など特別徴収の税は判定額に入れない（印紙税法基本通達第32条）",""),"課税（判定額"&amp;TEXT(Y104,"#,##0")&amp;"円→"&amp;TEXT(AA104,"#,##0")&amp;"円）"&amp;IF(AND('設定'!$B$9="はい",'設定'!$B$12="はい"),"。消費税額を除いた額で判定（国税庁 No.7124）","。税込の額で判定（"&amp;IF('設定'!$B$9="はい","消費税額を印字しない書式・国税庁 No.7124","免税事業者・国税庁 質疑応答19/21")&amp;"）")&amp;IF(N(M104)&gt;0,"。入湯税など特別徴収の税は判定額に入れない（印紙税法基本通達第32条）","")&amp;IF(I104="銀行振込","。振込でも受取書（印紙税法基本通達 別表第一 第17号文書の4）","")&amp;IF(OR(I104="電子マネー",I104="コード決済"),"。決済の仕組みで扱いが違う（国税庁 質疑応答19/50）。この表では印紙が要るものとして判定","")&amp;IF(Y104=0,"。売上代金以外の受取書として判定（第17号の2）",IF(Y104&lt;'印紙判定表'!$A$6,"。売上代金は"&amp;TEXT('印紙判定表'!$A$6,"#,##0")&amp;"円"&amp;"未満だが、売上代金以外との合計が"&amp;TEXT('印紙判定表'!$A$6,"#,##0")&amp;"円"&amp;"以上のため"&amp;TEXT(AA104,"#,##0")&amp;"円","")))))))</f>
        <v/>
      </c>
      <c r="AC104" s="11" t="str">
        <f>IF(Q104=0,"",IF(G104="はい","簡易請求書の形（宛名なし・「上様」）","事業者宛（適格請求書の形）"))</f>
        <v/>
      </c>
      <c r="AD104" s="11" t="str">
        <f>IF(COUNT(K104,L104,M104,N104)=0,"",IF(Q104=0,"取引日を入れてください（税率を取引日で決めます）。",IF(AND(G104&lt;&gt;"はい",E104=""),"宛名を入れてください（事業者宛は宛名が必要）。","")&amp;IF(AND(G104="はい",'設定'!$B$10="その他（事業者間の取引が中心）"),"「上様」にできる事業か確認してください（相手が個別に特定される取引は簡易請求書の対象外・国税庁 問24-2）。","")&amp;IF(AND(G104&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104="","領収書の日付（受領日）を入れてください。","")&amp;IF(OR(I104="電子マネー",I104="コード決済"),"決済の仕組みで印紙の扱いが違います（国税庁 質疑応答19/50）。","")))</f>
        <v/>
      </c>
      <c r="AE104" s="19" t="str">
        <f>IF(Q104=0,"",IF(P104&lt;&gt;"","領 収 書（再発行）","領 収 書"))</f>
        <v/>
      </c>
      <c r="AF104" s="19" t="str">
        <f>IF(B104="","",IF(B104&gt;=DATE(2019,5,1),"令和"&amp;IF(YEAR(B104)=2019,"元",YEAR(B104)-2018)&amp;"年"&amp;MONTH(B104)&amp;"月"&amp;DAY(B104)&amp;"日",YEAR(B104)&amp;"年"&amp;MONTH(B104)&amp;"月"&amp;DAY(B104)&amp;"日")&amp;IF(P104&lt;&gt;"","　（再発行）元の領収書 "&amp;IF(P104&gt;=DATE(2019,5,1),"令和"&amp;IF(YEAR(P104)=2019,"元",YEAR(P104)-2018)&amp;"年"&amp;MONTH(P104)&amp;"月"&amp;DAY(P104)&amp;"日",YEAR(P104)&amp;"年"&amp;MONTH(P104)&amp;"月"&amp;DAY(P104)&amp;"日")&amp;"付",""))</f>
        <v/>
      </c>
      <c r="AG104" s="19" t="str">
        <f>IF(G104="はい","上様",IF(E104="","",E104&amp;" "&amp;IF(F104="","様",F104)))</f>
        <v/>
      </c>
      <c r="AH104" s="19" t="str">
        <f>IF(Q104=0,"","金額　￥"&amp;TEXT(X104,"#,##0")&amp;" －")</f>
        <v/>
      </c>
      <c r="AI104" s="19" t="str">
        <f>IF(H104="","","但し　"&amp;IF(RIGHT(H104&amp;IF(D104&lt;&gt;"","（"&amp;D104&amp;"）",""),3)="として",H104&amp;IF(D104&lt;&gt;"","（"&amp;D104&amp;"）",""),H104&amp;IF(D104&lt;&gt;"","（"&amp;D104&amp;"）","")&amp;"として")&amp;IF(I104="クレジットカード","（クレジットカード利用）","")&amp;IF(N(L104)&gt;0,"（※は軽減税率の対象品目）",""))</f>
        <v/>
      </c>
      <c r="AJ104" s="19" t="str">
        <f>IF(OR(Q104=0,N(K104)=0),"",IF(AND('設定'!$B$12&lt;&gt;"はい",'設定'!$B$8=""),"",IF(G104="はい",R104&amp;"%対象"&amp;"　"&amp;TEXT(T104+U104,"#,##0")&amp;"円"&amp;IF('設定'!$B$12="はい","（うち消費税額 "&amp;TEXT(U104,"#,##0")&amp;"円）",""),IF('設定'!$B$12="はい",R104&amp;"%対象"&amp;"　税抜 "&amp;TEXT(T104,"#,##0")&amp;"円　消費税額 "&amp;TEXT(U104,"#,##0")&amp;"円（税込 "&amp;TEXT(T104+U104,"#,##0")&amp;"円）",R104&amp;"%対象"&amp;"　税込 "&amp;TEXT(T104+U104,"#,##0")&amp;"円"))))</f>
        <v/>
      </c>
      <c r="AK104" s="19" t="str">
        <f>IF(OR(Q104=0,N(L104)=0),"",IF(AND('設定'!$B$12&lt;&gt;"はい",'設定'!$B$8=""),"",IF(G104="はい",S104&amp;"%対象※"&amp;"　"&amp;TEXT(V104+W104,"#,##0")&amp;"円"&amp;IF('設定'!$B$12="はい","（うち消費税額 "&amp;TEXT(W104,"#,##0")&amp;"円）",""),IF('設定'!$B$12="はい",S104&amp;"%対象※"&amp;"　税抜 "&amp;TEXT(V104,"#,##0")&amp;"円　消費税額 "&amp;TEXT(W104,"#,##0")&amp;"円（税込 "&amp;TEXT(V104+W104,"#,##0")&amp;"円）",S104&amp;"%対象※"&amp;"　税込 "&amp;TEXT(V104+W104,"#,##0")&amp;"円"))))</f>
        <v/>
      </c>
      <c r="AL104" s="19" t="str">
        <f>IF(OR(Q104=0,N(M104)=0),"","課税対象外（入湯税など）　"&amp;TEXT(M104,"#,##0")&amp;"円")</f>
        <v/>
      </c>
      <c r="AM104" s="19" t="str">
        <f>IF(OR(Q104=0,N(N104)=0),"","売上代金以外の額　"&amp;TEXT(N104,"#,##0")&amp;"円")</f>
        <v/>
      </c>
      <c r="AN104" s="19" t="str">
        <f>IF(Q104=0,"",IF(AA104&gt;0,"収入印紙 "&amp;TEXT(AA104,"#,##0")&amp;"円 貼付欄",""))</f>
        <v/>
      </c>
    </row>
    <row r="105">
      <c r="A105" s="103" t="n">
        <v>101</v>
      </c>
      <c r="B105" s="100" t="n"/>
      <c r="C105" s="100" t="n"/>
      <c r="D105" s="7" t="n"/>
      <c r="E105" s="7" t="n"/>
      <c r="F105" s="15" t="n"/>
      <c r="G105" s="15" t="n"/>
      <c r="H105" s="7" t="n"/>
      <c r="I105" s="15" t="n"/>
      <c r="J105" s="15" t="n"/>
      <c r="K105" s="104" t="n"/>
      <c r="L105" s="104" t="n"/>
      <c r="M105" s="104" t="n"/>
      <c r="N105" s="104" t="n"/>
      <c r="O105" s="15" t="n"/>
      <c r="P105" s="100" t="n"/>
      <c r="Q105" s="17">
        <f>IF(COUNT(K105,L105,M105,N105)=0,0,IF(AND(OR(N(K105)=0,R105&lt;&gt;""),OR(N(L105)=0,S105&lt;&gt;"")),1,0))</f>
        <v>0</v>
      </c>
      <c r="R105" s="17" t="str">
        <f>IF(C105="","",IFERROR(LOOKUP(2,1/(('設定'!$B$16:$B$19&lt;&gt;"")*('設定'!$B$16:$B$19&lt;=C105)*('設定'!$C$16:$C$19&lt;&gt;"")),'設定'!$C$16:$C$19),""))</f>
        <v/>
      </c>
      <c r="S105" s="17" t="str">
        <f>IF(C105="","",IFERROR(LOOKUP(2,1/(('設定'!$B$20:$B$23&lt;&gt;"")*('設定'!$B$20:$B$23&lt;=C105)*('設定'!$C$20:$C$23&lt;&gt;"")),'設定'!$C$20:$C$23),""))</f>
        <v/>
      </c>
      <c r="T105" s="105" t="str">
        <f>IF(Q105=0,"",IF(N(K105)=0,0,IF(J105="税抜",K105,K105-U105)))</f>
        <v/>
      </c>
      <c r="U105" s="105" t="str">
        <f>IF(Q105=0,"",IF(N(K105)=0,0,IF('設定'!$B$11="切上げ",ROUNDUP(IF(J105="税抜",K105*R105/100,K105*R105/(100+R105)),0),IF('設定'!$B$11="四捨五入",ROUND(IF(J105="税抜",K105*R105/100,K105*R105/(100+R105)),0),ROUNDDOWN(IF(J105="税抜",K105*R105/100,K105*R105/(100+R105)),0)))))</f>
        <v/>
      </c>
      <c r="V105" s="105" t="str">
        <f>IF(Q105=0,"",IF(N(L105)=0,0,IF(J105="税抜",L105,L105-W105)))</f>
        <v/>
      </c>
      <c r="W105" s="105" t="str">
        <f>IF(Q105=0,"",IF(N(L105)=0,0,IF('設定'!$B$11="切上げ",ROUNDUP(IF(J105="税抜",L105*S105/100,L105*S105/(100+S105)),0),IF('設定'!$B$11="四捨五入",ROUND(IF(J105="税抜",L105*S105/100,L105*S105/(100+S105)),0),ROUNDDOWN(IF(J105="税抜",L105*S105/100,L105*S105/(100+S105)),0)))))</f>
        <v/>
      </c>
      <c r="X105" s="105" t="str">
        <f>IF(Q105=0,"",T105+U105+V105+W105+N(M105)+N(N105))</f>
        <v/>
      </c>
      <c r="Y105" s="105" t="str">
        <f>IF(Q105=0,"",IF(AND('設定'!$B$9="はい",'設定'!$B$12="はい"),T105+V105,T105+U105+V105+W105))</f>
        <v/>
      </c>
      <c r="Z105" s="105" t="str">
        <f>IF(Q105=0,"",Y105+N(N105))</f>
        <v/>
      </c>
      <c r="AA105" s="105" t="str">
        <f>IF(Q105=0,"",IF(O105="はい",0,IF(I105="クレジットカード",0,IF(I105="電子（PDFのみ）",0,IF(Y105=0,IF(Z105&lt;'印紙判定表'!$A$24,0,'印紙判定表'!$C$24),IF(Z105&lt;'印紙判定表'!$A$6,0,INDEX('印紙判定表'!$C$5:$C$19,MATCH(MAX(Y105,'印紙判定表'!$A$6),'印紙判定表'!$A$5:$A$19,1))))))))</f>
        <v/>
      </c>
      <c r="AB105" s="11" t="str">
        <f>IF(Q105=0,"",IF(O105="はい","非課税（営業に関しない受取書・国税庁 No.7125）",IF(I105="クレジットカード","課税文書に当たらない（領収書に「クレジットカード利用」と印字・国税庁 質疑応答19/37）",IF(I105="電子（PDFのみ）","課税文書に当たらない（電子データのみで紙を渡さない・国税庁 質疑応答02/10。紙に印刷して渡すと課税）",IF(AA105=0,"非課税（受取金額が"&amp;TEXT(IF(Y105=0,'印紙判定表'!$A$24,'印紙判定表'!$A$6),"#,##0")&amp;"円"&amp;"未満・国税庁 No.7105）"&amp;IF(N(N105)&gt;0,"。売上代金と売上代金以外の合計で判定","")&amp;IF(N(M105)&gt;0,"。入湯税など特別徴収の税は判定額に入れない（印紙税法基本通達第32条）",""),"課税（判定額"&amp;TEXT(Y105,"#,##0")&amp;"円→"&amp;TEXT(AA105,"#,##0")&amp;"円）"&amp;IF(AND('設定'!$B$9="はい",'設定'!$B$12="はい"),"。消費税額を除いた額で判定（国税庁 No.7124）","。税込の額で判定（"&amp;IF('設定'!$B$9="はい","消費税額を印字しない書式・国税庁 No.7124","免税事業者・国税庁 質疑応答19/21")&amp;"）")&amp;IF(N(M105)&gt;0,"。入湯税など特別徴収の税は判定額に入れない（印紙税法基本通達第32条）","")&amp;IF(I105="銀行振込","。振込でも受取書（印紙税法基本通達 別表第一 第17号文書の4）","")&amp;IF(OR(I105="電子マネー",I105="コード決済"),"。決済の仕組みで扱いが違う（国税庁 質疑応答19/50）。この表では印紙が要るものとして判定","")&amp;IF(Y105=0,"。売上代金以外の受取書として判定（第17号の2）",IF(Y105&lt;'印紙判定表'!$A$6,"。売上代金は"&amp;TEXT('印紙判定表'!$A$6,"#,##0")&amp;"円"&amp;"未満だが、売上代金以外との合計が"&amp;TEXT('印紙判定表'!$A$6,"#,##0")&amp;"円"&amp;"以上のため"&amp;TEXT(AA105,"#,##0")&amp;"円","")))))))</f>
        <v/>
      </c>
      <c r="AC105" s="11" t="str">
        <f>IF(Q105=0,"",IF(G105="はい","簡易請求書の形（宛名なし・「上様」）","事業者宛（適格請求書の形）"))</f>
        <v/>
      </c>
      <c r="AD105" s="11" t="str">
        <f>IF(COUNT(K105,L105,M105,N105)=0,"",IF(Q105=0,"取引日を入れてください（税率を取引日で決めます）。",IF(AND(G105&lt;&gt;"はい",E105=""),"宛名を入れてください（事業者宛は宛名が必要）。","")&amp;IF(AND(G105="はい",'設定'!$B$10="その他（事業者間の取引が中心）"),"「上様」にできる事業か確認してください（相手が個別に特定される取引は簡易請求書の対象外・国税庁 問24-2）。","")&amp;IF(AND(G105&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105="","領収書の日付（受領日）を入れてください。","")&amp;IF(OR(I105="電子マネー",I105="コード決済"),"決済の仕組みで印紙の扱いが違います（国税庁 質疑応答19/50）。","")))</f>
        <v/>
      </c>
      <c r="AE105" s="19" t="str">
        <f>IF(Q105=0,"",IF(P105&lt;&gt;"","領 収 書（再発行）","領 収 書"))</f>
        <v/>
      </c>
      <c r="AF105" s="19" t="str">
        <f>IF(B105="","",IF(B105&gt;=DATE(2019,5,1),"令和"&amp;IF(YEAR(B105)=2019,"元",YEAR(B105)-2018)&amp;"年"&amp;MONTH(B105)&amp;"月"&amp;DAY(B105)&amp;"日",YEAR(B105)&amp;"年"&amp;MONTH(B105)&amp;"月"&amp;DAY(B105)&amp;"日")&amp;IF(P105&lt;&gt;"","　（再発行）元の領収書 "&amp;IF(P105&gt;=DATE(2019,5,1),"令和"&amp;IF(YEAR(P105)=2019,"元",YEAR(P105)-2018)&amp;"年"&amp;MONTH(P105)&amp;"月"&amp;DAY(P105)&amp;"日",YEAR(P105)&amp;"年"&amp;MONTH(P105)&amp;"月"&amp;DAY(P105)&amp;"日")&amp;"付",""))</f>
        <v/>
      </c>
      <c r="AG105" s="19" t="str">
        <f>IF(G105="はい","上様",IF(E105="","",E105&amp;" "&amp;IF(F105="","様",F105)))</f>
        <v/>
      </c>
      <c r="AH105" s="19" t="str">
        <f>IF(Q105=0,"","金額　￥"&amp;TEXT(X105,"#,##0")&amp;" －")</f>
        <v/>
      </c>
      <c r="AI105" s="19" t="str">
        <f>IF(H105="","","但し　"&amp;IF(RIGHT(H105&amp;IF(D105&lt;&gt;"","（"&amp;D105&amp;"）",""),3)="として",H105&amp;IF(D105&lt;&gt;"","（"&amp;D105&amp;"）",""),H105&amp;IF(D105&lt;&gt;"","（"&amp;D105&amp;"）","")&amp;"として")&amp;IF(I105="クレジットカード","（クレジットカード利用）","")&amp;IF(N(L105)&gt;0,"（※は軽減税率の対象品目）",""))</f>
        <v/>
      </c>
      <c r="AJ105" s="19" t="str">
        <f>IF(OR(Q105=0,N(K105)=0),"",IF(AND('設定'!$B$12&lt;&gt;"はい",'設定'!$B$8=""),"",IF(G105="はい",R105&amp;"%対象"&amp;"　"&amp;TEXT(T105+U105,"#,##0")&amp;"円"&amp;IF('設定'!$B$12="はい","（うち消費税額 "&amp;TEXT(U105,"#,##0")&amp;"円）",""),IF('設定'!$B$12="はい",R105&amp;"%対象"&amp;"　税抜 "&amp;TEXT(T105,"#,##0")&amp;"円　消費税額 "&amp;TEXT(U105,"#,##0")&amp;"円（税込 "&amp;TEXT(T105+U105,"#,##0")&amp;"円）",R105&amp;"%対象"&amp;"　税込 "&amp;TEXT(T105+U105,"#,##0")&amp;"円"))))</f>
        <v/>
      </c>
      <c r="AK105" s="19" t="str">
        <f>IF(OR(Q105=0,N(L105)=0),"",IF(AND('設定'!$B$12&lt;&gt;"はい",'設定'!$B$8=""),"",IF(G105="はい",S105&amp;"%対象※"&amp;"　"&amp;TEXT(V105+W105,"#,##0")&amp;"円"&amp;IF('設定'!$B$12="はい","（うち消費税額 "&amp;TEXT(W105,"#,##0")&amp;"円）",""),IF('設定'!$B$12="はい",S105&amp;"%対象※"&amp;"　税抜 "&amp;TEXT(V105,"#,##0")&amp;"円　消費税額 "&amp;TEXT(W105,"#,##0")&amp;"円（税込 "&amp;TEXT(V105+W105,"#,##0")&amp;"円）",S105&amp;"%対象※"&amp;"　税込 "&amp;TEXT(V105+W105,"#,##0")&amp;"円"))))</f>
        <v/>
      </c>
      <c r="AL105" s="19" t="str">
        <f>IF(OR(Q105=0,N(M105)=0),"","課税対象外（入湯税など）　"&amp;TEXT(M105,"#,##0")&amp;"円")</f>
        <v/>
      </c>
      <c r="AM105" s="19" t="str">
        <f>IF(OR(Q105=0,N(N105)=0),"","売上代金以外の額　"&amp;TEXT(N105,"#,##0")&amp;"円")</f>
        <v/>
      </c>
      <c r="AN105" s="19" t="str">
        <f>IF(Q105=0,"",IF(AA105&gt;0,"収入印紙 "&amp;TEXT(AA105,"#,##0")&amp;"円 貼付欄",""))</f>
        <v/>
      </c>
    </row>
    <row r="106">
      <c r="A106" s="103" t="n">
        <v>102</v>
      </c>
      <c r="B106" s="100" t="n"/>
      <c r="C106" s="100" t="n"/>
      <c r="D106" s="7" t="n"/>
      <c r="E106" s="7" t="n"/>
      <c r="F106" s="15" t="n"/>
      <c r="G106" s="15" t="n"/>
      <c r="H106" s="7" t="n"/>
      <c r="I106" s="15" t="n"/>
      <c r="J106" s="15" t="n"/>
      <c r="K106" s="104" t="n"/>
      <c r="L106" s="104" t="n"/>
      <c r="M106" s="104" t="n"/>
      <c r="N106" s="104" t="n"/>
      <c r="O106" s="15" t="n"/>
      <c r="P106" s="100" t="n"/>
      <c r="Q106" s="17">
        <f>IF(COUNT(K106,L106,M106,N106)=0,0,IF(AND(OR(N(K106)=0,R106&lt;&gt;""),OR(N(L106)=0,S106&lt;&gt;"")),1,0))</f>
        <v>0</v>
      </c>
      <c r="R106" s="17" t="str">
        <f>IF(C106="","",IFERROR(LOOKUP(2,1/(('設定'!$B$16:$B$19&lt;&gt;"")*('設定'!$B$16:$B$19&lt;=C106)*('設定'!$C$16:$C$19&lt;&gt;"")),'設定'!$C$16:$C$19),""))</f>
        <v/>
      </c>
      <c r="S106" s="17" t="str">
        <f>IF(C106="","",IFERROR(LOOKUP(2,1/(('設定'!$B$20:$B$23&lt;&gt;"")*('設定'!$B$20:$B$23&lt;=C106)*('設定'!$C$20:$C$23&lt;&gt;"")),'設定'!$C$20:$C$23),""))</f>
        <v/>
      </c>
      <c r="T106" s="105" t="str">
        <f>IF(Q106=0,"",IF(N(K106)=0,0,IF(J106="税抜",K106,K106-U106)))</f>
        <v/>
      </c>
      <c r="U106" s="105" t="str">
        <f>IF(Q106=0,"",IF(N(K106)=0,0,IF('設定'!$B$11="切上げ",ROUNDUP(IF(J106="税抜",K106*R106/100,K106*R106/(100+R106)),0),IF('設定'!$B$11="四捨五入",ROUND(IF(J106="税抜",K106*R106/100,K106*R106/(100+R106)),0),ROUNDDOWN(IF(J106="税抜",K106*R106/100,K106*R106/(100+R106)),0)))))</f>
        <v/>
      </c>
      <c r="V106" s="105" t="str">
        <f>IF(Q106=0,"",IF(N(L106)=0,0,IF(J106="税抜",L106,L106-W106)))</f>
        <v/>
      </c>
      <c r="W106" s="105" t="str">
        <f>IF(Q106=0,"",IF(N(L106)=0,0,IF('設定'!$B$11="切上げ",ROUNDUP(IF(J106="税抜",L106*S106/100,L106*S106/(100+S106)),0),IF('設定'!$B$11="四捨五入",ROUND(IF(J106="税抜",L106*S106/100,L106*S106/(100+S106)),0),ROUNDDOWN(IF(J106="税抜",L106*S106/100,L106*S106/(100+S106)),0)))))</f>
        <v/>
      </c>
      <c r="X106" s="105" t="str">
        <f>IF(Q106=0,"",T106+U106+V106+W106+N(M106)+N(N106))</f>
        <v/>
      </c>
      <c r="Y106" s="105" t="str">
        <f>IF(Q106=0,"",IF(AND('設定'!$B$9="はい",'設定'!$B$12="はい"),T106+V106,T106+U106+V106+W106))</f>
        <v/>
      </c>
      <c r="Z106" s="105" t="str">
        <f>IF(Q106=0,"",Y106+N(N106))</f>
        <v/>
      </c>
      <c r="AA106" s="105" t="str">
        <f>IF(Q106=0,"",IF(O106="はい",0,IF(I106="クレジットカード",0,IF(I106="電子（PDFのみ）",0,IF(Y106=0,IF(Z106&lt;'印紙判定表'!$A$24,0,'印紙判定表'!$C$24),IF(Z106&lt;'印紙判定表'!$A$6,0,INDEX('印紙判定表'!$C$5:$C$19,MATCH(MAX(Y106,'印紙判定表'!$A$6),'印紙判定表'!$A$5:$A$19,1))))))))</f>
        <v/>
      </c>
      <c r="AB106" s="11" t="str">
        <f>IF(Q106=0,"",IF(O106="はい","非課税（営業に関しない受取書・国税庁 No.7125）",IF(I106="クレジットカード","課税文書に当たらない（領収書に「クレジットカード利用」と印字・国税庁 質疑応答19/37）",IF(I106="電子（PDFのみ）","課税文書に当たらない（電子データのみで紙を渡さない・国税庁 質疑応答02/10。紙に印刷して渡すと課税）",IF(AA106=0,"非課税（受取金額が"&amp;TEXT(IF(Y106=0,'印紙判定表'!$A$24,'印紙判定表'!$A$6),"#,##0")&amp;"円"&amp;"未満・国税庁 No.7105）"&amp;IF(N(N106)&gt;0,"。売上代金と売上代金以外の合計で判定","")&amp;IF(N(M106)&gt;0,"。入湯税など特別徴収の税は判定額に入れない（印紙税法基本通達第32条）",""),"課税（判定額"&amp;TEXT(Y106,"#,##0")&amp;"円→"&amp;TEXT(AA106,"#,##0")&amp;"円）"&amp;IF(AND('設定'!$B$9="はい",'設定'!$B$12="はい"),"。消費税額を除いた額で判定（国税庁 No.7124）","。税込の額で判定（"&amp;IF('設定'!$B$9="はい","消費税額を印字しない書式・国税庁 No.7124","免税事業者・国税庁 質疑応答19/21")&amp;"）")&amp;IF(N(M106)&gt;0,"。入湯税など特別徴収の税は判定額に入れない（印紙税法基本通達第32条）","")&amp;IF(I106="銀行振込","。振込でも受取書（印紙税法基本通達 別表第一 第17号文書の4）","")&amp;IF(OR(I106="電子マネー",I106="コード決済"),"。決済の仕組みで扱いが違う（国税庁 質疑応答19/50）。この表では印紙が要るものとして判定","")&amp;IF(Y106=0,"。売上代金以外の受取書として判定（第17号の2）",IF(Y106&lt;'印紙判定表'!$A$6,"。売上代金は"&amp;TEXT('印紙判定表'!$A$6,"#,##0")&amp;"円"&amp;"未満だが、売上代金以外との合計が"&amp;TEXT('印紙判定表'!$A$6,"#,##0")&amp;"円"&amp;"以上のため"&amp;TEXT(AA106,"#,##0")&amp;"円","")))))))</f>
        <v/>
      </c>
      <c r="AC106" s="11" t="str">
        <f>IF(Q106=0,"",IF(G106="はい","簡易請求書の形（宛名なし・「上様」）","事業者宛（適格請求書の形）"))</f>
        <v/>
      </c>
      <c r="AD106" s="11" t="str">
        <f>IF(COUNT(K106,L106,M106,N106)=0,"",IF(Q106=0,"取引日を入れてください（税率を取引日で決めます）。",IF(AND(G106&lt;&gt;"はい",E106=""),"宛名を入れてください（事業者宛は宛名が必要）。","")&amp;IF(AND(G106="はい",'設定'!$B$10="その他（事業者間の取引が中心）"),"「上様」にできる事業か確認してください（相手が個別に特定される取引は簡易請求書の対象外・国税庁 問24-2）。","")&amp;IF(AND(G106&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106="","領収書の日付（受領日）を入れてください。","")&amp;IF(OR(I106="電子マネー",I106="コード決済"),"決済の仕組みで印紙の扱いが違います（国税庁 質疑応答19/50）。","")))</f>
        <v/>
      </c>
      <c r="AE106" s="19" t="str">
        <f>IF(Q106=0,"",IF(P106&lt;&gt;"","領 収 書（再発行）","領 収 書"))</f>
        <v/>
      </c>
      <c r="AF106" s="19" t="str">
        <f>IF(B106="","",IF(B106&gt;=DATE(2019,5,1),"令和"&amp;IF(YEAR(B106)=2019,"元",YEAR(B106)-2018)&amp;"年"&amp;MONTH(B106)&amp;"月"&amp;DAY(B106)&amp;"日",YEAR(B106)&amp;"年"&amp;MONTH(B106)&amp;"月"&amp;DAY(B106)&amp;"日")&amp;IF(P106&lt;&gt;"","　（再発行）元の領収書 "&amp;IF(P106&gt;=DATE(2019,5,1),"令和"&amp;IF(YEAR(P106)=2019,"元",YEAR(P106)-2018)&amp;"年"&amp;MONTH(P106)&amp;"月"&amp;DAY(P106)&amp;"日",YEAR(P106)&amp;"年"&amp;MONTH(P106)&amp;"月"&amp;DAY(P106)&amp;"日")&amp;"付",""))</f>
        <v/>
      </c>
      <c r="AG106" s="19" t="str">
        <f>IF(G106="はい","上様",IF(E106="","",E106&amp;" "&amp;IF(F106="","様",F106)))</f>
        <v/>
      </c>
      <c r="AH106" s="19" t="str">
        <f>IF(Q106=0,"","金額　￥"&amp;TEXT(X106,"#,##0")&amp;" －")</f>
        <v/>
      </c>
      <c r="AI106" s="19" t="str">
        <f>IF(H106="","","但し　"&amp;IF(RIGHT(H106&amp;IF(D106&lt;&gt;"","（"&amp;D106&amp;"）",""),3)="として",H106&amp;IF(D106&lt;&gt;"","（"&amp;D106&amp;"）",""),H106&amp;IF(D106&lt;&gt;"","（"&amp;D106&amp;"）","")&amp;"として")&amp;IF(I106="クレジットカード","（クレジットカード利用）","")&amp;IF(N(L106)&gt;0,"（※は軽減税率の対象品目）",""))</f>
        <v/>
      </c>
      <c r="AJ106" s="19" t="str">
        <f>IF(OR(Q106=0,N(K106)=0),"",IF(AND('設定'!$B$12&lt;&gt;"はい",'設定'!$B$8=""),"",IF(G106="はい",R106&amp;"%対象"&amp;"　"&amp;TEXT(T106+U106,"#,##0")&amp;"円"&amp;IF('設定'!$B$12="はい","（うち消費税額 "&amp;TEXT(U106,"#,##0")&amp;"円）",""),IF('設定'!$B$12="はい",R106&amp;"%対象"&amp;"　税抜 "&amp;TEXT(T106,"#,##0")&amp;"円　消費税額 "&amp;TEXT(U106,"#,##0")&amp;"円（税込 "&amp;TEXT(T106+U106,"#,##0")&amp;"円）",R106&amp;"%対象"&amp;"　税込 "&amp;TEXT(T106+U106,"#,##0")&amp;"円"))))</f>
        <v/>
      </c>
      <c r="AK106" s="19" t="str">
        <f>IF(OR(Q106=0,N(L106)=0),"",IF(AND('設定'!$B$12&lt;&gt;"はい",'設定'!$B$8=""),"",IF(G106="はい",S106&amp;"%対象※"&amp;"　"&amp;TEXT(V106+W106,"#,##0")&amp;"円"&amp;IF('設定'!$B$12="はい","（うち消費税額 "&amp;TEXT(W106,"#,##0")&amp;"円）",""),IF('設定'!$B$12="はい",S106&amp;"%対象※"&amp;"　税抜 "&amp;TEXT(V106,"#,##0")&amp;"円　消費税額 "&amp;TEXT(W106,"#,##0")&amp;"円（税込 "&amp;TEXT(V106+W106,"#,##0")&amp;"円）",S106&amp;"%対象※"&amp;"　税込 "&amp;TEXT(V106+W106,"#,##0")&amp;"円"))))</f>
        <v/>
      </c>
      <c r="AL106" s="19" t="str">
        <f>IF(OR(Q106=0,N(M106)=0),"","課税対象外（入湯税など）　"&amp;TEXT(M106,"#,##0")&amp;"円")</f>
        <v/>
      </c>
      <c r="AM106" s="19" t="str">
        <f>IF(OR(Q106=0,N(N106)=0),"","売上代金以外の額　"&amp;TEXT(N106,"#,##0")&amp;"円")</f>
        <v/>
      </c>
      <c r="AN106" s="19" t="str">
        <f>IF(Q106=0,"",IF(AA106&gt;0,"収入印紙 "&amp;TEXT(AA106,"#,##0")&amp;"円 貼付欄",""))</f>
        <v/>
      </c>
    </row>
    <row r="107">
      <c r="A107" s="103" t="n">
        <v>103</v>
      </c>
      <c r="B107" s="100" t="n"/>
      <c r="C107" s="100" t="n"/>
      <c r="D107" s="7" t="n"/>
      <c r="E107" s="7" t="n"/>
      <c r="F107" s="15" t="n"/>
      <c r="G107" s="15" t="n"/>
      <c r="H107" s="7" t="n"/>
      <c r="I107" s="15" t="n"/>
      <c r="J107" s="15" t="n"/>
      <c r="K107" s="104" t="n"/>
      <c r="L107" s="104" t="n"/>
      <c r="M107" s="104" t="n"/>
      <c r="N107" s="104" t="n"/>
      <c r="O107" s="15" t="n"/>
      <c r="P107" s="100" t="n"/>
      <c r="Q107" s="17">
        <f>IF(COUNT(K107,L107,M107,N107)=0,0,IF(AND(OR(N(K107)=0,R107&lt;&gt;""),OR(N(L107)=0,S107&lt;&gt;"")),1,0))</f>
        <v>0</v>
      </c>
      <c r="R107" s="17" t="str">
        <f>IF(C107="","",IFERROR(LOOKUP(2,1/(('設定'!$B$16:$B$19&lt;&gt;"")*('設定'!$B$16:$B$19&lt;=C107)*('設定'!$C$16:$C$19&lt;&gt;"")),'設定'!$C$16:$C$19),""))</f>
        <v/>
      </c>
      <c r="S107" s="17" t="str">
        <f>IF(C107="","",IFERROR(LOOKUP(2,1/(('設定'!$B$20:$B$23&lt;&gt;"")*('設定'!$B$20:$B$23&lt;=C107)*('設定'!$C$20:$C$23&lt;&gt;"")),'設定'!$C$20:$C$23),""))</f>
        <v/>
      </c>
      <c r="T107" s="105" t="str">
        <f>IF(Q107=0,"",IF(N(K107)=0,0,IF(J107="税抜",K107,K107-U107)))</f>
        <v/>
      </c>
      <c r="U107" s="105" t="str">
        <f>IF(Q107=0,"",IF(N(K107)=0,0,IF('設定'!$B$11="切上げ",ROUNDUP(IF(J107="税抜",K107*R107/100,K107*R107/(100+R107)),0),IF('設定'!$B$11="四捨五入",ROUND(IF(J107="税抜",K107*R107/100,K107*R107/(100+R107)),0),ROUNDDOWN(IF(J107="税抜",K107*R107/100,K107*R107/(100+R107)),0)))))</f>
        <v/>
      </c>
      <c r="V107" s="105" t="str">
        <f>IF(Q107=0,"",IF(N(L107)=0,0,IF(J107="税抜",L107,L107-W107)))</f>
        <v/>
      </c>
      <c r="W107" s="105" t="str">
        <f>IF(Q107=0,"",IF(N(L107)=0,0,IF('設定'!$B$11="切上げ",ROUNDUP(IF(J107="税抜",L107*S107/100,L107*S107/(100+S107)),0),IF('設定'!$B$11="四捨五入",ROUND(IF(J107="税抜",L107*S107/100,L107*S107/(100+S107)),0),ROUNDDOWN(IF(J107="税抜",L107*S107/100,L107*S107/(100+S107)),0)))))</f>
        <v/>
      </c>
      <c r="X107" s="105" t="str">
        <f>IF(Q107=0,"",T107+U107+V107+W107+N(M107)+N(N107))</f>
        <v/>
      </c>
      <c r="Y107" s="105" t="str">
        <f>IF(Q107=0,"",IF(AND('設定'!$B$9="はい",'設定'!$B$12="はい"),T107+V107,T107+U107+V107+W107))</f>
        <v/>
      </c>
      <c r="Z107" s="105" t="str">
        <f>IF(Q107=0,"",Y107+N(N107))</f>
        <v/>
      </c>
      <c r="AA107" s="105" t="str">
        <f>IF(Q107=0,"",IF(O107="はい",0,IF(I107="クレジットカード",0,IF(I107="電子（PDFのみ）",0,IF(Y107=0,IF(Z107&lt;'印紙判定表'!$A$24,0,'印紙判定表'!$C$24),IF(Z107&lt;'印紙判定表'!$A$6,0,INDEX('印紙判定表'!$C$5:$C$19,MATCH(MAX(Y107,'印紙判定表'!$A$6),'印紙判定表'!$A$5:$A$19,1))))))))</f>
        <v/>
      </c>
      <c r="AB107" s="11" t="str">
        <f>IF(Q107=0,"",IF(O107="はい","非課税（営業に関しない受取書・国税庁 No.7125）",IF(I107="クレジットカード","課税文書に当たらない（領収書に「クレジットカード利用」と印字・国税庁 質疑応答19/37）",IF(I107="電子（PDFのみ）","課税文書に当たらない（電子データのみで紙を渡さない・国税庁 質疑応答02/10。紙に印刷して渡すと課税）",IF(AA107=0,"非課税（受取金額が"&amp;TEXT(IF(Y107=0,'印紙判定表'!$A$24,'印紙判定表'!$A$6),"#,##0")&amp;"円"&amp;"未満・国税庁 No.7105）"&amp;IF(N(N107)&gt;0,"。売上代金と売上代金以外の合計で判定","")&amp;IF(N(M107)&gt;0,"。入湯税など特別徴収の税は判定額に入れない（印紙税法基本通達第32条）",""),"課税（判定額"&amp;TEXT(Y107,"#,##0")&amp;"円→"&amp;TEXT(AA107,"#,##0")&amp;"円）"&amp;IF(AND('設定'!$B$9="はい",'設定'!$B$12="はい"),"。消費税額を除いた額で判定（国税庁 No.7124）","。税込の額で判定（"&amp;IF('設定'!$B$9="はい","消費税額を印字しない書式・国税庁 No.7124","免税事業者・国税庁 質疑応答19/21")&amp;"）")&amp;IF(N(M107)&gt;0,"。入湯税など特別徴収の税は判定額に入れない（印紙税法基本通達第32条）","")&amp;IF(I107="銀行振込","。振込でも受取書（印紙税法基本通達 別表第一 第17号文書の4）","")&amp;IF(OR(I107="電子マネー",I107="コード決済"),"。決済の仕組みで扱いが違う（国税庁 質疑応答19/50）。この表では印紙が要るものとして判定","")&amp;IF(Y107=0,"。売上代金以外の受取書として判定（第17号の2）",IF(Y107&lt;'印紙判定表'!$A$6,"。売上代金は"&amp;TEXT('印紙判定表'!$A$6,"#,##0")&amp;"円"&amp;"未満だが、売上代金以外との合計が"&amp;TEXT('印紙判定表'!$A$6,"#,##0")&amp;"円"&amp;"以上のため"&amp;TEXT(AA107,"#,##0")&amp;"円","")))))))</f>
        <v/>
      </c>
      <c r="AC107" s="11" t="str">
        <f>IF(Q107=0,"",IF(G107="はい","簡易請求書の形（宛名なし・「上様」）","事業者宛（適格請求書の形）"))</f>
        <v/>
      </c>
      <c r="AD107" s="11" t="str">
        <f>IF(COUNT(K107,L107,M107,N107)=0,"",IF(Q107=0,"取引日を入れてください（税率を取引日で決めます）。",IF(AND(G107&lt;&gt;"はい",E107=""),"宛名を入れてください（事業者宛は宛名が必要）。","")&amp;IF(AND(G107="はい",'設定'!$B$10="その他（事業者間の取引が中心）"),"「上様」にできる事業か確認してください（相手が個別に特定される取引は簡易請求書の対象外・国税庁 問24-2）。","")&amp;IF(AND(G107&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107="","領収書の日付（受領日）を入れてください。","")&amp;IF(OR(I107="電子マネー",I107="コード決済"),"決済の仕組みで印紙の扱いが違います（国税庁 質疑応答19/50）。","")))</f>
        <v/>
      </c>
      <c r="AE107" s="19" t="str">
        <f>IF(Q107=0,"",IF(P107&lt;&gt;"","領 収 書（再発行）","領 収 書"))</f>
        <v/>
      </c>
      <c r="AF107" s="19" t="str">
        <f>IF(B107="","",IF(B107&gt;=DATE(2019,5,1),"令和"&amp;IF(YEAR(B107)=2019,"元",YEAR(B107)-2018)&amp;"年"&amp;MONTH(B107)&amp;"月"&amp;DAY(B107)&amp;"日",YEAR(B107)&amp;"年"&amp;MONTH(B107)&amp;"月"&amp;DAY(B107)&amp;"日")&amp;IF(P107&lt;&gt;"","　（再発行）元の領収書 "&amp;IF(P107&gt;=DATE(2019,5,1),"令和"&amp;IF(YEAR(P107)=2019,"元",YEAR(P107)-2018)&amp;"年"&amp;MONTH(P107)&amp;"月"&amp;DAY(P107)&amp;"日",YEAR(P107)&amp;"年"&amp;MONTH(P107)&amp;"月"&amp;DAY(P107)&amp;"日")&amp;"付",""))</f>
        <v/>
      </c>
      <c r="AG107" s="19" t="str">
        <f>IF(G107="はい","上様",IF(E107="","",E107&amp;" "&amp;IF(F107="","様",F107)))</f>
        <v/>
      </c>
      <c r="AH107" s="19" t="str">
        <f>IF(Q107=0,"","金額　￥"&amp;TEXT(X107,"#,##0")&amp;" －")</f>
        <v/>
      </c>
      <c r="AI107" s="19" t="str">
        <f>IF(H107="","","但し　"&amp;IF(RIGHT(H107&amp;IF(D107&lt;&gt;"","（"&amp;D107&amp;"）",""),3)="として",H107&amp;IF(D107&lt;&gt;"","（"&amp;D107&amp;"）",""),H107&amp;IF(D107&lt;&gt;"","（"&amp;D107&amp;"）","")&amp;"として")&amp;IF(I107="クレジットカード","（クレジットカード利用）","")&amp;IF(N(L107)&gt;0,"（※は軽減税率の対象品目）",""))</f>
        <v/>
      </c>
      <c r="AJ107" s="19" t="str">
        <f>IF(OR(Q107=0,N(K107)=0),"",IF(AND('設定'!$B$12&lt;&gt;"はい",'設定'!$B$8=""),"",IF(G107="はい",R107&amp;"%対象"&amp;"　"&amp;TEXT(T107+U107,"#,##0")&amp;"円"&amp;IF('設定'!$B$12="はい","（うち消費税額 "&amp;TEXT(U107,"#,##0")&amp;"円）",""),IF('設定'!$B$12="はい",R107&amp;"%対象"&amp;"　税抜 "&amp;TEXT(T107,"#,##0")&amp;"円　消費税額 "&amp;TEXT(U107,"#,##0")&amp;"円（税込 "&amp;TEXT(T107+U107,"#,##0")&amp;"円）",R107&amp;"%対象"&amp;"　税込 "&amp;TEXT(T107+U107,"#,##0")&amp;"円"))))</f>
        <v/>
      </c>
      <c r="AK107" s="19" t="str">
        <f>IF(OR(Q107=0,N(L107)=0),"",IF(AND('設定'!$B$12&lt;&gt;"はい",'設定'!$B$8=""),"",IF(G107="はい",S107&amp;"%対象※"&amp;"　"&amp;TEXT(V107+W107,"#,##0")&amp;"円"&amp;IF('設定'!$B$12="はい","（うち消費税額 "&amp;TEXT(W107,"#,##0")&amp;"円）",""),IF('設定'!$B$12="はい",S107&amp;"%対象※"&amp;"　税抜 "&amp;TEXT(V107,"#,##0")&amp;"円　消費税額 "&amp;TEXT(W107,"#,##0")&amp;"円（税込 "&amp;TEXT(V107+W107,"#,##0")&amp;"円）",S107&amp;"%対象※"&amp;"　税込 "&amp;TEXT(V107+W107,"#,##0")&amp;"円"))))</f>
        <v/>
      </c>
      <c r="AL107" s="19" t="str">
        <f>IF(OR(Q107=0,N(M107)=0),"","課税対象外（入湯税など）　"&amp;TEXT(M107,"#,##0")&amp;"円")</f>
        <v/>
      </c>
      <c r="AM107" s="19" t="str">
        <f>IF(OR(Q107=0,N(N107)=0),"","売上代金以外の額　"&amp;TEXT(N107,"#,##0")&amp;"円")</f>
        <v/>
      </c>
      <c r="AN107" s="19" t="str">
        <f>IF(Q107=0,"",IF(AA107&gt;0,"収入印紙 "&amp;TEXT(AA107,"#,##0")&amp;"円 貼付欄",""))</f>
        <v/>
      </c>
    </row>
    <row r="108">
      <c r="A108" s="103" t="n">
        <v>104</v>
      </c>
      <c r="B108" s="100" t="n"/>
      <c r="C108" s="100" t="n"/>
      <c r="D108" s="7" t="n"/>
      <c r="E108" s="7" t="n"/>
      <c r="F108" s="15" t="n"/>
      <c r="G108" s="15" t="n"/>
      <c r="H108" s="7" t="n"/>
      <c r="I108" s="15" t="n"/>
      <c r="J108" s="15" t="n"/>
      <c r="K108" s="104" t="n"/>
      <c r="L108" s="104" t="n"/>
      <c r="M108" s="104" t="n"/>
      <c r="N108" s="104" t="n"/>
      <c r="O108" s="15" t="n"/>
      <c r="P108" s="100" t="n"/>
      <c r="Q108" s="17">
        <f>IF(COUNT(K108,L108,M108,N108)=0,0,IF(AND(OR(N(K108)=0,R108&lt;&gt;""),OR(N(L108)=0,S108&lt;&gt;"")),1,0))</f>
        <v>0</v>
      </c>
      <c r="R108" s="17" t="str">
        <f>IF(C108="","",IFERROR(LOOKUP(2,1/(('設定'!$B$16:$B$19&lt;&gt;"")*('設定'!$B$16:$B$19&lt;=C108)*('設定'!$C$16:$C$19&lt;&gt;"")),'設定'!$C$16:$C$19),""))</f>
        <v/>
      </c>
      <c r="S108" s="17" t="str">
        <f>IF(C108="","",IFERROR(LOOKUP(2,1/(('設定'!$B$20:$B$23&lt;&gt;"")*('設定'!$B$20:$B$23&lt;=C108)*('設定'!$C$20:$C$23&lt;&gt;"")),'設定'!$C$20:$C$23),""))</f>
        <v/>
      </c>
      <c r="T108" s="105" t="str">
        <f>IF(Q108=0,"",IF(N(K108)=0,0,IF(J108="税抜",K108,K108-U108)))</f>
        <v/>
      </c>
      <c r="U108" s="105" t="str">
        <f>IF(Q108=0,"",IF(N(K108)=0,0,IF('設定'!$B$11="切上げ",ROUNDUP(IF(J108="税抜",K108*R108/100,K108*R108/(100+R108)),0),IF('設定'!$B$11="四捨五入",ROUND(IF(J108="税抜",K108*R108/100,K108*R108/(100+R108)),0),ROUNDDOWN(IF(J108="税抜",K108*R108/100,K108*R108/(100+R108)),0)))))</f>
        <v/>
      </c>
      <c r="V108" s="105" t="str">
        <f>IF(Q108=0,"",IF(N(L108)=0,0,IF(J108="税抜",L108,L108-W108)))</f>
        <v/>
      </c>
      <c r="W108" s="105" t="str">
        <f>IF(Q108=0,"",IF(N(L108)=0,0,IF('設定'!$B$11="切上げ",ROUNDUP(IF(J108="税抜",L108*S108/100,L108*S108/(100+S108)),0),IF('設定'!$B$11="四捨五入",ROUND(IF(J108="税抜",L108*S108/100,L108*S108/(100+S108)),0),ROUNDDOWN(IF(J108="税抜",L108*S108/100,L108*S108/(100+S108)),0)))))</f>
        <v/>
      </c>
      <c r="X108" s="105" t="str">
        <f>IF(Q108=0,"",T108+U108+V108+W108+N(M108)+N(N108))</f>
        <v/>
      </c>
      <c r="Y108" s="105" t="str">
        <f>IF(Q108=0,"",IF(AND('設定'!$B$9="はい",'設定'!$B$12="はい"),T108+V108,T108+U108+V108+W108))</f>
        <v/>
      </c>
      <c r="Z108" s="105" t="str">
        <f>IF(Q108=0,"",Y108+N(N108))</f>
        <v/>
      </c>
      <c r="AA108" s="105" t="str">
        <f>IF(Q108=0,"",IF(O108="はい",0,IF(I108="クレジットカード",0,IF(I108="電子（PDFのみ）",0,IF(Y108=0,IF(Z108&lt;'印紙判定表'!$A$24,0,'印紙判定表'!$C$24),IF(Z108&lt;'印紙判定表'!$A$6,0,INDEX('印紙判定表'!$C$5:$C$19,MATCH(MAX(Y108,'印紙判定表'!$A$6),'印紙判定表'!$A$5:$A$19,1))))))))</f>
        <v/>
      </c>
      <c r="AB108" s="11" t="str">
        <f>IF(Q108=0,"",IF(O108="はい","非課税（営業に関しない受取書・国税庁 No.7125）",IF(I108="クレジットカード","課税文書に当たらない（領収書に「クレジットカード利用」と印字・国税庁 質疑応答19/37）",IF(I108="電子（PDFのみ）","課税文書に当たらない（電子データのみで紙を渡さない・国税庁 質疑応答02/10。紙に印刷して渡すと課税）",IF(AA108=0,"非課税（受取金額が"&amp;TEXT(IF(Y108=0,'印紙判定表'!$A$24,'印紙判定表'!$A$6),"#,##0")&amp;"円"&amp;"未満・国税庁 No.7105）"&amp;IF(N(N108)&gt;0,"。売上代金と売上代金以外の合計で判定","")&amp;IF(N(M108)&gt;0,"。入湯税など特別徴収の税は判定額に入れない（印紙税法基本通達第32条）",""),"課税（判定額"&amp;TEXT(Y108,"#,##0")&amp;"円→"&amp;TEXT(AA108,"#,##0")&amp;"円）"&amp;IF(AND('設定'!$B$9="はい",'設定'!$B$12="はい"),"。消費税額を除いた額で判定（国税庁 No.7124）","。税込の額で判定（"&amp;IF('設定'!$B$9="はい","消費税額を印字しない書式・国税庁 No.7124","免税事業者・国税庁 質疑応答19/21")&amp;"）")&amp;IF(N(M108)&gt;0,"。入湯税など特別徴収の税は判定額に入れない（印紙税法基本通達第32条）","")&amp;IF(I108="銀行振込","。振込でも受取書（印紙税法基本通達 別表第一 第17号文書の4）","")&amp;IF(OR(I108="電子マネー",I108="コード決済"),"。決済の仕組みで扱いが違う（国税庁 質疑応答19/50）。この表では印紙が要るものとして判定","")&amp;IF(Y108=0,"。売上代金以外の受取書として判定（第17号の2）",IF(Y108&lt;'印紙判定表'!$A$6,"。売上代金は"&amp;TEXT('印紙判定表'!$A$6,"#,##0")&amp;"円"&amp;"未満だが、売上代金以外との合計が"&amp;TEXT('印紙判定表'!$A$6,"#,##0")&amp;"円"&amp;"以上のため"&amp;TEXT(AA108,"#,##0")&amp;"円","")))))))</f>
        <v/>
      </c>
      <c r="AC108" s="11" t="str">
        <f>IF(Q108=0,"",IF(G108="はい","簡易請求書の形（宛名なし・「上様」）","事業者宛（適格請求書の形）"))</f>
        <v/>
      </c>
      <c r="AD108" s="11" t="str">
        <f>IF(COUNT(K108,L108,M108,N108)=0,"",IF(Q108=0,"取引日を入れてください（税率を取引日で決めます）。",IF(AND(G108&lt;&gt;"はい",E108=""),"宛名を入れてください（事業者宛は宛名が必要）。","")&amp;IF(AND(G108="はい",'設定'!$B$10="その他（事業者間の取引が中心）"),"「上様」にできる事業か確認してください（相手が個別に特定される取引は簡易請求書の対象外・国税庁 問24-2）。","")&amp;IF(AND(G108&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108="","領収書の日付（受領日）を入れてください。","")&amp;IF(OR(I108="電子マネー",I108="コード決済"),"決済の仕組みで印紙の扱いが違います（国税庁 質疑応答19/50）。","")))</f>
        <v/>
      </c>
      <c r="AE108" s="19" t="str">
        <f>IF(Q108=0,"",IF(P108&lt;&gt;"","領 収 書（再発行）","領 収 書"))</f>
        <v/>
      </c>
      <c r="AF108" s="19" t="str">
        <f>IF(B108="","",IF(B108&gt;=DATE(2019,5,1),"令和"&amp;IF(YEAR(B108)=2019,"元",YEAR(B108)-2018)&amp;"年"&amp;MONTH(B108)&amp;"月"&amp;DAY(B108)&amp;"日",YEAR(B108)&amp;"年"&amp;MONTH(B108)&amp;"月"&amp;DAY(B108)&amp;"日")&amp;IF(P108&lt;&gt;"","　（再発行）元の領収書 "&amp;IF(P108&gt;=DATE(2019,5,1),"令和"&amp;IF(YEAR(P108)=2019,"元",YEAR(P108)-2018)&amp;"年"&amp;MONTH(P108)&amp;"月"&amp;DAY(P108)&amp;"日",YEAR(P108)&amp;"年"&amp;MONTH(P108)&amp;"月"&amp;DAY(P108)&amp;"日")&amp;"付",""))</f>
        <v/>
      </c>
      <c r="AG108" s="19" t="str">
        <f>IF(G108="はい","上様",IF(E108="","",E108&amp;" "&amp;IF(F108="","様",F108)))</f>
        <v/>
      </c>
      <c r="AH108" s="19" t="str">
        <f>IF(Q108=0,"","金額　￥"&amp;TEXT(X108,"#,##0")&amp;" －")</f>
        <v/>
      </c>
      <c r="AI108" s="19" t="str">
        <f>IF(H108="","","但し　"&amp;IF(RIGHT(H108&amp;IF(D108&lt;&gt;"","（"&amp;D108&amp;"）",""),3)="として",H108&amp;IF(D108&lt;&gt;"","（"&amp;D108&amp;"）",""),H108&amp;IF(D108&lt;&gt;"","（"&amp;D108&amp;"）","")&amp;"として")&amp;IF(I108="クレジットカード","（クレジットカード利用）","")&amp;IF(N(L108)&gt;0,"（※は軽減税率の対象品目）",""))</f>
        <v/>
      </c>
      <c r="AJ108" s="19" t="str">
        <f>IF(OR(Q108=0,N(K108)=0),"",IF(AND('設定'!$B$12&lt;&gt;"はい",'設定'!$B$8=""),"",IF(G108="はい",R108&amp;"%対象"&amp;"　"&amp;TEXT(T108+U108,"#,##0")&amp;"円"&amp;IF('設定'!$B$12="はい","（うち消費税額 "&amp;TEXT(U108,"#,##0")&amp;"円）",""),IF('設定'!$B$12="はい",R108&amp;"%対象"&amp;"　税抜 "&amp;TEXT(T108,"#,##0")&amp;"円　消費税額 "&amp;TEXT(U108,"#,##0")&amp;"円（税込 "&amp;TEXT(T108+U108,"#,##0")&amp;"円）",R108&amp;"%対象"&amp;"　税込 "&amp;TEXT(T108+U108,"#,##0")&amp;"円"))))</f>
        <v/>
      </c>
      <c r="AK108" s="19" t="str">
        <f>IF(OR(Q108=0,N(L108)=0),"",IF(AND('設定'!$B$12&lt;&gt;"はい",'設定'!$B$8=""),"",IF(G108="はい",S108&amp;"%対象※"&amp;"　"&amp;TEXT(V108+W108,"#,##0")&amp;"円"&amp;IF('設定'!$B$12="はい","（うち消費税額 "&amp;TEXT(W108,"#,##0")&amp;"円）",""),IF('設定'!$B$12="はい",S108&amp;"%対象※"&amp;"　税抜 "&amp;TEXT(V108,"#,##0")&amp;"円　消費税額 "&amp;TEXT(W108,"#,##0")&amp;"円（税込 "&amp;TEXT(V108+W108,"#,##0")&amp;"円）",S108&amp;"%対象※"&amp;"　税込 "&amp;TEXT(V108+W108,"#,##0")&amp;"円"))))</f>
        <v/>
      </c>
      <c r="AL108" s="19" t="str">
        <f>IF(OR(Q108=0,N(M108)=0),"","課税対象外（入湯税など）　"&amp;TEXT(M108,"#,##0")&amp;"円")</f>
        <v/>
      </c>
      <c r="AM108" s="19" t="str">
        <f>IF(OR(Q108=0,N(N108)=0),"","売上代金以外の額　"&amp;TEXT(N108,"#,##0")&amp;"円")</f>
        <v/>
      </c>
      <c r="AN108" s="19" t="str">
        <f>IF(Q108=0,"",IF(AA108&gt;0,"収入印紙 "&amp;TEXT(AA108,"#,##0")&amp;"円 貼付欄",""))</f>
        <v/>
      </c>
    </row>
    <row r="109">
      <c r="A109" s="103" t="n">
        <v>105</v>
      </c>
      <c r="B109" s="100" t="n"/>
      <c r="C109" s="100" t="n"/>
      <c r="D109" s="7" t="n"/>
      <c r="E109" s="7" t="n"/>
      <c r="F109" s="15" t="n"/>
      <c r="G109" s="15" t="n"/>
      <c r="H109" s="7" t="n"/>
      <c r="I109" s="15" t="n"/>
      <c r="J109" s="15" t="n"/>
      <c r="K109" s="104" t="n"/>
      <c r="L109" s="104" t="n"/>
      <c r="M109" s="104" t="n"/>
      <c r="N109" s="104" t="n"/>
      <c r="O109" s="15" t="n"/>
      <c r="P109" s="100" t="n"/>
      <c r="Q109" s="17">
        <f>IF(COUNT(K109,L109,M109,N109)=0,0,IF(AND(OR(N(K109)=0,R109&lt;&gt;""),OR(N(L109)=0,S109&lt;&gt;"")),1,0))</f>
        <v>0</v>
      </c>
      <c r="R109" s="17" t="str">
        <f>IF(C109="","",IFERROR(LOOKUP(2,1/(('設定'!$B$16:$B$19&lt;&gt;"")*('設定'!$B$16:$B$19&lt;=C109)*('設定'!$C$16:$C$19&lt;&gt;"")),'設定'!$C$16:$C$19),""))</f>
        <v/>
      </c>
      <c r="S109" s="17" t="str">
        <f>IF(C109="","",IFERROR(LOOKUP(2,1/(('設定'!$B$20:$B$23&lt;&gt;"")*('設定'!$B$20:$B$23&lt;=C109)*('設定'!$C$20:$C$23&lt;&gt;"")),'設定'!$C$20:$C$23),""))</f>
        <v/>
      </c>
      <c r="T109" s="105" t="str">
        <f>IF(Q109=0,"",IF(N(K109)=0,0,IF(J109="税抜",K109,K109-U109)))</f>
        <v/>
      </c>
      <c r="U109" s="105" t="str">
        <f>IF(Q109=0,"",IF(N(K109)=0,0,IF('設定'!$B$11="切上げ",ROUNDUP(IF(J109="税抜",K109*R109/100,K109*R109/(100+R109)),0),IF('設定'!$B$11="四捨五入",ROUND(IF(J109="税抜",K109*R109/100,K109*R109/(100+R109)),0),ROUNDDOWN(IF(J109="税抜",K109*R109/100,K109*R109/(100+R109)),0)))))</f>
        <v/>
      </c>
      <c r="V109" s="105" t="str">
        <f>IF(Q109=0,"",IF(N(L109)=0,0,IF(J109="税抜",L109,L109-W109)))</f>
        <v/>
      </c>
      <c r="W109" s="105" t="str">
        <f>IF(Q109=0,"",IF(N(L109)=0,0,IF('設定'!$B$11="切上げ",ROUNDUP(IF(J109="税抜",L109*S109/100,L109*S109/(100+S109)),0),IF('設定'!$B$11="四捨五入",ROUND(IF(J109="税抜",L109*S109/100,L109*S109/(100+S109)),0),ROUNDDOWN(IF(J109="税抜",L109*S109/100,L109*S109/(100+S109)),0)))))</f>
        <v/>
      </c>
      <c r="X109" s="105" t="str">
        <f>IF(Q109=0,"",T109+U109+V109+W109+N(M109)+N(N109))</f>
        <v/>
      </c>
      <c r="Y109" s="105" t="str">
        <f>IF(Q109=0,"",IF(AND('設定'!$B$9="はい",'設定'!$B$12="はい"),T109+V109,T109+U109+V109+W109))</f>
        <v/>
      </c>
      <c r="Z109" s="105" t="str">
        <f>IF(Q109=0,"",Y109+N(N109))</f>
        <v/>
      </c>
      <c r="AA109" s="105" t="str">
        <f>IF(Q109=0,"",IF(O109="はい",0,IF(I109="クレジットカード",0,IF(I109="電子（PDFのみ）",0,IF(Y109=0,IF(Z109&lt;'印紙判定表'!$A$24,0,'印紙判定表'!$C$24),IF(Z109&lt;'印紙判定表'!$A$6,0,INDEX('印紙判定表'!$C$5:$C$19,MATCH(MAX(Y109,'印紙判定表'!$A$6),'印紙判定表'!$A$5:$A$19,1))))))))</f>
        <v/>
      </c>
      <c r="AB109" s="11" t="str">
        <f>IF(Q109=0,"",IF(O109="はい","非課税（営業に関しない受取書・国税庁 No.7125）",IF(I109="クレジットカード","課税文書に当たらない（領収書に「クレジットカード利用」と印字・国税庁 質疑応答19/37）",IF(I109="電子（PDFのみ）","課税文書に当たらない（電子データのみで紙を渡さない・国税庁 質疑応答02/10。紙に印刷して渡すと課税）",IF(AA109=0,"非課税（受取金額が"&amp;TEXT(IF(Y109=0,'印紙判定表'!$A$24,'印紙判定表'!$A$6),"#,##0")&amp;"円"&amp;"未満・国税庁 No.7105）"&amp;IF(N(N109)&gt;0,"。売上代金と売上代金以外の合計で判定","")&amp;IF(N(M109)&gt;0,"。入湯税など特別徴収の税は判定額に入れない（印紙税法基本通達第32条）",""),"課税（判定額"&amp;TEXT(Y109,"#,##0")&amp;"円→"&amp;TEXT(AA109,"#,##0")&amp;"円）"&amp;IF(AND('設定'!$B$9="はい",'設定'!$B$12="はい"),"。消費税額を除いた額で判定（国税庁 No.7124）","。税込の額で判定（"&amp;IF('設定'!$B$9="はい","消費税額を印字しない書式・国税庁 No.7124","免税事業者・国税庁 質疑応答19/21")&amp;"）")&amp;IF(N(M109)&gt;0,"。入湯税など特別徴収の税は判定額に入れない（印紙税法基本通達第32条）","")&amp;IF(I109="銀行振込","。振込でも受取書（印紙税法基本通達 別表第一 第17号文書の4）","")&amp;IF(OR(I109="電子マネー",I109="コード決済"),"。決済の仕組みで扱いが違う（国税庁 質疑応答19/50）。この表では印紙が要るものとして判定","")&amp;IF(Y109=0,"。売上代金以外の受取書として判定（第17号の2）",IF(Y109&lt;'印紙判定表'!$A$6,"。売上代金は"&amp;TEXT('印紙判定表'!$A$6,"#,##0")&amp;"円"&amp;"未満だが、売上代金以外との合計が"&amp;TEXT('印紙判定表'!$A$6,"#,##0")&amp;"円"&amp;"以上のため"&amp;TEXT(AA109,"#,##0")&amp;"円","")))))))</f>
        <v/>
      </c>
      <c r="AC109" s="11" t="str">
        <f>IF(Q109=0,"",IF(G109="はい","簡易請求書の形（宛名なし・「上様」）","事業者宛（適格請求書の形）"))</f>
        <v/>
      </c>
      <c r="AD109" s="11" t="str">
        <f>IF(COUNT(K109,L109,M109,N109)=0,"",IF(Q109=0,"取引日を入れてください（税率を取引日で決めます）。",IF(AND(G109&lt;&gt;"はい",E109=""),"宛名を入れてください（事業者宛は宛名が必要）。","")&amp;IF(AND(G109="はい",'設定'!$B$10="その他（事業者間の取引が中心）"),"「上様」にできる事業か確認してください（相手が個別に特定される取引は簡易請求書の対象外・国税庁 問24-2）。","")&amp;IF(AND(G109&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109="","領収書の日付（受領日）を入れてください。","")&amp;IF(OR(I109="電子マネー",I109="コード決済"),"決済の仕組みで印紙の扱いが違います（国税庁 質疑応答19/50）。","")))</f>
        <v/>
      </c>
      <c r="AE109" s="19" t="str">
        <f>IF(Q109=0,"",IF(P109&lt;&gt;"","領 収 書（再発行）","領 収 書"))</f>
        <v/>
      </c>
      <c r="AF109" s="19" t="str">
        <f>IF(B109="","",IF(B109&gt;=DATE(2019,5,1),"令和"&amp;IF(YEAR(B109)=2019,"元",YEAR(B109)-2018)&amp;"年"&amp;MONTH(B109)&amp;"月"&amp;DAY(B109)&amp;"日",YEAR(B109)&amp;"年"&amp;MONTH(B109)&amp;"月"&amp;DAY(B109)&amp;"日")&amp;IF(P109&lt;&gt;"","　（再発行）元の領収書 "&amp;IF(P109&gt;=DATE(2019,5,1),"令和"&amp;IF(YEAR(P109)=2019,"元",YEAR(P109)-2018)&amp;"年"&amp;MONTH(P109)&amp;"月"&amp;DAY(P109)&amp;"日",YEAR(P109)&amp;"年"&amp;MONTH(P109)&amp;"月"&amp;DAY(P109)&amp;"日")&amp;"付",""))</f>
        <v/>
      </c>
      <c r="AG109" s="19" t="str">
        <f>IF(G109="はい","上様",IF(E109="","",E109&amp;" "&amp;IF(F109="","様",F109)))</f>
        <v/>
      </c>
      <c r="AH109" s="19" t="str">
        <f>IF(Q109=0,"","金額　￥"&amp;TEXT(X109,"#,##0")&amp;" －")</f>
        <v/>
      </c>
      <c r="AI109" s="19" t="str">
        <f>IF(H109="","","但し　"&amp;IF(RIGHT(H109&amp;IF(D109&lt;&gt;"","（"&amp;D109&amp;"）",""),3)="として",H109&amp;IF(D109&lt;&gt;"","（"&amp;D109&amp;"）",""),H109&amp;IF(D109&lt;&gt;"","（"&amp;D109&amp;"）","")&amp;"として")&amp;IF(I109="クレジットカード","（クレジットカード利用）","")&amp;IF(N(L109)&gt;0,"（※は軽減税率の対象品目）",""))</f>
        <v/>
      </c>
      <c r="AJ109" s="19" t="str">
        <f>IF(OR(Q109=0,N(K109)=0),"",IF(AND('設定'!$B$12&lt;&gt;"はい",'設定'!$B$8=""),"",IF(G109="はい",R109&amp;"%対象"&amp;"　"&amp;TEXT(T109+U109,"#,##0")&amp;"円"&amp;IF('設定'!$B$12="はい","（うち消費税額 "&amp;TEXT(U109,"#,##0")&amp;"円）",""),IF('設定'!$B$12="はい",R109&amp;"%対象"&amp;"　税抜 "&amp;TEXT(T109,"#,##0")&amp;"円　消費税額 "&amp;TEXT(U109,"#,##0")&amp;"円（税込 "&amp;TEXT(T109+U109,"#,##0")&amp;"円）",R109&amp;"%対象"&amp;"　税込 "&amp;TEXT(T109+U109,"#,##0")&amp;"円"))))</f>
        <v/>
      </c>
      <c r="AK109" s="19" t="str">
        <f>IF(OR(Q109=0,N(L109)=0),"",IF(AND('設定'!$B$12&lt;&gt;"はい",'設定'!$B$8=""),"",IF(G109="はい",S109&amp;"%対象※"&amp;"　"&amp;TEXT(V109+W109,"#,##0")&amp;"円"&amp;IF('設定'!$B$12="はい","（うち消費税額 "&amp;TEXT(W109,"#,##0")&amp;"円）",""),IF('設定'!$B$12="はい",S109&amp;"%対象※"&amp;"　税抜 "&amp;TEXT(V109,"#,##0")&amp;"円　消費税額 "&amp;TEXT(W109,"#,##0")&amp;"円（税込 "&amp;TEXT(V109+W109,"#,##0")&amp;"円）",S109&amp;"%対象※"&amp;"　税込 "&amp;TEXT(V109+W109,"#,##0")&amp;"円"))))</f>
        <v/>
      </c>
      <c r="AL109" s="19" t="str">
        <f>IF(OR(Q109=0,N(M109)=0),"","課税対象外（入湯税など）　"&amp;TEXT(M109,"#,##0")&amp;"円")</f>
        <v/>
      </c>
      <c r="AM109" s="19" t="str">
        <f>IF(OR(Q109=0,N(N109)=0),"","売上代金以外の額　"&amp;TEXT(N109,"#,##0")&amp;"円")</f>
        <v/>
      </c>
      <c r="AN109" s="19" t="str">
        <f>IF(Q109=0,"",IF(AA109&gt;0,"収入印紙 "&amp;TEXT(AA109,"#,##0")&amp;"円 貼付欄",""))</f>
        <v/>
      </c>
    </row>
    <row r="110">
      <c r="A110" s="103" t="n">
        <v>106</v>
      </c>
      <c r="B110" s="100" t="n"/>
      <c r="C110" s="100" t="n"/>
      <c r="D110" s="7" t="n"/>
      <c r="E110" s="7" t="n"/>
      <c r="F110" s="15" t="n"/>
      <c r="G110" s="15" t="n"/>
      <c r="H110" s="7" t="n"/>
      <c r="I110" s="15" t="n"/>
      <c r="J110" s="15" t="n"/>
      <c r="K110" s="104" t="n"/>
      <c r="L110" s="104" t="n"/>
      <c r="M110" s="104" t="n"/>
      <c r="N110" s="104" t="n"/>
      <c r="O110" s="15" t="n"/>
      <c r="P110" s="100" t="n"/>
      <c r="Q110" s="17">
        <f>IF(COUNT(K110,L110,M110,N110)=0,0,IF(AND(OR(N(K110)=0,R110&lt;&gt;""),OR(N(L110)=0,S110&lt;&gt;"")),1,0))</f>
        <v>0</v>
      </c>
      <c r="R110" s="17" t="str">
        <f>IF(C110="","",IFERROR(LOOKUP(2,1/(('設定'!$B$16:$B$19&lt;&gt;"")*('設定'!$B$16:$B$19&lt;=C110)*('設定'!$C$16:$C$19&lt;&gt;"")),'設定'!$C$16:$C$19),""))</f>
        <v/>
      </c>
      <c r="S110" s="17" t="str">
        <f>IF(C110="","",IFERROR(LOOKUP(2,1/(('設定'!$B$20:$B$23&lt;&gt;"")*('設定'!$B$20:$B$23&lt;=C110)*('設定'!$C$20:$C$23&lt;&gt;"")),'設定'!$C$20:$C$23),""))</f>
        <v/>
      </c>
      <c r="T110" s="105" t="str">
        <f>IF(Q110=0,"",IF(N(K110)=0,0,IF(J110="税抜",K110,K110-U110)))</f>
        <v/>
      </c>
      <c r="U110" s="105" t="str">
        <f>IF(Q110=0,"",IF(N(K110)=0,0,IF('設定'!$B$11="切上げ",ROUNDUP(IF(J110="税抜",K110*R110/100,K110*R110/(100+R110)),0),IF('設定'!$B$11="四捨五入",ROUND(IF(J110="税抜",K110*R110/100,K110*R110/(100+R110)),0),ROUNDDOWN(IF(J110="税抜",K110*R110/100,K110*R110/(100+R110)),0)))))</f>
        <v/>
      </c>
      <c r="V110" s="105" t="str">
        <f>IF(Q110=0,"",IF(N(L110)=0,0,IF(J110="税抜",L110,L110-W110)))</f>
        <v/>
      </c>
      <c r="W110" s="105" t="str">
        <f>IF(Q110=0,"",IF(N(L110)=0,0,IF('設定'!$B$11="切上げ",ROUNDUP(IF(J110="税抜",L110*S110/100,L110*S110/(100+S110)),0),IF('設定'!$B$11="四捨五入",ROUND(IF(J110="税抜",L110*S110/100,L110*S110/(100+S110)),0),ROUNDDOWN(IF(J110="税抜",L110*S110/100,L110*S110/(100+S110)),0)))))</f>
        <v/>
      </c>
      <c r="X110" s="105" t="str">
        <f>IF(Q110=0,"",T110+U110+V110+W110+N(M110)+N(N110))</f>
        <v/>
      </c>
      <c r="Y110" s="105" t="str">
        <f>IF(Q110=0,"",IF(AND('設定'!$B$9="はい",'設定'!$B$12="はい"),T110+V110,T110+U110+V110+W110))</f>
        <v/>
      </c>
      <c r="Z110" s="105" t="str">
        <f>IF(Q110=0,"",Y110+N(N110))</f>
        <v/>
      </c>
      <c r="AA110" s="105" t="str">
        <f>IF(Q110=0,"",IF(O110="はい",0,IF(I110="クレジットカード",0,IF(I110="電子（PDFのみ）",0,IF(Y110=0,IF(Z110&lt;'印紙判定表'!$A$24,0,'印紙判定表'!$C$24),IF(Z110&lt;'印紙判定表'!$A$6,0,INDEX('印紙判定表'!$C$5:$C$19,MATCH(MAX(Y110,'印紙判定表'!$A$6),'印紙判定表'!$A$5:$A$19,1))))))))</f>
        <v/>
      </c>
      <c r="AB110" s="11" t="str">
        <f>IF(Q110=0,"",IF(O110="はい","非課税（営業に関しない受取書・国税庁 No.7125）",IF(I110="クレジットカード","課税文書に当たらない（領収書に「クレジットカード利用」と印字・国税庁 質疑応答19/37）",IF(I110="電子（PDFのみ）","課税文書に当たらない（電子データのみで紙を渡さない・国税庁 質疑応答02/10。紙に印刷して渡すと課税）",IF(AA110=0,"非課税（受取金額が"&amp;TEXT(IF(Y110=0,'印紙判定表'!$A$24,'印紙判定表'!$A$6),"#,##0")&amp;"円"&amp;"未満・国税庁 No.7105）"&amp;IF(N(N110)&gt;0,"。売上代金と売上代金以外の合計で判定","")&amp;IF(N(M110)&gt;0,"。入湯税など特別徴収の税は判定額に入れない（印紙税法基本通達第32条）",""),"課税（判定額"&amp;TEXT(Y110,"#,##0")&amp;"円→"&amp;TEXT(AA110,"#,##0")&amp;"円）"&amp;IF(AND('設定'!$B$9="はい",'設定'!$B$12="はい"),"。消費税額を除いた額で判定（国税庁 No.7124）","。税込の額で判定（"&amp;IF('設定'!$B$9="はい","消費税額を印字しない書式・国税庁 No.7124","免税事業者・国税庁 質疑応答19/21")&amp;"）")&amp;IF(N(M110)&gt;0,"。入湯税など特別徴収の税は判定額に入れない（印紙税法基本通達第32条）","")&amp;IF(I110="銀行振込","。振込でも受取書（印紙税法基本通達 別表第一 第17号文書の4）","")&amp;IF(OR(I110="電子マネー",I110="コード決済"),"。決済の仕組みで扱いが違う（国税庁 質疑応答19/50）。この表では印紙が要るものとして判定","")&amp;IF(Y110=0,"。売上代金以外の受取書として判定（第17号の2）",IF(Y110&lt;'印紙判定表'!$A$6,"。売上代金は"&amp;TEXT('印紙判定表'!$A$6,"#,##0")&amp;"円"&amp;"未満だが、売上代金以外との合計が"&amp;TEXT('印紙判定表'!$A$6,"#,##0")&amp;"円"&amp;"以上のため"&amp;TEXT(AA110,"#,##0")&amp;"円","")))))))</f>
        <v/>
      </c>
      <c r="AC110" s="11" t="str">
        <f>IF(Q110=0,"",IF(G110="はい","簡易請求書の形（宛名なし・「上様」）","事業者宛（適格請求書の形）"))</f>
        <v/>
      </c>
      <c r="AD110" s="11" t="str">
        <f>IF(COUNT(K110,L110,M110,N110)=0,"",IF(Q110=0,"取引日を入れてください（税率を取引日で決めます）。",IF(AND(G110&lt;&gt;"はい",E110=""),"宛名を入れてください（事業者宛は宛名が必要）。","")&amp;IF(AND(G110="はい",'設定'!$B$10="その他（事業者間の取引が中心）"),"「上様」にできる事業か確認してください（相手が個別に特定される取引は簡易請求書の対象外・国税庁 問24-2）。","")&amp;IF(AND(G110&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110="","領収書の日付（受領日）を入れてください。","")&amp;IF(OR(I110="電子マネー",I110="コード決済"),"決済の仕組みで印紙の扱いが違います（国税庁 質疑応答19/50）。","")))</f>
        <v/>
      </c>
      <c r="AE110" s="19" t="str">
        <f>IF(Q110=0,"",IF(P110&lt;&gt;"","領 収 書（再発行）","領 収 書"))</f>
        <v/>
      </c>
      <c r="AF110" s="19" t="str">
        <f>IF(B110="","",IF(B110&gt;=DATE(2019,5,1),"令和"&amp;IF(YEAR(B110)=2019,"元",YEAR(B110)-2018)&amp;"年"&amp;MONTH(B110)&amp;"月"&amp;DAY(B110)&amp;"日",YEAR(B110)&amp;"年"&amp;MONTH(B110)&amp;"月"&amp;DAY(B110)&amp;"日")&amp;IF(P110&lt;&gt;"","　（再発行）元の領収書 "&amp;IF(P110&gt;=DATE(2019,5,1),"令和"&amp;IF(YEAR(P110)=2019,"元",YEAR(P110)-2018)&amp;"年"&amp;MONTH(P110)&amp;"月"&amp;DAY(P110)&amp;"日",YEAR(P110)&amp;"年"&amp;MONTH(P110)&amp;"月"&amp;DAY(P110)&amp;"日")&amp;"付",""))</f>
        <v/>
      </c>
      <c r="AG110" s="19" t="str">
        <f>IF(G110="はい","上様",IF(E110="","",E110&amp;" "&amp;IF(F110="","様",F110)))</f>
        <v/>
      </c>
      <c r="AH110" s="19" t="str">
        <f>IF(Q110=0,"","金額　￥"&amp;TEXT(X110,"#,##0")&amp;" －")</f>
        <v/>
      </c>
      <c r="AI110" s="19" t="str">
        <f>IF(H110="","","但し　"&amp;IF(RIGHT(H110&amp;IF(D110&lt;&gt;"","（"&amp;D110&amp;"）",""),3)="として",H110&amp;IF(D110&lt;&gt;"","（"&amp;D110&amp;"）",""),H110&amp;IF(D110&lt;&gt;"","（"&amp;D110&amp;"）","")&amp;"として")&amp;IF(I110="クレジットカード","（クレジットカード利用）","")&amp;IF(N(L110)&gt;0,"（※は軽減税率の対象品目）",""))</f>
        <v/>
      </c>
      <c r="AJ110" s="19" t="str">
        <f>IF(OR(Q110=0,N(K110)=0),"",IF(AND('設定'!$B$12&lt;&gt;"はい",'設定'!$B$8=""),"",IF(G110="はい",R110&amp;"%対象"&amp;"　"&amp;TEXT(T110+U110,"#,##0")&amp;"円"&amp;IF('設定'!$B$12="はい","（うち消費税額 "&amp;TEXT(U110,"#,##0")&amp;"円）",""),IF('設定'!$B$12="はい",R110&amp;"%対象"&amp;"　税抜 "&amp;TEXT(T110,"#,##0")&amp;"円　消費税額 "&amp;TEXT(U110,"#,##0")&amp;"円（税込 "&amp;TEXT(T110+U110,"#,##0")&amp;"円）",R110&amp;"%対象"&amp;"　税込 "&amp;TEXT(T110+U110,"#,##0")&amp;"円"))))</f>
        <v/>
      </c>
      <c r="AK110" s="19" t="str">
        <f>IF(OR(Q110=0,N(L110)=0),"",IF(AND('設定'!$B$12&lt;&gt;"はい",'設定'!$B$8=""),"",IF(G110="はい",S110&amp;"%対象※"&amp;"　"&amp;TEXT(V110+W110,"#,##0")&amp;"円"&amp;IF('設定'!$B$12="はい","（うち消費税額 "&amp;TEXT(W110,"#,##0")&amp;"円）",""),IF('設定'!$B$12="はい",S110&amp;"%対象※"&amp;"　税抜 "&amp;TEXT(V110,"#,##0")&amp;"円　消費税額 "&amp;TEXT(W110,"#,##0")&amp;"円（税込 "&amp;TEXT(V110+W110,"#,##0")&amp;"円）",S110&amp;"%対象※"&amp;"　税込 "&amp;TEXT(V110+W110,"#,##0")&amp;"円"))))</f>
        <v/>
      </c>
      <c r="AL110" s="19" t="str">
        <f>IF(OR(Q110=0,N(M110)=0),"","課税対象外（入湯税など）　"&amp;TEXT(M110,"#,##0")&amp;"円")</f>
        <v/>
      </c>
      <c r="AM110" s="19" t="str">
        <f>IF(OR(Q110=0,N(N110)=0),"","売上代金以外の額　"&amp;TEXT(N110,"#,##0")&amp;"円")</f>
        <v/>
      </c>
      <c r="AN110" s="19" t="str">
        <f>IF(Q110=0,"",IF(AA110&gt;0,"収入印紙 "&amp;TEXT(AA110,"#,##0")&amp;"円 貼付欄",""))</f>
        <v/>
      </c>
    </row>
    <row r="111">
      <c r="A111" s="103" t="n">
        <v>107</v>
      </c>
      <c r="B111" s="100" t="n"/>
      <c r="C111" s="100" t="n"/>
      <c r="D111" s="7" t="n"/>
      <c r="E111" s="7" t="n"/>
      <c r="F111" s="15" t="n"/>
      <c r="G111" s="15" t="n"/>
      <c r="H111" s="7" t="n"/>
      <c r="I111" s="15" t="n"/>
      <c r="J111" s="15" t="n"/>
      <c r="K111" s="104" t="n"/>
      <c r="L111" s="104" t="n"/>
      <c r="M111" s="104" t="n"/>
      <c r="N111" s="104" t="n"/>
      <c r="O111" s="15" t="n"/>
      <c r="P111" s="100" t="n"/>
      <c r="Q111" s="17">
        <f>IF(COUNT(K111,L111,M111,N111)=0,0,IF(AND(OR(N(K111)=0,R111&lt;&gt;""),OR(N(L111)=0,S111&lt;&gt;"")),1,0))</f>
        <v>0</v>
      </c>
      <c r="R111" s="17" t="str">
        <f>IF(C111="","",IFERROR(LOOKUP(2,1/(('設定'!$B$16:$B$19&lt;&gt;"")*('設定'!$B$16:$B$19&lt;=C111)*('設定'!$C$16:$C$19&lt;&gt;"")),'設定'!$C$16:$C$19),""))</f>
        <v/>
      </c>
      <c r="S111" s="17" t="str">
        <f>IF(C111="","",IFERROR(LOOKUP(2,1/(('設定'!$B$20:$B$23&lt;&gt;"")*('設定'!$B$20:$B$23&lt;=C111)*('設定'!$C$20:$C$23&lt;&gt;"")),'設定'!$C$20:$C$23),""))</f>
        <v/>
      </c>
      <c r="T111" s="105" t="str">
        <f>IF(Q111=0,"",IF(N(K111)=0,0,IF(J111="税抜",K111,K111-U111)))</f>
        <v/>
      </c>
      <c r="U111" s="105" t="str">
        <f>IF(Q111=0,"",IF(N(K111)=0,0,IF('設定'!$B$11="切上げ",ROUNDUP(IF(J111="税抜",K111*R111/100,K111*R111/(100+R111)),0),IF('設定'!$B$11="四捨五入",ROUND(IF(J111="税抜",K111*R111/100,K111*R111/(100+R111)),0),ROUNDDOWN(IF(J111="税抜",K111*R111/100,K111*R111/(100+R111)),0)))))</f>
        <v/>
      </c>
      <c r="V111" s="105" t="str">
        <f>IF(Q111=0,"",IF(N(L111)=0,0,IF(J111="税抜",L111,L111-W111)))</f>
        <v/>
      </c>
      <c r="W111" s="105" t="str">
        <f>IF(Q111=0,"",IF(N(L111)=0,0,IF('設定'!$B$11="切上げ",ROUNDUP(IF(J111="税抜",L111*S111/100,L111*S111/(100+S111)),0),IF('設定'!$B$11="四捨五入",ROUND(IF(J111="税抜",L111*S111/100,L111*S111/(100+S111)),0),ROUNDDOWN(IF(J111="税抜",L111*S111/100,L111*S111/(100+S111)),0)))))</f>
        <v/>
      </c>
      <c r="X111" s="105" t="str">
        <f>IF(Q111=0,"",T111+U111+V111+W111+N(M111)+N(N111))</f>
        <v/>
      </c>
      <c r="Y111" s="105" t="str">
        <f>IF(Q111=0,"",IF(AND('設定'!$B$9="はい",'設定'!$B$12="はい"),T111+V111,T111+U111+V111+W111))</f>
        <v/>
      </c>
      <c r="Z111" s="105" t="str">
        <f>IF(Q111=0,"",Y111+N(N111))</f>
        <v/>
      </c>
      <c r="AA111" s="105" t="str">
        <f>IF(Q111=0,"",IF(O111="はい",0,IF(I111="クレジットカード",0,IF(I111="電子（PDFのみ）",0,IF(Y111=0,IF(Z111&lt;'印紙判定表'!$A$24,0,'印紙判定表'!$C$24),IF(Z111&lt;'印紙判定表'!$A$6,0,INDEX('印紙判定表'!$C$5:$C$19,MATCH(MAX(Y111,'印紙判定表'!$A$6),'印紙判定表'!$A$5:$A$19,1))))))))</f>
        <v/>
      </c>
      <c r="AB111" s="11" t="str">
        <f>IF(Q111=0,"",IF(O111="はい","非課税（営業に関しない受取書・国税庁 No.7125）",IF(I111="クレジットカード","課税文書に当たらない（領収書に「クレジットカード利用」と印字・国税庁 質疑応答19/37）",IF(I111="電子（PDFのみ）","課税文書に当たらない（電子データのみで紙を渡さない・国税庁 質疑応答02/10。紙に印刷して渡すと課税）",IF(AA111=0,"非課税（受取金額が"&amp;TEXT(IF(Y111=0,'印紙判定表'!$A$24,'印紙判定表'!$A$6),"#,##0")&amp;"円"&amp;"未満・国税庁 No.7105）"&amp;IF(N(N111)&gt;0,"。売上代金と売上代金以外の合計で判定","")&amp;IF(N(M111)&gt;0,"。入湯税など特別徴収の税は判定額に入れない（印紙税法基本通達第32条）",""),"課税（判定額"&amp;TEXT(Y111,"#,##0")&amp;"円→"&amp;TEXT(AA111,"#,##0")&amp;"円）"&amp;IF(AND('設定'!$B$9="はい",'設定'!$B$12="はい"),"。消費税額を除いた額で判定（国税庁 No.7124）","。税込の額で判定（"&amp;IF('設定'!$B$9="はい","消費税額を印字しない書式・国税庁 No.7124","免税事業者・国税庁 質疑応答19/21")&amp;"）")&amp;IF(N(M111)&gt;0,"。入湯税など特別徴収の税は判定額に入れない（印紙税法基本通達第32条）","")&amp;IF(I111="銀行振込","。振込でも受取書（印紙税法基本通達 別表第一 第17号文書の4）","")&amp;IF(OR(I111="電子マネー",I111="コード決済"),"。決済の仕組みで扱いが違う（国税庁 質疑応答19/50）。この表では印紙が要るものとして判定","")&amp;IF(Y111=0,"。売上代金以外の受取書として判定（第17号の2）",IF(Y111&lt;'印紙判定表'!$A$6,"。売上代金は"&amp;TEXT('印紙判定表'!$A$6,"#,##0")&amp;"円"&amp;"未満だが、売上代金以外との合計が"&amp;TEXT('印紙判定表'!$A$6,"#,##0")&amp;"円"&amp;"以上のため"&amp;TEXT(AA111,"#,##0")&amp;"円","")))))))</f>
        <v/>
      </c>
      <c r="AC111" s="11" t="str">
        <f>IF(Q111=0,"",IF(G111="はい","簡易請求書の形（宛名なし・「上様」）","事業者宛（適格請求書の形）"))</f>
        <v/>
      </c>
      <c r="AD111" s="11" t="str">
        <f>IF(COUNT(K111,L111,M111,N111)=0,"",IF(Q111=0,"取引日を入れてください（税率を取引日で決めます）。",IF(AND(G111&lt;&gt;"はい",E111=""),"宛名を入れてください（事業者宛は宛名が必要）。","")&amp;IF(AND(G111="はい",'設定'!$B$10="その他（事業者間の取引が中心）"),"「上様」にできる事業か確認してください（相手が個別に特定される取引は簡易請求書の対象外・国税庁 問24-2）。","")&amp;IF(AND(G111&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111="","領収書の日付（受領日）を入れてください。","")&amp;IF(OR(I111="電子マネー",I111="コード決済"),"決済の仕組みで印紙の扱いが違います（国税庁 質疑応答19/50）。","")))</f>
        <v/>
      </c>
      <c r="AE111" s="19" t="str">
        <f>IF(Q111=0,"",IF(P111&lt;&gt;"","領 収 書（再発行）","領 収 書"))</f>
        <v/>
      </c>
      <c r="AF111" s="19" t="str">
        <f>IF(B111="","",IF(B111&gt;=DATE(2019,5,1),"令和"&amp;IF(YEAR(B111)=2019,"元",YEAR(B111)-2018)&amp;"年"&amp;MONTH(B111)&amp;"月"&amp;DAY(B111)&amp;"日",YEAR(B111)&amp;"年"&amp;MONTH(B111)&amp;"月"&amp;DAY(B111)&amp;"日")&amp;IF(P111&lt;&gt;"","　（再発行）元の領収書 "&amp;IF(P111&gt;=DATE(2019,5,1),"令和"&amp;IF(YEAR(P111)=2019,"元",YEAR(P111)-2018)&amp;"年"&amp;MONTH(P111)&amp;"月"&amp;DAY(P111)&amp;"日",YEAR(P111)&amp;"年"&amp;MONTH(P111)&amp;"月"&amp;DAY(P111)&amp;"日")&amp;"付",""))</f>
        <v/>
      </c>
      <c r="AG111" s="19" t="str">
        <f>IF(G111="はい","上様",IF(E111="","",E111&amp;" "&amp;IF(F111="","様",F111)))</f>
        <v/>
      </c>
      <c r="AH111" s="19" t="str">
        <f>IF(Q111=0,"","金額　￥"&amp;TEXT(X111,"#,##0")&amp;" －")</f>
        <v/>
      </c>
      <c r="AI111" s="19" t="str">
        <f>IF(H111="","","但し　"&amp;IF(RIGHT(H111&amp;IF(D111&lt;&gt;"","（"&amp;D111&amp;"）",""),3)="として",H111&amp;IF(D111&lt;&gt;"","（"&amp;D111&amp;"）",""),H111&amp;IF(D111&lt;&gt;"","（"&amp;D111&amp;"）","")&amp;"として")&amp;IF(I111="クレジットカード","（クレジットカード利用）","")&amp;IF(N(L111)&gt;0,"（※は軽減税率の対象品目）",""))</f>
        <v/>
      </c>
      <c r="AJ111" s="19" t="str">
        <f>IF(OR(Q111=0,N(K111)=0),"",IF(AND('設定'!$B$12&lt;&gt;"はい",'設定'!$B$8=""),"",IF(G111="はい",R111&amp;"%対象"&amp;"　"&amp;TEXT(T111+U111,"#,##0")&amp;"円"&amp;IF('設定'!$B$12="はい","（うち消費税額 "&amp;TEXT(U111,"#,##0")&amp;"円）",""),IF('設定'!$B$12="はい",R111&amp;"%対象"&amp;"　税抜 "&amp;TEXT(T111,"#,##0")&amp;"円　消費税額 "&amp;TEXT(U111,"#,##0")&amp;"円（税込 "&amp;TEXT(T111+U111,"#,##0")&amp;"円）",R111&amp;"%対象"&amp;"　税込 "&amp;TEXT(T111+U111,"#,##0")&amp;"円"))))</f>
        <v/>
      </c>
      <c r="AK111" s="19" t="str">
        <f>IF(OR(Q111=0,N(L111)=0),"",IF(AND('設定'!$B$12&lt;&gt;"はい",'設定'!$B$8=""),"",IF(G111="はい",S111&amp;"%対象※"&amp;"　"&amp;TEXT(V111+W111,"#,##0")&amp;"円"&amp;IF('設定'!$B$12="はい","（うち消費税額 "&amp;TEXT(W111,"#,##0")&amp;"円）",""),IF('設定'!$B$12="はい",S111&amp;"%対象※"&amp;"　税抜 "&amp;TEXT(V111,"#,##0")&amp;"円　消費税額 "&amp;TEXT(W111,"#,##0")&amp;"円（税込 "&amp;TEXT(V111+W111,"#,##0")&amp;"円）",S111&amp;"%対象※"&amp;"　税込 "&amp;TEXT(V111+W111,"#,##0")&amp;"円"))))</f>
        <v/>
      </c>
      <c r="AL111" s="19" t="str">
        <f>IF(OR(Q111=0,N(M111)=0),"","課税対象外（入湯税など）　"&amp;TEXT(M111,"#,##0")&amp;"円")</f>
        <v/>
      </c>
      <c r="AM111" s="19" t="str">
        <f>IF(OR(Q111=0,N(N111)=0),"","売上代金以外の額　"&amp;TEXT(N111,"#,##0")&amp;"円")</f>
        <v/>
      </c>
      <c r="AN111" s="19" t="str">
        <f>IF(Q111=0,"",IF(AA111&gt;0,"収入印紙 "&amp;TEXT(AA111,"#,##0")&amp;"円 貼付欄",""))</f>
        <v/>
      </c>
    </row>
    <row r="112">
      <c r="A112" s="103" t="n">
        <v>108</v>
      </c>
      <c r="B112" s="100" t="n"/>
      <c r="C112" s="100" t="n"/>
      <c r="D112" s="7" t="n"/>
      <c r="E112" s="7" t="n"/>
      <c r="F112" s="15" t="n"/>
      <c r="G112" s="15" t="n"/>
      <c r="H112" s="7" t="n"/>
      <c r="I112" s="15" t="n"/>
      <c r="J112" s="15" t="n"/>
      <c r="K112" s="104" t="n"/>
      <c r="L112" s="104" t="n"/>
      <c r="M112" s="104" t="n"/>
      <c r="N112" s="104" t="n"/>
      <c r="O112" s="15" t="n"/>
      <c r="P112" s="100" t="n"/>
      <c r="Q112" s="17">
        <f>IF(COUNT(K112,L112,M112,N112)=0,0,IF(AND(OR(N(K112)=0,R112&lt;&gt;""),OR(N(L112)=0,S112&lt;&gt;"")),1,0))</f>
        <v>0</v>
      </c>
      <c r="R112" s="17" t="str">
        <f>IF(C112="","",IFERROR(LOOKUP(2,1/(('設定'!$B$16:$B$19&lt;&gt;"")*('設定'!$B$16:$B$19&lt;=C112)*('設定'!$C$16:$C$19&lt;&gt;"")),'設定'!$C$16:$C$19),""))</f>
        <v/>
      </c>
      <c r="S112" s="17" t="str">
        <f>IF(C112="","",IFERROR(LOOKUP(2,1/(('設定'!$B$20:$B$23&lt;&gt;"")*('設定'!$B$20:$B$23&lt;=C112)*('設定'!$C$20:$C$23&lt;&gt;"")),'設定'!$C$20:$C$23),""))</f>
        <v/>
      </c>
      <c r="T112" s="105" t="str">
        <f>IF(Q112=0,"",IF(N(K112)=0,0,IF(J112="税抜",K112,K112-U112)))</f>
        <v/>
      </c>
      <c r="U112" s="105" t="str">
        <f>IF(Q112=0,"",IF(N(K112)=0,0,IF('設定'!$B$11="切上げ",ROUNDUP(IF(J112="税抜",K112*R112/100,K112*R112/(100+R112)),0),IF('設定'!$B$11="四捨五入",ROUND(IF(J112="税抜",K112*R112/100,K112*R112/(100+R112)),0),ROUNDDOWN(IF(J112="税抜",K112*R112/100,K112*R112/(100+R112)),0)))))</f>
        <v/>
      </c>
      <c r="V112" s="105" t="str">
        <f>IF(Q112=0,"",IF(N(L112)=0,0,IF(J112="税抜",L112,L112-W112)))</f>
        <v/>
      </c>
      <c r="W112" s="105" t="str">
        <f>IF(Q112=0,"",IF(N(L112)=0,0,IF('設定'!$B$11="切上げ",ROUNDUP(IF(J112="税抜",L112*S112/100,L112*S112/(100+S112)),0),IF('設定'!$B$11="四捨五入",ROUND(IF(J112="税抜",L112*S112/100,L112*S112/(100+S112)),0),ROUNDDOWN(IF(J112="税抜",L112*S112/100,L112*S112/(100+S112)),0)))))</f>
        <v/>
      </c>
      <c r="X112" s="105" t="str">
        <f>IF(Q112=0,"",T112+U112+V112+W112+N(M112)+N(N112))</f>
        <v/>
      </c>
      <c r="Y112" s="105" t="str">
        <f>IF(Q112=0,"",IF(AND('設定'!$B$9="はい",'設定'!$B$12="はい"),T112+V112,T112+U112+V112+W112))</f>
        <v/>
      </c>
      <c r="Z112" s="105" t="str">
        <f>IF(Q112=0,"",Y112+N(N112))</f>
        <v/>
      </c>
      <c r="AA112" s="105" t="str">
        <f>IF(Q112=0,"",IF(O112="はい",0,IF(I112="クレジットカード",0,IF(I112="電子（PDFのみ）",0,IF(Y112=0,IF(Z112&lt;'印紙判定表'!$A$24,0,'印紙判定表'!$C$24),IF(Z112&lt;'印紙判定表'!$A$6,0,INDEX('印紙判定表'!$C$5:$C$19,MATCH(MAX(Y112,'印紙判定表'!$A$6),'印紙判定表'!$A$5:$A$19,1))))))))</f>
        <v/>
      </c>
      <c r="AB112" s="11" t="str">
        <f>IF(Q112=0,"",IF(O112="はい","非課税（営業に関しない受取書・国税庁 No.7125）",IF(I112="クレジットカード","課税文書に当たらない（領収書に「クレジットカード利用」と印字・国税庁 質疑応答19/37）",IF(I112="電子（PDFのみ）","課税文書に当たらない（電子データのみで紙を渡さない・国税庁 質疑応答02/10。紙に印刷して渡すと課税）",IF(AA112=0,"非課税（受取金額が"&amp;TEXT(IF(Y112=0,'印紙判定表'!$A$24,'印紙判定表'!$A$6),"#,##0")&amp;"円"&amp;"未満・国税庁 No.7105）"&amp;IF(N(N112)&gt;0,"。売上代金と売上代金以外の合計で判定","")&amp;IF(N(M112)&gt;0,"。入湯税など特別徴収の税は判定額に入れない（印紙税法基本通達第32条）",""),"課税（判定額"&amp;TEXT(Y112,"#,##0")&amp;"円→"&amp;TEXT(AA112,"#,##0")&amp;"円）"&amp;IF(AND('設定'!$B$9="はい",'設定'!$B$12="はい"),"。消費税額を除いた額で判定（国税庁 No.7124）","。税込の額で判定（"&amp;IF('設定'!$B$9="はい","消費税額を印字しない書式・国税庁 No.7124","免税事業者・国税庁 質疑応答19/21")&amp;"）")&amp;IF(N(M112)&gt;0,"。入湯税など特別徴収の税は判定額に入れない（印紙税法基本通達第32条）","")&amp;IF(I112="銀行振込","。振込でも受取書（印紙税法基本通達 別表第一 第17号文書の4）","")&amp;IF(OR(I112="電子マネー",I112="コード決済"),"。決済の仕組みで扱いが違う（国税庁 質疑応答19/50）。この表では印紙が要るものとして判定","")&amp;IF(Y112=0,"。売上代金以外の受取書として判定（第17号の2）",IF(Y112&lt;'印紙判定表'!$A$6,"。売上代金は"&amp;TEXT('印紙判定表'!$A$6,"#,##0")&amp;"円"&amp;"未満だが、売上代金以外との合計が"&amp;TEXT('印紙判定表'!$A$6,"#,##0")&amp;"円"&amp;"以上のため"&amp;TEXT(AA112,"#,##0")&amp;"円","")))))))</f>
        <v/>
      </c>
      <c r="AC112" s="11" t="str">
        <f>IF(Q112=0,"",IF(G112="はい","簡易請求書の形（宛名なし・「上様」）","事業者宛（適格請求書の形）"))</f>
        <v/>
      </c>
      <c r="AD112" s="11" t="str">
        <f>IF(COUNT(K112,L112,M112,N112)=0,"",IF(Q112=0,"取引日を入れてください（税率を取引日で決めます）。",IF(AND(G112&lt;&gt;"はい",E112=""),"宛名を入れてください（事業者宛は宛名が必要）。","")&amp;IF(AND(G112="はい",'設定'!$B$10="その他（事業者間の取引が中心）"),"「上様」にできる事業か確認してください（相手が個別に特定される取引は簡易請求書の対象外・国税庁 問24-2）。","")&amp;IF(AND(G112&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112="","領収書の日付（受領日）を入れてください。","")&amp;IF(OR(I112="電子マネー",I112="コード決済"),"決済の仕組みで印紙の扱いが違います（国税庁 質疑応答19/50）。","")))</f>
        <v/>
      </c>
      <c r="AE112" s="19" t="str">
        <f>IF(Q112=0,"",IF(P112&lt;&gt;"","領 収 書（再発行）","領 収 書"))</f>
        <v/>
      </c>
      <c r="AF112" s="19" t="str">
        <f>IF(B112="","",IF(B112&gt;=DATE(2019,5,1),"令和"&amp;IF(YEAR(B112)=2019,"元",YEAR(B112)-2018)&amp;"年"&amp;MONTH(B112)&amp;"月"&amp;DAY(B112)&amp;"日",YEAR(B112)&amp;"年"&amp;MONTH(B112)&amp;"月"&amp;DAY(B112)&amp;"日")&amp;IF(P112&lt;&gt;"","　（再発行）元の領収書 "&amp;IF(P112&gt;=DATE(2019,5,1),"令和"&amp;IF(YEAR(P112)=2019,"元",YEAR(P112)-2018)&amp;"年"&amp;MONTH(P112)&amp;"月"&amp;DAY(P112)&amp;"日",YEAR(P112)&amp;"年"&amp;MONTH(P112)&amp;"月"&amp;DAY(P112)&amp;"日")&amp;"付",""))</f>
        <v/>
      </c>
      <c r="AG112" s="19" t="str">
        <f>IF(G112="はい","上様",IF(E112="","",E112&amp;" "&amp;IF(F112="","様",F112)))</f>
        <v/>
      </c>
      <c r="AH112" s="19" t="str">
        <f>IF(Q112=0,"","金額　￥"&amp;TEXT(X112,"#,##0")&amp;" －")</f>
        <v/>
      </c>
      <c r="AI112" s="19" t="str">
        <f>IF(H112="","","但し　"&amp;IF(RIGHT(H112&amp;IF(D112&lt;&gt;"","（"&amp;D112&amp;"）",""),3)="として",H112&amp;IF(D112&lt;&gt;"","（"&amp;D112&amp;"）",""),H112&amp;IF(D112&lt;&gt;"","（"&amp;D112&amp;"）","")&amp;"として")&amp;IF(I112="クレジットカード","（クレジットカード利用）","")&amp;IF(N(L112)&gt;0,"（※は軽減税率の対象品目）",""))</f>
        <v/>
      </c>
      <c r="AJ112" s="19" t="str">
        <f>IF(OR(Q112=0,N(K112)=0),"",IF(AND('設定'!$B$12&lt;&gt;"はい",'設定'!$B$8=""),"",IF(G112="はい",R112&amp;"%対象"&amp;"　"&amp;TEXT(T112+U112,"#,##0")&amp;"円"&amp;IF('設定'!$B$12="はい","（うち消費税額 "&amp;TEXT(U112,"#,##0")&amp;"円）",""),IF('設定'!$B$12="はい",R112&amp;"%対象"&amp;"　税抜 "&amp;TEXT(T112,"#,##0")&amp;"円　消費税額 "&amp;TEXT(U112,"#,##0")&amp;"円（税込 "&amp;TEXT(T112+U112,"#,##0")&amp;"円）",R112&amp;"%対象"&amp;"　税込 "&amp;TEXT(T112+U112,"#,##0")&amp;"円"))))</f>
        <v/>
      </c>
      <c r="AK112" s="19" t="str">
        <f>IF(OR(Q112=0,N(L112)=0),"",IF(AND('設定'!$B$12&lt;&gt;"はい",'設定'!$B$8=""),"",IF(G112="はい",S112&amp;"%対象※"&amp;"　"&amp;TEXT(V112+W112,"#,##0")&amp;"円"&amp;IF('設定'!$B$12="はい","（うち消費税額 "&amp;TEXT(W112,"#,##0")&amp;"円）",""),IF('設定'!$B$12="はい",S112&amp;"%対象※"&amp;"　税抜 "&amp;TEXT(V112,"#,##0")&amp;"円　消費税額 "&amp;TEXT(W112,"#,##0")&amp;"円（税込 "&amp;TEXT(V112+W112,"#,##0")&amp;"円）",S112&amp;"%対象※"&amp;"　税込 "&amp;TEXT(V112+W112,"#,##0")&amp;"円"))))</f>
        <v/>
      </c>
      <c r="AL112" s="19" t="str">
        <f>IF(OR(Q112=0,N(M112)=0),"","課税対象外（入湯税など）　"&amp;TEXT(M112,"#,##0")&amp;"円")</f>
        <v/>
      </c>
      <c r="AM112" s="19" t="str">
        <f>IF(OR(Q112=0,N(N112)=0),"","売上代金以外の額　"&amp;TEXT(N112,"#,##0")&amp;"円")</f>
        <v/>
      </c>
      <c r="AN112" s="19" t="str">
        <f>IF(Q112=0,"",IF(AA112&gt;0,"収入印紙 "&amp;TEXT(AA112,"#,##0")&amp;"円 貼付欄",""))</f>
        <v/>
      </c>
    </row>
    <row r="113">
      <c r="A113" s="103" t="n">
        <v>109</v>
      </c>
      <c r="B113" s="100" t="n"/>
      <c r="C113" s="100" t="n"/>
      <c r="D113" s="7" t="n"/>
      <c r="E113" s="7" t="n"/>
      <c r="F113" s="15" t="n"/>
      <c r="G113" s="15" t="n"/>
      <c r="H113" s="7" t="n"/>
      <c r="I113" s="15" t="n"/>
      <c r="J113" s="15" t="n"/>
      <c r="K113" s="104" t="n"/>
      <c r="L113" s="104" t="n"/>
      <c r="M113" s="104" t="n"/>
      <c r="N113" s="104" t="n"/>
      <c r="O113" s="15" t="n"/>
      <c r="P113" s="100" t="n"/>
      <c r="Q113" s="17">
        <f>IF(COUNT(K113,L113,M113,N113)=0,0,IF(AND(OR(N(K113)=0,R113&lt;&gt;""),OR(N(L113)=0,S113&lt;&gt;"")),1,0))</f>
        <v>0</v>
      </c>
      <c r="R113" s="17" t="str">
        <f>IF(C113="","",IFERROR(LOOKUP(2,1/(('設定'!$B$16:$B$19&lt;&gt;"")*('設定'!$B$16:$B$19&lt;=C113)*('設定'!$C$16:$C$19&lt;&gt;"")),'設定'!$C$16:$C$19),""))</f>
        <v/>
      </c>
      <c r="S113" s="17" t="str">
        <f>IF(C113="","",IFERROR(LOOKUP(2,1/(('設定'!$B$20:$B$23&lt;&gt;"")*('設定'!$B$20:$B$23&lt;=C113)*('設定'!$C$20:$C$23&lt;&gt;"")),'設定'!$C$20:$C$23),""))</f>
        <v/>
      </c>
      <c r="T113" s="105" t="str">
        <f>IF(Q113=0,"",IF(N(K113)=0,0,IF(J113="税抜",K113,K113-U113)))</f>
        <v/>
      </c>
      <c r="U113" s="105" t="str">
        <f>IF(Q113=0,"",IF(N(K113)=0,0,IF('設定'!$B$11="切上げ",ROUNDUP(IF(J113="税抜",K113*R113/100,K113*R113/(100+R113)),0),IF('設定'!$B$11="四捨五入",ROUND(IF(J113="税抜",K113*R113/100,K113*R113/(100+R113)),0),ROUNDDOWN(IF(J113="税抜",K113*R113/100,K113*R113/(100+R113)),0)))))</f>
        <v/>
      </c>
      <c r="V113" s="105" t="str">
        <f>IF(Q113=0,"",IF(N(L113)=0,0,IF(J113="税抜",L113,L113-W113)))</f>
        <v/>
      </c>
      <c r="W113" s="105" t="str">
        <f>IF(Q113=0,"",IF(N(L113)=0,0,IF('設定'!$B$11="切上げ",ROUNDUP(IF(J113="税抜",L113*S113/100,L113*S113/(100+S113)),0),IF('設定'!$B$11="四捨五入",ROUND(IF(J113="税抜",L113*S113/100,L113*S113/(100+S113)),0),ROUNDDOWN(IF(J113="税抜",L113*S113/100,L113*S113/(100+S113)),0)))))</f>
        <v/>
      </c>
      <c r="X113" s="105" t="str">
        <f>IF(Q113=0,"",T113+U113+V113+W113+N(M113)+N(N113))</f>
        <v/>
      </c>
      <c r="Y113" s="105" t="str">
        <f>IF(Q113=0,"",IF(AND('設定'!$B$9="はい",'設定'!$B$12="はい"),T113+V113,T113+U113+V113+W113))</f>
        <v/>
      </c>
      <c r="Z113" s="105" t="str">
        <f>IF(Q113=0,"",Y113+N(N113))</f>
        <v/>
      </c>
      <c r="AA113" s="105" t="str">
        <f>IF(Q113=0,"",IF(O113="はい",0,IF(I113="クレジットカード",0,IF(I113="電子（PDFのみ）",0,IF(Y113=0,IF(Z113&lt;'印紙判定表'!$A$24,0,'印紙判定表'!$C$24),IF(Z113&lt;'印紙判定表'!$A$6,0,INDEX('印紙判定表'!$C$5:$C$19,MATCH(MAX(Y113,'印紙判定表'!$A$6),'印紙判定表'!$A$5:$A$19,1))))))))</f>
        <v/>
      </c>
      <c r="AB113" s="11" t="str">
        <f>IF(Q113=0,"",IF(O113="はい","非課税（営業に関しない受取書・国税庁 No.7125）",IF(I113="クレジットカード","課税文書に当たらない（領収書に「クレジットカード利用」と印字・国税庁 質疑応答19/37）",IF(I113="電子（PDFのみ）","課税文書に当たらない（電子データのみで紙を渡さない・国税庁 質疑応答02/10。紙に印刷して渡すと課税）",IF(AA113=0,"非課税（受取金額が"&amp;TEXT(IF(Y113=0,'印紙判定表'!$A$24,'印紙判定表'!$A$6),"#,##0")&amp;"円"&amp;"未満・国税庁 No.7105）"&amp;IF(N(N113)&gt;0,"。売上代金と売上代金以外の合計で判定","")&amp;IF(N(M113)&gt;0,"。入湯税など特別徴収の税は判定額に入れない（印紙税法基本通達第32条）",""),"課税（判定額"&amp;TEXT(Y113,"#,##0")&amp;"円→"&amp;TEXT(AA113,"#,##0")&amp;"円）"&amp;IF(AND('設定'!$B$9="はい",'設定'!$B$12="はい"),"。消費税額を除いた額で判定（国税庁 No.7124）","。税込の額で判定（"&amp;IF('設定'!$B$9="はい","消費税額を印字しない書式・国税庁 No.7124","免税事業者・国税庁 質疑応答19/21")&amp;"）")&amp;IF(N(M113)&gt;0,"。入湯税など特別徴収の税は判定額に入れない（印紙税法基本通達第32条）","")&amp;IF(I113="銀行振込","。振込でも受取書（印紙税法基本通達 別表第一 第17号文書の4）","")&amp;IF(OR(I113="電子マネー",I113="コード決済"),"。決済の仕組みで扱いが違う（国税庁 質疑応答19/50）。この表では印紙が要るものとして判定","")&amp;IF(Y113=0,"。売上代金以外の受取書として判定（第17号の2）",IF(Y113&lt;'印紙判定表'!$A$6,"。売上代金は"&amp;TEXT('印紙判定表'!$A$6,"#,##0")&amp;"円"&amp;"未満だが、売上代金以外との合計が"&amp;TEXT('印紙判定表'!$A$6,"#,##0")&amp;"円"&amp;"以上のため"&amp;TEXT(AA113,"#,##0")&amp;"円","")))))))</f>
        <v/>
      </c>
      <c r="AC113" s="11" t="str">
        <f>IF(Q113=0,"",IF(G113="はい","簡易請求書の形（宛名なし・「上様」）","事業者宛（適格請求書の形）"))</f>
        <v/>
      </c>
      <c r="AD113" s="11" t="str">
        <f>IF(COUNT(K113,L113,M113,N113)=0,"",IF(Q113=0,"取引日を入れてください（税率を取引日で決めます）。",IF(AND(G113&lt;&gt;"はい",E113=""),"宛名を入れてください（事業者宛は宛名が必要）。","")&amp;IF(AND(G113="はい",'設定'!$B$10="その他（事業者間の取引が中心）"),"「上様」にできる事業か確認してください（相手が個別に特定される取引は簡易請求書の対象外・国税庁 問24-2）。","")&amp;IF(AND(G113&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113="","領収書の日付（受領日）を入れてください。","")&amp;IF(OR(I113="電子マネー",I113="コード決済"),"決済の仕組みで印紙の扱いが違います（国税庁 質疑応答19/50）。","")))</f>
        <v/>
      </c>
      <c r="AE113" s="19" t="str">
        <f>IF(Q113=0,"",IF(P113&lt;&gt;"","領 収 書（再発行）","領 収 書"))</f>
        <v/>
      </c>
      <c r="AF113" s="19" t="str">
        <f>IF(B113="","",IF(B113&gt;=DATE(2019,5,1),"令和"&amp;IF(YEAR(B113)=2019,"元",YEAR(B113)-2018)&amp;"年"&amp;MONTH(B113)&amp;"月"&amp;DAY(B113)&amp;"日",YEAR(B113)&amp;"年"&amp;MONTH(B113)&amp;"月"&amp;DAY(B113)&amp;"日")&amp;IF(P113&lt;&gt;"","　（再発行）元の領収書 "&amp;IF(P113&gt;=DATE(2019,5,1),"令和"&amp;IF(YEAR(P113)=2019,"元",YEAR(P113)-2018)&amp;"年"&amp;MONTH(P113)&amp;"月"&amp;DAY(P113)&amp;"日",YEAR(P113)&amp;"年"&amp;MONTH(P113)&amp;"月"&amp;DAY(P113)&amp;"日")&amp;"付",""))</f>
        <v/>
      </c>
      <c r="AG113" s="19" t="str">
        <f>IF(G113="はい","上様",IF(E113="","",E113&amp;" "&amp;IF(F113="","様",F113)))</f>
        <v/>
      </c>
      <c r="AH113" s="19" t="str">
        <f>IF(Q113=0,"","金額　￥"&amp;TEXT(X113,"#,##0")&amp;" －")</f>
        <v/>
      </c>
      <c r="AI113" s="19" t="str">
        <f>IF(H113="","","但し　"&amp;IF(RIGHT(H113&amp;IF(D113&lt;&gt;"","（"&amp;D113&amp;"）",""),3)="として",H113&amp;IF(D113&lt;&gt;"","（"&amp;D113&amp;"）",""),H113&amp;IF(D113&lt;&gt;"","（"&amp;D113&amp;"）","")&amp;"として")&amp;IF(I113="クレジットカード","（クレジットカード利用）","")&amp;IF(N(L113)&gt;0,"（※は軽減税率の対象品目）",""))</f>
        <v/>
      </c>
      <c r="AJ113" s="19" t="str">
        <f>IF(OR(Q113=0,N(K113)=0),"",IF(AND('設定'!$B$12&lt;&gt;"はい",'設定'!$B$8=""),"",IF(G113="はい",R113&amp;"%対象"&amp;"　"&amp;TEXT(T113+U113,"#,##0")&amp;"円"&amp;IF('設定'!$B$12="はい","（うち消費税額 "&amp;TEXT(U113,"#,##0")&amp;"円）",""),IF('設定'!$B$12="はい",R113&amp;"%対象"&amp;"　税抜 "&amp;TEXT(T113,"#,##0")&amp;"円　消費税額 "&amp;TEXT(U113,"#,##0")&amp;"円（税込 "&amp;TEXT(T113+U113,"#,##0")&amp;"円）",R113&amp;"%対象"&amp;"　税込 "&amp;TEXT(T113+U113,"#,##0")&amp;"円"))))</f>
        <v/>
      </c>
      <c r="AK113" s="19" t="str">
        <f>IF(OR(Q113=0,N(L113)=0),"",IF(AND('設定'!$B$12&lt;&gt;"はい",'設定'!$B$8=""),"",IF(G113="はい",S113&amp;"%対象※"&amp;"　"&amp;TEXT(V113+W113,"#,##0")&amp;"円"&amp;IF('設定'!$B$12="はい","（うち消費税額 "&amp;TEXT(W113,"#,##0")&amp;"円）",""),IF('設定'!$B$12="はい",S113&amp;"%対象※"&amp;"　税抜 "&amp;TEXT(V113,"#,##0")&amp;"円　消費税額 "&amp;TEXT(W113,"#,##0")&amp;"円（税込 "&amp;TEXT(V113+W113,"#,##0")&amp;"円）",S113&amp;"%対象※"&amp;"　税込 "&amp;TEXT(V113+W113,"#,##0")&amp;"円"))))</f>
        <v/>
      </c>
      <c r="AL113" s="19" t="str">
        <f>IF(OR(Q113=0,N(M113)=0),"","課税対象外（入湯税など）　"&amp;TEXT(M113,"#,##0")&amp;"円")</f>
        <v/>
      </c>
      <c r="AM113" s="19" t="str">
        <f>IF(OR(Q113=0,N(N113)=0),"","売上代金以外の額　"&amp;TEXT(N113,"#,##0")&amp;"円")</f>
        <v/>
      </c>
      <c r="AN113" s="19" t="str">
        <f>IF(Q113=0,"",IF(AA113&gt;0,"収入印紙 "&amp;TEXT(AA113,"#,##0")&amp;"円 貼付欄",""))</f>
        <v/>
      </c>
    </row>
    <row r="114">
      <c r="A114" s="103" t="n">
        <v>110</v>
      </c>
      <c r="B114" s="100" t="n"/>
      <c r="C114" s="100" t="n"/>
      <c r="D114" s="7" t="n"/>
      <c r="E114" s="7" t="n"/>
      <c r="F114" s="15" t="n"/>
      <c r="G114" s="15" t="n"/>
      <c r="H114" s="7" t="n"/>
      <c r="I114" s="15" t="n"/>
      <c r="J114" s="15" t="n"/>
      <c r="K114" s="104" t="n"/>
      <c r="L114" s="104" t="n"/>
      <c r="M114" s="104" t="n"/>
      <c r="N114" s="104" t="n"/>
      <c r="O114" s="15" t="n"/>
      <c r="P114" s="100" t="n"/>
      <c r="Q114" s="17">
        <f>IF(COUNT(K114,L114,M114,N114)=0,0,IF(AND(OR(N(K114)=0,R114&lt;&gt;""),OR(N(L114)=0,S114&lt;&gt;"")),1,0))</f>
        <v>0</v>
      </c>
      <c r="R114" s="17" t="str">
        <f>IF(C114="","",IFERROR(LOOKUP(2,1/(('設定'!$B$16:$B$19&lt;&gt;"")*('設定'!$B$16:$B$19&lt;=C114)*('設定'!$C$16:$C$19&lt;&gt;"")),'設定'!$C$16:$C$19),""))</f>
        <v/>
      </c>
      <c r="S114" s="17" t="str">
        <f>IF(C114="","",IFERROR(LOOKUP(2,1/(('設定'!$B$20:$B$23&lt;&gt;"")*('設定'!$B$20:$B$23&lt;=C114)*('設定'!$C$20:$C$23&lt;&gt;"")),'設定'!$C$20:$C$23),""))</f>
        <v/>
      </c>
      <c r="T114" s="105" t="str">
        <f>IF(Q114=0,"",IF(N(K114)=0,0,IF(J114="税抜",K114,K114-U114)))</f>
        <v/>
      </c>
      <c r="U114" s="105" t="str">
        <f>IF(Q114=0,"",IF(N(K114)=0,0,IF('設定'!$B$11="切上げ",ROUNDUP(IF(J114="税抜",K114*R114/100,K114*R114/(100+R114)),0),IF('設定'!$B$11="四捨五入",ROUND(IF(J114="税抜",K114*R114/100,K114*R114/(100+R114)),0),ROUNDDOWN(IF(J114="税抜",K114*R114/100,K114*R114/(100+R114)),0)))))</f>
        <v/>
      </c>
      <c r="V114" s="105" t="str">
        <f>IF(Q114=0,"",IF(N(L114)=0,0,IF(J114="税抜",L114,L114-W114)))</f>
        <v/>
      </c>
      <c r="W114" s="105" t="str">
        <f>IF(Q114=0,"",IF(N(L114)=0,0,IF('設定'!$B$11="切上げ",ROUNDUP(IF(J114="税抜",L114*S114/100,L114*S114/(100+S114)),0),IF('設定'!$B$11="四捨五入",ROUND(IF(J114="税抜",L114*S114/100,L114*S114/(100+S114)),0),ROUNDDOWN(IF(J114="税抜",L114*S114/100,L114*S114/(100+S114)),0)))))</f>
        <v/>
      </c>
      <c r="X114" s="105" t="str">
        <f>IF(Q114=0,"",T114+U114+V114+W114+N(M114)+N(N114))</f>
        <v/>
      </c>
      <c r="Y114" s="105" t="str">
        <f>IF(Q114=0,"",IF(AND('設定'!$B$9="はい",'設定'!$B$12="はい"),T114+V114,T114+U114+V114+W114))</f>
        <v/>
      </c>
      <c r="Z114" s="105" t="str">
        <f>IF(Q114=0,"",Y114+N(N114))</f>
        <v/>
      </c>
      <c r="AA114" s="105" t="str">
        <f>IF(Q114=0,"",IF(O114="はい",0,IF(I114="クレジットカード",0,IF(I114="電子（PDFのみ）",0,IF(Y114=0,IF(Z114&lt;'印紙判定表'!$A$24,0,'印紙判定表'!$C$24),IF(Z114&lt;'印紙判定表'!$A$6,0,INDEX('印紙判定表'!$C$5:$C$19,MATCH(MAX(Y114,'印紙判定表'!$A$6),'印紙判定表'!$A$5:$A$19,1))))))))</f>
        <v/>
      </c>
      <c r="AB114" s="11" t="str">
        <f>IF(Q114=0,"",IF(O114="はい","非課税（営業に関しない受取書・国税庁 No.7125）",IF(I114="クレジットカード","課税文書に当たらない（領収書に「クレジットカード利用」と印字・国税庁 質疑応答19/37）",IF(I114="電子（PDFのみ）","課税文書に当たらない（電子データのみで紙を渡さない・国税庁 質疑応答02/10。紙に印刷して渡すと課税）",IF(AA114=0,"非課税（受取金額が"&amp;TEXT(IF(Y114=0,'印紙判定表'!$A$24,'印紙判定表'!$A$6),"#,##0")&amp;"円"&amp;"未満・国税庁 No.7105）"&amp;IF(N(N114)&gt;0,"。売上代金と売上代金以外の合計で判定","")&amp;IF(N(M114)&gt;0,"。入湯税など特別徴収の税は判定額に入れない（印紙税法基本通達第32条）",""),"課税（判定額"&amp;TEXT(Y114,"#,##0")&amp;"円→"&amp;TEXT(AA114,"#,##0")&amp;"円）"&amp;IF(AND('設定'!$B$9="はい",'設定'!$B$12="はい"),"。消費税額を除いた額で判定（国税庁 No.7124）","。税込の額で判定（"&amp;IF('設定'!$B$9="はい","消費税額を印字しない書式・国税庁 No.7124","免税事業者・国税庁 質疑応答19/21")&amp;"）")&amp;IF(N(M114)&gt;0,"。入湯税など特別徴収の税は判定額に入れない（印紙税法基本通達第32条）","")&amp;IF(I114="銀行振込","。振込でも受取書（印紙税法基本通達 別表第一 第17号文書の4）","")&amp;IF(OR(I114="電子マネー",I114="コード決済"),"。決済の仕組みで扱いが違う（国税庁 質疑応答19/50）。この表では印紙が要るものとして判定","")&amp;IF(Y114=0,"。売上代金以外の受取書として判定（第17号の2）",IF(Y114&lt;'印紙判定表'!$A$6,"。売上代金は"&amp;TEXT('印紙判定表'!$A$6,"#,##0")&amp;"円"&amp;"未満だが、売上代金以外との合計が"&amp;TEXT('印紙判定表'!$A$6,"#,##0")&amp;"円"&amp;"以上のため"&amp;TEXT(AA114,"#,##0")&amp;"円","")))))))</f>
        <v/>
      </c>
      <c r="AC114" s="11" t="str">
        <f>IF(Q114=0,"",IF(G114="はい","簡易請求書の形（宛名なし・「上様」）","事業者宛（適格請求書の形）"))</f>
        <v/>
      </c>
      <c r="AD114" s="11" t="str">
        <f>IF(COUNT(K114,L114,M114,N114)=0,"",IF(Q114=0,"取引日を入れてください（税率を取引日で決めます）。",IF(AND(G114&lt;&gt;"はい",E114=""),"宛名を入れてください（事業者宛は宛名が必要）。","")&amp;IF(AND(G114="はい",'設定'!$B$10="その他（事業者間の取引が中心）"),"「上様」にできる事業か確認してください（相手が個別に特定される取引は簡易請求書の対象外・国税庁 問24-2）。","")&amp;IF(AND(G114&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114="","領収書の日付（受領日）を入れてください。","")&amp;IF(OR(I114="電子マネー",I114="コード決済"),"決済の仕組みで印紙の扱いが違います（国税庁 質疑応答19/50）。","")))</f>
        <v/>
      </c>
      <c r="AE114" s="19" t="str">
        <f>IF(Q114=0,"",IF(P114&lt;&gt;"","領 収 書（再発行）","領 収 書"))</f>
        <v/>
      </c>
      <c r="AF114" s="19" t="str">
        <f>IF(B114="","",IF(B114&gt;=DATE(2019,5,1),"令和"&amp;IF(YEAR(B114)=2019,"元",YEAR(B114)-2018)&amp;"年"&amp;MONTH(B114)&amp;"月"&amp;DAY(B114)&amp;"日",YEAR(B114)&amp;"年"&amp;MONTH(B114)&amp;"月"&amp;DAY(B114)&amp;"日")&amp;IF(P114&lt;&gt;"","　（再発行）元の領収書 "&amp;IF(P114&gt;=DATE(2019,5,1),"令和"&amp;IF(YEAR(P114)=2019,"元",YEAR(P114)-2018)&amp;"年"&amp;MONTH(P114)&amp;"月"&amp;DAY(P114)&amp;"日",YEAR(P114)&amp;"年"&amp;MONTH(P114)&amp;"月"&amp;DAY(P114)&amp;"日")&amp;"付",""))</f>
        <v/>
      </c>
      <c r="AG114" s="19" t="str">
        <f>IF(G114="はい","上様",IF(E114="","",E114&amp;" "&amp;IF(F114="","様",F114)))</f>
        <v/>
      </c>
      <c r="AH114" s="19" t="str">
        <f>IF(Q114=0,"","金額　￥"&amp;TEXT(X114,"#,##0")&amp;" －")</f>
        <v/>
      </c>
      <c r="AI114" s="19" t="str">
        <f>IF(H114="","","但し　"&amp;IF(RIGHT(H114&amp;IF(D114&lt;&gt;"","（"&amp;D114&amp;"）",""),3)="として",H114&amp;IF(D114&lt;&gt;"","（"&amp;D114&amp;"）",""),H114&amp;IF(D114&lt;&gt;"","（"&amp;D114&amp;"）","")&amp;"として")&amp;IF(I114="クレジットカード","（クレジットカード利用）","")&amp;IF(N(L114)&gt;0,"（※は軽減税率の対象品目）",""))</f>
        <v/>
      </c>
      <c r="AJ114" s="19" t="str">
        <f>IF(OR(Q114=0,N(K114)=0),"",IF(AND('設定'!$B$12&lt;&gt;"はい",'設定'!$B$8=""),"",IF(G114="はい",R114&amp;"%対象"&amp;"　"&amp;TEXT(T114+U114,"#,##0")&amp;"円"&amp;IF('設定'!$B$12="はい","（うち消費税額 "&amp;TEXT(U114,"#,##0")&amp;"円）",""),IF('設定'!$B$12="はい",R114&amp;"%対象"&amp;"　税抜 "&amp;TEXT(T114,"#,##0")&amp;"円　消費税額 "&amp;TEXT(U114,"#,##0")&amp;"円（税込 "&amp;TEXT(T114+U114,"#,##0")&amp;"円）",R114&amp;"%対象"&amp;"　税込 "&amp;TEXT(T114+U114,"#,##0")&amp;"円"))))</f>
        <v/>
      </c>
      <c r="AK114" s="19" t="str">
        <f>IF(OR(Q114=0,N(L114)=0),"",IF(AND('設定'!$B$12&lt;&gt;"はい",'設定'!$B$8=""),"",IF(G114="はい",S114&amp;"%対象※"&amp;"　"&amp;TEXT(V114+W114,"#,##0")&amp;"円"&amp;IF('設定'!$B$12="はい","（うち消費税額 "&amp;TEXT(W114,"#,##0")&amp;"円）",""),IF('設定'!$B$12="はい",S114&amp;"%対象※"&amp;"　税抜 "&amp;TEXT(V114,"#,##0")&amp;"円　消費税額 "&amp;TEXT(W114,"#,##0")&amp;"円（税込 "&amp;TEXT(V114+W114,"#,##0")&amp;"円）",S114&amp;"%対象※"&amp;"　税込 "&amp;TEXT(V114+W114,"#,##0")&amp;"円"))))</f>
        <v/>
      </c>
      <c r="AL114" s="19" t="str">
        <f>IF(OR(Q114=0,N(M114)=0),"","課税対象外（入湯税など）　"&amp;TEXT(M114,"#,##0")&amp;"円")</f>
        <v/>
      </c>
      <c r="AM114" s="19" t="str">
        <f>IF(OR(Q114=0,N(N114)=0),"","売上代金以外の額　"&amp;TEXT(N114,"#,##0")&amp;"円")</f>
        <v/>
      </c>
      <c r="AN114" s="19" t="str">
        <f>IF(Q114=0,"",IF(AA114&gt;0,"収入印紙 "&amp;TEXT(AA114,"#,##0")&amp;"円 貼付欄",""))</f>
        <v/>
      </c>
    </row>
    <row r="115">
      <c r="A115" s="103" t="n">
        <v>111</v>
      </c>
      <c r="B115" s="100" t="n"/>
      <c r="C115" s="100" t="n"/>
      <c r="D115" s="7" t="n"/>
      <c r="E115" s="7" t="n"/>
      <c r="F115" s="15" t="n"/>
      <c r="G115" s="15" t="n"/>
      <c r="H115" s="7" t="n"/>
      <c r="I115" s="15" t="n"/>
      <c r="J115" s="15" t="n"/>
      <c r="K115" s="104" t="n"/>
      <c r="L115" s="104" t="n"/>
      <c r="M115" s="104" t="n"/>
      <c r="N115" s="104" t="n"/>
      <c r="O115" s="15" t="n"/>
      <c r="P115" s="100" t="n"/>
      <c r="Q115" s="17">
        <f>IF(COUNT(K115,L115,M115,N115)=0,0,IF(AND(OR(N(K115)=0,R115&lt;&gt;""),OR(N(L115)=0,S115&lt;&gt;"")),1,0))</f>
        <v>0</v>
      </c>
      <c r="R115" s="17" t="str">
        <f>IF(C115="","",IFERROR(LOOKUP(2,1/(('設定'!$B$16:$B$19&lt;&gt;"")*('設定'!$B$16:$B$19&lt;=C115)*('設定'!$C$16:$C$19&lt;&gt;"")),'設定'!$C$16:$C$19),""))</f>
        <v/>
      </c>
      <c r="S115" s="17" t="str">
        <f>IF(C115="","",IFERROR(LOOKUP(2,1/(('設定'!$B$20:$B$23&lt;&gt;"")*('設定'!$B$20:$B$23&lt;=C115)*('設定'!$C$20:$C$23&lt;&gt;"")),'設定'!$C$20:$C$23),""))</f>
        <v/>
      </c>
      <c r="T115" s="105" t="str">
        <f>IF(Q115=0,"",IF(N(K115)=0,0,IF(J115="税抜",K115,K115-U115)))</f>
        <v/>
      </c>
      <c r="U115" s="105" t="str">
        <f>IF(Q115=0,"",IF(N(K115)=0,0,IF('設定'!$B$11="切上げ",ROUNDUP(IF(J115="税抜",K115*R115/100,K115*R115/(100+R115)),0),IF('設定'!$B$11="四捨五入",ROUND(IF(J115="税抜",K115*R115/100,K115*R115/(100+R115)),0),ROUNDDOWN(IF(J115="税抜",K115*R115/100,K115*R115/(100+R115)),0)))))</f>
        <v/>
      </c>
      <c r="V115" s="105" t="str">
        <f>IF(Q115=0,"",IF(N(L115)=0,0,IF(J115="税抜",L115,L115-W115)))</f>
        <v/>
      </c>
      <c r="W115" s="105" t="str">
        <f>IF(Q115=0,"",IF(N(L115)=0,0,IF('設定'!$B$11="切上げ",ROUNDUP(IF(J115="税抜",L115*S115/100,L115*S115/(100+S115)),0),IF('設定'!$B$11="四捨五入",ROUND(IF(J115="税抜",L115*S115/100,L115*S115/(100+S115)),0),ROUNDDOWN(IF(J115="税抜",L115*S115/100,L115*S115/(100+S115)),0)))))</f>
        <v/>
      </c>
      <c r="X115" s="105" t="str">
        <f>IF(Q115=0,"",T115+U115+V115+W115+N(M115)+N(N115))</f>
        <v/>
      </c>
      <c r="Y115" s="105" t="str">
        <f>IF(Q115=0,"",IF(AND('設定'!$B$9="はい",'設定'!$B$12="はい"),T115+V115,T115+U115+V115+W115))</f>
        <v/>
      </c>
      <c r="Z115" s="105" t="str">
        <f>IF(Q115=0,"",Y115+N(N115))</f>
        <v/>
      </c>
      <c r="AA115" s="105" t="str">
        <f>IF(Q115=0,"",IF(O115="はい",0,IF(I115="クレジットカード",0,IF(I115="電子（PDFのみ）",0,IF(Y115=0,IF(Z115&lt;'印紙判定表'!$A$24,0,'印紙判定表'!$C$24),IF(Z115&lt;'印紙判定表'!$A$6,0,INDEX('印紙判定表'!$C$5:$C$19,MATCH(MAX(Y115,'印紙判定表'!$A$6),'印紙判定表'!$A$5:$A$19,1))))))))</f>
        <v/>
      </c>
      <c r="AB115" s="11" t="str">
        <f>IF(Q115=0,"",IF(O115="はい","非課税（営業に関しない受取書・国税庁 No.7125）",IF(I115="クレジットカード","課税文書に当たらない（領収書に「クレジットカード利用」と印字・国税庁 質疑応答19/37）",IF(I115="電子（PDFのみ）","課税文書に当たらない（電子データのみで紙を渡さない・国税庁 質疑応答02/10。紙に印刷して渡すと課税）",IF(AA115=0,"非課税（受取金額が"&amp;TEXT(IF(Y115=0,'印紙判定表'!$A$24,'印紙判定表'!$A$6),"#,##0")&amp;"円"&amp;"未満・国税庁 No.7105）"&amp;IF(N(N115)&gt;0,"。売上代金と売上代金以外の合計で判定","")&amp;IF(N(M115)&gt;0,"。入湯税など特別徴収の税は判定額に入れない（印紙税法基本通達第32条）",""),"課税（判定額"&amp;TEXT(Y115,"#,##0")&amp;"円→"&amp;TEXT(AA115,"#,##0")&amp;"円）"&amp;IF(AND('設定'!$B$9="はい",'設定'!$B$12="はい"),"。消費税額を除いた額で判定（国税庁 No.7124）","。税込の額で判定（"&amp;IF('設定'!$B$9="はい","消費税額を印字しない書式・国税庁 No.7124","免税事業者・国税庁 質疑応答19/21")&amp;"）")&amp;IF(N(M115)&gt;0,"。入湯税など特別徴収の税は判定額に入れない（印紙税法基本通達第32条）","")&amp;IF(I115="銀行振込","。振込でも受取書（印紙税法基本通達 別表第一 第17号文書の4）","")&amp;IF(OR(I115="電子マネー",I115="コード決済"),"。決済の仕組みで扱いが違う（国税庁 質疑応答19/50）。この表では印紙が要るものとして判定","")&amp;IF(Y115=0,"。売上代金以外の受取書として判定（第17号の2）",IF(Y115&lt;'印紙判定表'!$A$6,"。売上代金は"&amp;TEXT('印紙判定表'!$A$6,"#,##0")&amp;"円"&amp;"未満だが、売上代金以外との合計が"&amp;TEXT('印紙判定表'!$A$6,"#,##0")&amp;"円"&amp;"以上のため"&amp;TEXT(AA115,"#,##0")&amp;"円","")))))))</f>
        <v/>
      </c>
      <c r="AC115" s="11" t="str">
        <f>IF(Q115=0,"",IF(G115="はい","簡易請求書の形（宛名なし・「上様」）","事業者宛（適格請求書の形）"))</f>
        <v/>
      </c>
      <c r="AD115" s="11" t="str">
        <f>IF(COUNT(K115,L115,M115,N115)=0,"",IF(Q115=0,"取引日を入れてください（税率を取引日で決めます）。",IF(AND(G115&lt;&gt;"はい",E115=""),"宛名を入れてください（事業者宛は宛名が必要）。","")&amp;IF(AND(G115="はい",'設定'!$B$10="その他（事業者間の取引が中心）"),"「上様」にできる事業か確認してください（相手が個別に特定される取引は簡易請求書の対象外・国税庁 問24-2）。","")&amp;IF(AND(G115&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115="","領収書の日付（受領日）を入れてください。","")&amp;IF(OR(I115="電子マネー",I115="コード決済"),"決済の仕組みで印紙の扱いが違います（国税庁 質疑応答19/50）。","")))</f>
        <v/>
      </c>
      <c r="AE115" s="19" t="str">
        <f>IF(Q115=0,"",IF(P115&lt;&gt;"","領 収 書（再発行）","領 収 書"))</f>
        <v/>
      </c>
      <c r="AF115" s="19" t="str">
        <f>IF(B115="","",IF(B115&gt;=DATE(2019,5,1),"令和"&amp;IF(YEAR(B115)=2019,"元",YEAR(B115)-2018)&amp;"年"&amp;MONTH(B115)&amp;"月"&amp;DAY(B115)&amp;"日",YEAR(B115)&amp;"年"&amp;MONTH(B115)&amp;"月"&amp;DAY(B115)&amp;"日")&amp;IF(P115&lt;&gt;"","　（再発行）元の領収書 "&amp;IF(P115&gt;=DATE(2019,5,1),"令和"&amp;IF(YEAR(P115)=2019,"元",YEAR(P115)-2018)&amp;"年"&amp;MONTH(P115)&amp;"月"&amp;DAY(P115)&amp;"日",YEAR(P115)&amp;"年"&amp;MONTH(P115)&amp;"月"&amp;DAY(P115)&amp;"日")&amp;"付",""))</f>
        <v/>
      </c>
      <c r="AG115" s="19" t="str">
        <f>IF(G115="はい","上様",IF(E115="","",E115&amp;" "&amp;IF(F115="","様",F115)))</f>
        <v/>
      </c>
      <c r="AH115" s="19" t="str">
        <f>IF(Q115=0,"","金額　￥"&amp;TEXT(X115,"#,##0")&amp;" －")</f>
        <v/>
      </c>
      <c r="AI115" s="19" t="str">
        <f>IF(H115="","","但し　"&amp;IF(RIGHT(H115&amp;IF(D115&lt;&gt;"","（"&amp;D115&amp;"）",""),3)="として",H115&amp;IF(D115&lt;&gt;"","（"&amp;D115&amp;"）",""),H115&amp;IF(D115&lt;&gt;"","（"&amp;D115&amp;"）","")&amp;"として")&amp;IF(I115="クレジットカード","（クレジットカード利用）","")&amp;IF(N(L115)&gt;0,"（※は軽減税率の対象品目）",""))</f>
        <v/>
      </c>
      <c r="AJ115" s="19" t="str">
        <f>IF(OR(Q115=0,N(K115)=0),"",IF(AND('設定'!$B$12&lt;&gt;"はい",'設定'!$B$8=""),"",IF(G115="はい",R115&amp;"%対象"&amp;"　"&amp;TEXT(T115+U115,"#,##0")&amp;"円"&amp;IF('設定'!$B$12="はい","（うち消費税額 "&amp;TEXT(U115,"#,##0")&amp;"円）",""),IF('設定'!$B$12="はい",R115&amp;"%対象"&amp;"　税抜 "&amp;TEXT(T115,"#,##0")&amp;"円　消費税額 "&amp;TEXT(U115,"#,##0")&amp;"円（税込 "&amp;TEXT(T115+U115,"#,##0")&amp;"円）",R115&amp;"%対象"&amp;"　税込 "&amp;TEXT(T115+U115,"#,##0")&amp;"円"))))</f>
        <v/>
      </c>
      <c r="AK115" s="19" t="str">
        <f>IF(OR(Q115=0,N(L115)=0),"",IF(AND('設定'!$B$12&lt;&gt;"はい",'設定'!$B$8=""),"",IF(G115="はい",S115&amp;"%対象※"&amp;"　"&amp;TEXT(V115+W115,"#,##0")&amp;"円"&amp;IF('設定'!$B$12="はい","（うち消費税額 "&amp;TEXT(W115,"#,##0")&amp;"円）",""),IF('設定'!$B$12="はい",S115&amp;"%対象※"&amp;"　税抜 "&amp;TEXT(V115,"#,##0")&amp;"円　消費税額 "&amp;TEXT(W115,"#,##0")&amp;"円（税込 "&amp;TEXT(V115+W115,"#,##0")&amp;"円）",S115&amp;"%対象※"&amp;"　税込 "&amp;TEXT(V115+W115,"#,##0")&amp;"円"))))</f>
        <v/>
      </c>
      <c r="AL115" s="19" t="str">
        <f>IF(OR(Q115=0,N(M115)=0),"","課税対象外（入湯税など）　"&amp;TEXT(M115,"#,##0")&amp;"円")</f>
        <v/>
      </c>
      <c r="AM115" s="19" t="str">
        <f>IF(OR(Q115=0,N(N115)=0),"","売上代金以外の額　"&amp;TEXT(N115,"#,##0")&amp;"円")</f>
        <v/>
      </c>
      <c r="AN115" s="19" t="str">
        <f>IF(Q115=0,"",IF(AA115&gt;0,"収入印紙 "&amp;TEXT(AA115,"#,##0")&amp;"円 貼付欄",""))</f>
        <v/>
      </c>
    </row>
    <row r="116">
      <c r="A116" s="103" t="n">
        <v>112</v>
      </c>
      <c r="B116" s="100" t="n"/>
      <c r="C116" s="100" t="n"/>
      <c r="D116" s="7" t="n"/>
      <c r="E116" s="7" t="n"/>
      <c r="F116" s="15" t="n"/>
      <c r="G116" s="15" t="n"/>
      <c r="H116" s="7" t="n"/>
      <c r="I116" s="15" t="n"/>
      <c r="J116" s="15" t="n"/>
      <c r="K116" s="104" t="n"/>
      <c r="L116" s="104" t="n"/>
      <c r="M116" s="104" t="n"/>
      <c r="N116" s="104" t="n"/>
      <c r="O116" s="15" t="n"/>
      <c r="P116" s="100" t="n"/>
      <c r="Q116" s="17">
        <f>IF(COUNT(K116,L116,M116,N116)=0,0,IF(AND(OR(N(K116)=0,R116&lt;&gt;""),OR(N(L116)=0,S116&lt;&gt;"")),1,0))</f>
        <v>0</v>
      </c>
      <c r="R116" s="17" t="str">
        <f>IF(C116="","",IFERROR(LOOKUP(2,1/(('設定'!$B$16:$B$19&lt;&gt;"")*('設定'!$B$16:$B$19&lt;=C116)*('設定'!$C$16:$C$19&lt;&gt;"")),'設定'!$C$16:$C$19),""))</f>
        <v/>
      </c>
      <c r="S116" s="17" t="str">
        <f>IF(C116="","",IFERROR(LOOKUP(2,1/(('設定'!$B$20:$B$23&lt;&gt;"")*('設定'!$B$20:$B$23&lt;=C116)*('設定'!$C$20:$C$23&lt;&gt;"")),'設定'!$C$20:$C$23),""))</f>
        <v/>
      </c>
      <c r="T116" s="105" t="str">
        <f>IF(Q116=0,"",IF(N(K116)=0,0,IF(J116="税抜",K116,K116-U116)))</f>
        <v/>
      </c>
      <c r="U116" s="105" t="str">
        <f>IF(Q116=0,"",IF(N(K116)=0,0,IF('設定'!$B$11="切上げ",ROUNDUP(IF(J116="税抜",K116*R116/100,K116*R116/(100+R116)),0),IF('設定'!$B$11="四捨五入",ROUND(IF(J116="税抜",K116*R116/100,K116*R116/(100+R116)),0),ROUNDDOWN(IF(J116="税抜",K116*R116/100,K116*R116/(100+R116)),0)))))</f>
        <v/>
      </c>
      <c r="V116" s="105" t="str">
        <f>IF(Q116=0,"",IF(N(L116)=0,0,IF(J116="税抜",L116,L116-W116)))</f>
        <v/>
      </c>
      <c r="W116" s="105" t="str">
        <f>IF(Q116=0,"",IF(N(L116)=0,0,IF('設定'!$B$11="切上げ",ROUNDUP(IF(J116="税抜",L116*S116/100,L116*S116/(100+S116)),0),IF('設定'!$B$11="四捨五入",ROUND(IF(J116="税抜",L116*S116/100,L116*S116/(100+S116)),0),ROUNDDOWN(IF(J116="税抜",L116*S116/100,L116*S116/(100+S116)),0)))))</f>
        <v/>
      </c>
      <c r="X116" s="105" t="str">
        <f>IF(Q116=0,"",T116+U116+V116+W116+N(M116)+N(N116))</f>
        <v/>
      </c>
      <c r="Y116" s="105" t="str">
        <f>IF(Q116=0,"",IF(AND('設定'!$B$9="はい",'設定'!$B$12="はい"),T116+V116,T116+U116+V116+W116))</f>
        <v/>
      </c>
      <c r="Z116" s="105" t="str">
        <f>IF(Q116=0,"",Y116+N(N116))</f>
        <v/>
      </c>
      <c r="AA116" s="105" t="str">
        <f>IF(Q116=0,"",IF(O116="はい",0,IF(I116="クレジットカード",0,IF(I116="電子（PDFのみ）",0,IF(Y116=0,IF(Z116&lt;'印紙判定表'!$A$24,0,'印紙判定表'!$C$24),IF(Z116&lt;'印紙判定表'!$A$6,0,INDEX('印紙判定表'!$C$5:$C$19,MATCH(MAX(Y116,'印紙判定表'!$A$6),'印紙判定表'!$A$5:$A$19,1))))))))</f>
        <v/>
      </c>
      <c r="AB116" s="11" t="str">
        <f>IF(Q116=0,"",IF(O116="はい","非課税（営業に関しない受取書・国税庁 No.7125）",IF(I116="クレジットカード","課税文書に当たらない（領収書に「クレジットカード利用」と印字・国税庁 質疑応答19/37）",IF(I116="電子（PDFのみ）","課税文書に当たらない（電子データのみで紙を渡さない・国税庁 質疑応答02/10。紙に印刷して渡すと課税）",IF(AA116=0,"非課税（受取金額が"&amp;TEXT(IF(Y116=0,'印紙判定表'!$A$24,'印紙判定表'!$A$6),"#,##0")&amp;"円"&amp;"未満・国税庁 No.7105）"&amp;IF(N(N116)&gt;0,"。売上代金と売上代金以外の合計で判定","")&amp;IF(N(M116)&gt;0,"。入湯税など特別徴収の税は判定額に入れない（印紙税法基本通達第32条）",""),"課税（判定額"&amp;TEXT(Y116,"#,##0")&amp;"円→"&amp;TEXT(AA116,"#,##0")&amp;"円）"&amp;IF(AND('設定'!$B$9="はい",'設定'!$B$12="はい"),"。消費税額を除いた額で判定（国税庁 No.7124）","。税込の額で判定（"&amp;IF('設定'!$B$9="はい","消費税額を印字しない書式・国税庁 No.7124","免税事業者・国税庁 質疑応答19/21")&amp;"）")&amp;IF(N(M116)&gt;0,"。入湯税など特別徴収の税は判定額に入れない（印紙税法基本通達第32条）","")&amp;IF(I116="銀行振込","。振込でも受取書（印紙税法基本通達 別表第一 第17号文書の4）","")&amp;IF(OR(I116="電子マネー",I116="コード決済"),"。決済の仕組みで扱いが違う（国税庁 質疑応答19/50）。この表では印紙が要るものとして判定","")&amp;IF(Y116=0,"。売上代金以外の受取書として判定（第17号の2）",IF(Y116&lt;'印紙判定表'!$A$6,"。売上代金は"&amp;TEXT('印紙判定表'!$A$6,"#,##0")&amp;"円"&amp;"未満だが、売上代金以外との合計が"&amp;TEXT('印紙判定表'!$A$6,"#,##0")&amp;"円"&amp;"以上のため"&amp;TEXT(AA116,"#,##0")&amp;"円","")))))))</f>
        <v/>
      </c>
      <c r="AC116" s="11" t="str">
        <f>IF(Q116=0,"",IF(G116="はい","簡易請求書の形（宛名なし・「上様」）","事業者宛（適格請求書の形）"))</f>
        <v/>
      </c>
      <c r="AD116" s="11" t="str">
        <f>IF(COUNT(K116,L116,M116,N116)=0,"",IF(Q116=0,"取引日を入れてください（税率を取引日で決めます）。",IF(AND(G116&lt;&gt;"はい",E116=""),"宛名を入れてください（事業者宛は宛名が必要）。","")&amp;IF(AND(G116="はい",'設定'!$B$10="その他（事業者間の取引が中心）"),"「上様」にできる事業か確認してください（相手が個別に特定される取引は簡易請求書の対象外・国税庁 問24-2）。","")&amp;IF(AND(G116&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116="","領収書の日付（受領日）を入れてください。","")&amp;IF(OR(I116="電子マネー",I116="コード決済"),"決済の仕組みで印紙の扱いが違います（国税庁 質疑応答19/50）。","")))</f>
        <v/>
      </c>
      <c r="AE116" s="19" t="str">
        <f>IF(Q116=0,"",IF(P116&lt;&gt;"","領 収 書（再発行）","領 収 書"))</f>
        <v/>
      </c>
      <c r="AF116" s="19" t="str">
        <f>IF(B116="","",IF(B116&gt;=DATE(2019,5,1),"令和"&amp;IF(YEAR(B116)=2019,"元",YEAR(B116)-2018)&amp;"年"&amp;MONTH(B116)&amp;"月"&amp;DAY(B116)&amp;"日",YEAR(B116)&amp;"年"&amp;MONTH(B116)&amp;"月"&amp;DAY(B116)&amp;"日")&amp;IF(P116&lt;&gt;"","　（再発行）元の領収書 "&amp;IF(P116&gt;=DATE(2019,5,1),"令和"&amp;IF(YEAR(P116)=2019,"元",YEAR(P116)-2018)&amp;"年"&amp;MONTH(P116)&amp;"月"&amp;DAY(P116)&amp;"日",YEAR(P116)&amp;"年"&amp;MONTH(P116)&amp;"月"&amp;DAY(P116)&amp;"日")&amp;"付",""))</f>
        <v/>
      </c>
      <c r="AG116" s="19" t="str">
        <f>IF(G116="はい","上様",IF(E116="","",E116&amp;" "&amp;IF(F116="","様",F116)))</f>
        <v/>
      </c>
      <c r="AH116" s="19" t="str">
        <f>IF(Q116=0,"","金額　￥"&amp;TEXT(X116,"#,##0")&amp;" －")</f>
        <v/>
      </c>
      <c r="AI116" s="19" t="str">
        <f>IF(H116="","","但し　"&amp;IF(RIGHT(H116&amp;IF(D116&lt;&gt;"","（"&amp;D116&amp;"）",""),3)="として",H116&amp;IF(D116&lt;&gt;"","（"&amp;D116&amp;"）",""),H116&amp;IF(D116&lt;&gt;"","（"&amp;D116&amp;"）","")&amp;"として")&amp;IF(I116="クレジットカード","（クレジットカード利用）","")&amp;IF(N(L116)&gt;0,"（※は軽減税率の対象品目）",""))</f>
        <v/>
      </c>
      <c r="AJ116" s="19" t="str">
        <f>IF(OR(Q116=0,N(K116)=0),"",IF(AND('設定'!$B$12&lt;&gt;"はい",'設定'!$B$8=""),"",IF(G116="はい",R116&amp;"%対象"&amp;"　"&amp;TEXT(T116+U116,"#,##0")&amp;"円"&amp;IF('設定'!$B$12="はい","（うち消費税額 "&amp;TEXT(U116,"#,##0")&amp;"円）",""),IF('設定'!$B$12="はい",R116&amp;"%対象"&amp;"　税抜 "&amp;TEXT(T116,"#,##0")&amp;"円　消費税額 "&amp;TEXT(U116,"#,##0")&amp;"円（税込 "&amp;TEXT(T116+U116,"#,##0")&amp;"円）",R116&amp;"%対象"&amp;"　税込 "&amp;TEXT(T116+U116,"#,##0")&amp;"円"))))</f>
        <v/>
      </c>
      <c r="AK116" s="19" t="str">
        <f>IF(OR(Q116=0,N(L116)=0),"",IF(AND('設定'!$B$12&lt;&gt;"はい",'設定'!$B$8=""),"",IF(G116="はい",S116&amp;"%対象※"&amp;"　"&amp;TEXT(V116+W116,"#,##0")&amp;"円"&amp;IF('設定'!$B$12="はい","（うち消費税額 "&amp;TEXT(W116,"#,##0")&amp;"円）",""),IF('設定'!$B$12="はい",S116&amp;"%対象※"&amp;"　税抜 "&amp;TEXT(V116,"#,##0")&amp;"円　消費税額 "&amp;TEXT(W116,"#,##0")&amp;"円（税込 "&amp;TEXT(V116+W116,"#,##0")&amp;"円）",S116&amp;"%対象※"&amp;"　税込 "&amp;TEXT(V116+W116,"#,##0")&amp;"円"))))</f>
        <v/>
      </c>
      <c r="AL116" s="19" t="str">
        <f>IF(OR(Q116=0,N(M116)=0),"","課税対象外（入湯税など）　"&amp;TEXT(M116,"#,##0")&amp;"円")</f>
        <v/>
      </c>
      <c r="AM116" s="19" t="str">
        <f>IF(OR(Q116=0,N(N116)=0),"","売上代金以外の額　"&amp;TEXT(N116,"#,##0")&amp;"円")</f>
        <v/>
      </c>
      <c r="AN116" s="19" t="str">
        <f>IF(Q116=0,"",IF(AA116&gt;0,"収入印紙 "&amp;TEXT(AA116,"#,##0")&amp;"円 貼付欄",""))</f>
        <v/>
      </c>
    </row>
    <row r="117">
      <c r="A117" s="103" t="n">
        <v>113</v>
      </c>
      <c r="B117" s="100" t="n"/>
      <c r="C117" s="100" t="n"/>
      <c r="D117" s="7" t="n"/>
      <c r="E117" s="7" t="n"/>
      <c r="F117" s="15" t="n"/>
      <c r="G117" s="15" t="n"/>
      <c r="H117" s="7" t="n"/>
      <c r="I117" s="15" t="n"/>
      <c r="J117" s="15" t="n"/>
      <c r="K117" s="104" t="n"/>
      <c r="L117" s="104" t="n"/>
      <c r="M117" s="104" t="n"/>
      <c r="N117" s="104" t="n"/>
      <c r="O117" s="15" t="n"/>
      <c r="P117" s="100" t="n"/>
      <c r="Q117" s="17">
        <f>IF(COUNT(K117,L117,M117,N117)=0,0,IF(AND(OR(N(K117)=0,R117&lt;&gt;""),OR(N(L117)=0,S117&lt;&gt;"")),1,0))</f>
        <v>0</v>
      </c>
      <c r="R117" s="17" t="str">
        <f>IF(C117="","",IFERROR(LOOKUP(2,1/(('設定'!$B$16:$B$19&lt;&gt;"")*('設定'!$B$16:$B$19&lt;=C117)*('設定'!$C$16:$C$19&lt;&gt;"")),'設定'!$C$16:$C$19),""))</f>
        <v/>
      </c>
      <c r="S117" s="17" t="str">
        <f>IF(C117="","",IFERROR(LOOKUP(2,1/(('設定'!$B$20:$B$23&lt;&gt;"")*('設定'!$B$20:$B$23&lt;=C117)*('設定'!$C$20:$C$23&lt;&gt;"")),'設定'!$C$20:$C$23),""))</f>
        <v/>
      </c>
      <c r="T117" s="105" t="str">
        <f>IF(Q117=0,"",IF(N(K117)=0,0,IF(J117="税抜",K117,K117-U117)))</f>
        <v/>
      </c>
      <c r="U117" s="105" t="str">
        <f>IF(Q117=0,"",IF(N(K117)=0,0,IF('設定'!$B$11="切上げ",ROUNDUP(IF(J117="税抜",K117*R117/100,K117*R117/(100+R117)),0),IF('設定'!$B$11="四捨五入",ROUND(IF(J117="税抜",K117*R117/100,K117*R117/(100+R117)),0),ROUNDDOWN(IF(J117="税抜",K117*R117/100,K117*R117/(100+R117)),0)))))</f>
        <v/>
      </c>
      <c r="V117" s="105" t="str">
        <f>IF(Q117=0,"",IF(N(L117)=0,0,IF(J117="税抜",L117,L117-W117)))</f>
        <v/>
      </c>
      <c r="W117" s="105" t="str">
        <f>IF(Q117=0,"",IF(N(L117)=0,0,IF('設定'!$B$11="切上げ",ROUNDUP(IF(J117="税抜",L117*S117/100,L117*S117/(100+S117)),0),IF('設定'!$B$11="四捨五入",ROUND(IF(J117="税抜",L117*S117/100,L117*S117/(100+S117)),0),ROUNDDOWN(IF(J117="税抜",L117*S117/100,L117*S117/(100+S117)),0)))))</f>
        <v/>
      </c>
      <c r="X117" s="105" t="str">
        <f>IF(Q117=0,"",T117+U117+V117+W117+N(M117)+N(N117))</f>
        <v/>
      </c>
      <c r="Y117" s="105" t="str">
        <f>IF(Q117=0,"",IF(AND('設定'!$B$9="はい",'設定'!$B$12="はい"),T117+V117,T117+U117+V117+W117))</f>
        <v/>
      </c>
      <c r="Z117" s="105" t="str">
        <f>IF(Q117=0,"",Y117+N(N117))</f>
        <v/>
      </c>
      <c r="AA117" s="105" t="str">
        <f>IF(Q117=0,"",IF(O117="はい",0,IF(I117="クレジットカード",0,IF(I117="電子（PDFのみ）",0,IF(Y117=0,IF(Z117&lt;'印紙判定表'!$A$24,0,'印紙判定表'!$C$24),IF(Z117&lt;'印紙判定表'!$A$6,0,INDEX('印紙判定表'!$C$5:$C$19,MATCH(MAX(Y117,'印紙判定表'!$A$6),'印紙判定表'!$A$5:$A$19,1))))))))</f>
        <v/>
      </c>
      <c r="AB117" s="11" t="str">
        <f>IF(Q117=0,"",IF(O117="はい","非課税（営業に関しない受取書・国税庁 No.7125）",IF(I117="クレジットカード","課税文書に当たらない（領収書に「クレジットカード利用」と印字・国税庁 質疑応答19/37）",IF(I117="電子（PDFのみ）","課税文書に当たらない（電子データのみで紙を渡さない・国税庁 質疑応答02/10。紙に印刷して渡すと課税）",IF(AA117=0,"非課税（受取金額が"&amp;TEXT(IF(Y117=0,'印紙判定表'!$A$24,'印紙判定表'!$A$6),"#,##0")&amp;"円"&amp;"未満・国税庁 No.7105）"&amp;IF(N(N117)&gt;0,"。売上代金と売上代金以外の合計で判定","")&amp;IF(N(M117)&gt;0,"。入湯税など特別徴収の税は判定額に入れない（印紙税法基本通達第32条）",""),"課税（判定額"&amp;TEXT(Y117,"#,##0")&amp;"円→"&amp;TEXT(AA117,"#,##0")&amp;"円）"&amp;IF(AND('設定'!$B$9="はい",'設定'!$B$12="はい"),"。消費税額を除いた額で判定（国税庁 No.7124）","。税込の額で判定（"&amp;IF('設定'!$B$9="はい","消費税額を印字しない書式・国税庁 No.7124","免税事業者・国税庁 質疑応答19/21")&amp;"）")&amp;IF(N(M117)&gt;0,"。入湯税など特別徴収の税は判定額に入れない（印紙税法基本通達第32条）","")&amp;IF(I117="銀行振込","。振込でも受取書（印紙税法基本通達 別表第一 第17号文書の4）","")&amp;IF(OR(I117="電子マネー",I117="コード決済"),"。決済の仕組みで扱いが違う（国税庁 質疑応答19/50）。この表では印紙が要るものとして判定","")&amp;IF(Y117=0,"。売上代金以外の受取書として判定（第17号の2）",IF(Y117&lt;'印紙判定表'!$A$6,"。売上代金は"&amp;TEXT('印紙判定表'!$A$6,"#,##0")&amp;"円"&amp;"未満だが、売上代金以外との合計が"&amp;TEXT('印紙判定表'!$A$6,"#,##0")&amp;"円"&amp;"以上のため"&amp;TEXT(AA117,"#,##0")&amp;"円","")))))))</f>
        <v/>
      </c>
      <c r="AC117" s="11" t="str">
        <f>IF(Q117=0,"",IF(G117="はい","簡易請求書の形（宛名なし・「上様」）","事業者宛（適格請求書の形）"))</f>
        <v/>
      </c>
      <c r="AD117" s="11" t="str">
        <f>IF(COUNT(K117,L117,M117,N117)=0,"",IF(Q117=0,"取引日を入れてください（税率を取引日で決めます）。",IF(AND(G117&lt;&gt;"はい",E117=""),"宛名を入れてください（事業者宛は宛名が必要）。","")&amp;IF(AND(G117="はい",'設定'!$B$10="その他（事業者間の取引が中心）"),"「上様」にできる事業か確認してください（相手が個別に特定される取引は簡易請求書の対象外・国税庁 問24-2）。","")&amp;IF(AND(G117&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117="","領収書の日付（受領日）を入れてください。","")&amp;IF(OR(I117="電子マネー",I117="コード決済"),"決済の仕組みで印紙の扱いが違います（国税庁 質疑応答19/50）。","")))</f>
        <v/>
      </c>
      <c r="AE117" s="19" t="str">
        <f>IF(Q117=0,"",IF(P117&lt;&gt;"","領 収 書（再発行）","領 収 書"))</f>
        <v/>
      </c>
      <c r="AF117" s="19" t="str">
        <f>IF(B117="","",IF(B117&gt;=DATE(2019,5,1),"令和"&amp;IF(YEAR(B117)=2019,"元",YEAR(B117)-2018)&amp;"年"&amp;MONTH(B117)&amp;"月"&amp;DAY(B117)&amp;"日",YEAR(B117)&amp;"年"&amp;MONTH(B117)&amp;"月"&amp;DAY(B117)&amp;"日")&amp;IF(P117&lt;&gt;"","　（再発行）元の領収書 "&amp;IF(P117&gt;=DATE(2019,5,1),"令和"&amp;IF(YEAR(P117)=2019,"元",YEAR(P117)-2018)&amp;"年"&amp;MONTH(P117)&amp;"月"&amp;DAY(P117)&amp;"日",YEAR(P117)&amp;"年"&amp;MONTH(P117)&amp;"月"&amp;DAY(P117)&amp;"日")&amp;"付",""))</f>
        <v/>
      </c>
      <c r="AG117" s="19" t="str">
        <f>IF(G117="はい","上様",IF(E117="","",E117&amp;" "&amp;IF(F117="","様",F117)))</f>
        <v/>
      </c>
      <c r="AH117" s="19" t="str">
        <f>IF(Q117=0,"","金額　￥"&amp;TEXT(X117,"#,##0")&amp;" －")</f>
        <v/>
      </c>
      <c r="AI117" s="19" t="str">
        <f>IF(H117="","","但し　"&amp;IF(RIGHT(H117&amp;IF(D117&lt;&gt;"","（"&amp;D117&amp;"）",""),3)="として",H117&amp;IF(D117&lt;&gt;"","（"&amp;D117&amp;"）",""),H117&amp;IF(D117&lt;&gt;"","（"&amp;D117&amp;"）","")&amp;"として")&amp;IF(I117="クレジットカード","（クレジットカード利用）","")&amp;IF(N(L117)&gt;0,"（※は軽減税率の対象品目）",""))</f>
        <v/>
      </c>
      <c r="AJ117" s="19" t="str">
        <f>IF(OR(Q117=0,N(K117)=0),"",IF(AND('設定'!$B$12&lt;&gt;"はい",'設定'!$B$8=""),"",IF(G117="はい",R117&amp;"%対象"&amp;"　"&amp;TEXT(T117+U117,"#,##0")&amp;"円"&amp;IF('設定'!$B$12="はい","（うち消費税額 "&amp;TEXT(U117,"#,##0")&amp;"円）",""),IF('設定'!$B$12="はい",R117&amp;"%対象"&amp;"　税抜 "&amp;TEXT(T117,"#,##0")&amp;"円　消費税額 "&amp;TEXT(U117,"#,##0")&amp;"円（税込 "&amp;TEXT(T117+U117,"#,##0")&amp;"円）",R117&amp;"%対象"&amp;"　税込 "&amp;TEXT(T117+U117,"#,##0")&amp;"円"))))</f>
        <v/>
      </c>
      <c r="AK117" s="19" t="str">
        <f>IF(OR(Q117=0,N(L117)=0),"",IF(AND('設定'!$B$12&lt;&gt;"はい",'設定'!$B$8=""),"",IF(G117="はい",S117&amp;"%対象※"&amp;"　"&amp;TEXT(V117+W117,"#,##0")&amp;"円"&amp;IF('設定'!$B$12="はい","（うち消費税額 "&amp;TEXT(W117,"#,##0")&amp;"円）",""),IF('設定'!$B$12="はい",S117&amp;"%対象※"&amp;"　税抜 "&amp;TEXT(V117,"#,##0")&amp;"円　消費税額 "&amp;TEXT(W117,"#,##0")&amp;"円（税込 "&amp;TEXT(V117+W117,"#,##0")&amp;"円）",S117&amp;"%対象※"&amp;"　税込 "&amp;TEXT(V117+W117,"#,##0")&amp;"円"))))</f>
        <v/>
      </c>
      <c r="AL117" s="19" t="str">
        <f>IF(OR(Q117=0,N(M117)=0),"","課税対象外（入湯税など）　"&amp;TEXT(M117,"#,##0")&amp;"円")</f>
        <v/>
      </c>
      <c r="AM117" s="19" t="str">
        <f>IF(OR(Q117=0,N(N117)=0),"","売上代金以外の額　"&amp;TEXT(N117,"#,##0")&amp;"円")</f>
        <v/>
      </c>
      <c r="AN117" s="19" t="str">
        <f>IF(Q117=0,"",IF(AA117&gt;0,"収入印紙 "&amp;TEXT(AA117,"#,##0")&amp;"円 貼付欄",""))</f>
        <v/>
      </c>
    </row>
    <row r="118">
      <c r="A118" s="103" t="n">
        <v>114</v>
      </c>
      <c r="B118" s="100" t="n"/>
      <c r="C118" s="100" t="n"/>
      <c r="D118" s="7" t="n"/>
      <c r="E118" s="7" t="n"/>
      <c r="F118" s="15" t="n"/>
      <c r="G118" s="15" t="n"/>
      <c r="H118" s="7" t="n"/>
      <c r="I118" s="15" t="n"/>
      <c r="J118" s="15" t="n"/>
      <c r="K118" s="104" t="n"/>
      <c r="L118" s="104" t="n"/>
      <c r="M118" s="104" t="n"/>
      <c r="N118" s="104" t="n"/>
      <c r="O118" s="15" t="n"/>
      <c r="P118" s="100" t="n"/>
      <c r="Q118" s="17">
        <f>IF(COUNT(K118,L118,M118,N118)=0,0,IF(AND(OR(N(K118)=0,R118&lt;&gt;""),OR(N(L118)=0,S118&lt;&gt;"")),1,0))</f>
        <v>0</v>
      </c>
      <c r="R118" s="17" t="str">
        <f>IF(C118="","",IFERROR(LOOKUP(2,1/(('設定'!$B$16:$B$19&lt;&gt;"")*('設定'!$B$16:$B$19&lt;=C118)*('設定'!$C$16:$C$19&lt;&gt;"")),'設定'!$C$16:$C$19),""))</f>
        <v/>
      </c>
      <c r="S118" s="17" t="str">
        <f>IF(C118="","",IFERROR(LOOKUP(2,1/(('設定'!$B$20:$B$23&lt;&gt;"")*('設定'!$B$20:$B$23&lt;=C118)*('設定'!$C$20:$C$23&lt;&gt;"")),'設定'!$C$20:$C$23),""))</f>
        <v/>
      </c>
      <c r="T118" s="105" t="str">
        <f>IF(Q118=0,"",IF(N(K118)=0,0,IF(J118="税抜",K118,K118-U118)))</f>
        <v/>
      </c>
      <c r="U118" s="105" t="str">
        <f>IF(Q118=0,"",IF(N(K118)=0,0,IF('設定'!$B$11="切上げ",ROUNDUP(IF(J118="税抜",K118*R118/100,K118*R118/(100+R118)),0),IF('設定'!$B$11="四捨五入",ROUND(IF(J118="税抜",K118*R118/100,K118*R118/(100+R118)),0),ROUNDDOWN(IF(J118="税抜",K118*R118/100,K118*R118/(100+R118)),0)))))</f>
        <v/>
      </c>
      <c r="V118" s="105" t="str">
        <f>IF(Q118=0,"",IF(N(L118)=0,0,IF(J118="税抜",L118,L118-W118)))</f>
        <v/>
      </c>
      <c r="W118" s="105" t="str">
        <f>IF(Q118=0,"",IF(N(L118)=0,0,IF('設定'!$B$11="切上げ",ROUNDUP(IF(J118="税抜",L118*S118/100,L118*S118/(100+S118)),0),IF('設定'!$B$11="四捨五入",ROUND(IF(J118="税抜",L118*S118/100,L118*S118/(100+S118)),0),ROUNDDOWN(IF(J118="税抜",L118*S118/100,L118*S118/(100+S118)),0)))))</f>
        <v/>
      </c>
      <c r="X118" s="105" t="str">
        <f>IF(Q118=0,"",T118+U118+V118+W118+N(M118)+N(N118))</f>
        <v/>
      </c>
      <c r="Y118" s="105" t="str">
        <f>IF(Q118=0,"",IF(AND('設定'!$B$9="はい",'設定'!$B$12="はい"),T118+V118,T118+U118+V118+W118))</f>
        <v/>
      </c>
      <c r="Z118" s="105" t="str">
        <f>IF(Q118=0,"",Y118+N(N118))</f>
        <v/>
      </c>
      <c r="AA118" s="105" t="str">
        <f>IF(Q118=0,"",IF(O118="はい",0,IF(I118="クレジットカード",0,IF(I118="電子（PDFのみ）",0,IF(Y118=0,IF(Z118&lt;'印紙判定表'!$A$24,0,'印紙判定表'!$C$24),IF(Z118&lt;'印紙判定表'!$A$6,0,INDEX('印紙判定表'!$C$5:$C$19,MATCH(MAX(Y118,'印紙判定表'!$A$6),'印紙判定表'!$A$5:$A$19,1))))))))</f>
        <v/>
      </c>
      <c r="AB118" s="11" t="str">
        <f>IF(Q118=0,"",IF(O118="はい","非課税（営業に関しない受取書・国税庁 No.7125）",IF(I118="クレジットカード","課税文書に当たらない（領収書に「クレジットカード利用」と印字・国税庁 質疑応答19/37）",IF(I118="電子（PDFのみ）","課税文書に当たらない（電子データのみで紙を渡さない・国税庁 質疑応答02/10。紙に印刷して渡すと課税）",IF(AA118=0,"非課税（受取金額が"&amp;TEXT(IF(Y118=0,'印紙判定表'!$A$24,'印紙判定表'!$A$6),"#,##0")&amp;"円"&amp;"未満・国税庁 No.7105）"&amp;IF(N(N118)&gt;0,"。売上代金と売上代金以外の合計で判定","")&amp;IF(N(M118)&gt;0,"。入湯税など特別徴収の税は判定額に入れない（印紙税法基本通達第32条）",""),"課税（判定額"&amp;TEXT(Y118,"#,##0")&amp;"円→"&amp;TEXT(AA118,"#,##0")&amp;"円）"&amp;IF(AND('設定'!$B$9="はい",'設定'!$B$12="はい"),"。消費税額を除いた額で判定（国税庁 No.7124）","。税込の額で判定（"&amp;IF('設定'!$B$9="はい","消費税額を印字しない書式・国税庁 No.7124","免税事業者・国税庁 質疑応答19/21")&amp;"）")&amp;IF(N(M118)&gt;0,"。入湯税など特別徴収の税は判定額に入れない（印紙税法基本通達第32条）","")&amp;IF(I118="銀行振込","。振込でも受取書（印紙税法基本通達 別表第一 第17号文書の4）","")&amp;IF(OR(I118="電子マネー",I118="コード決済"),"。決済の仕組みで扱いが違う（国税庁 質疑応答19/50）。この表では印紙が要るものとして判定","")&amp;IF(Y118=0,"。売上代金以外の受取書として判定（第17号の2）",IF(Y118&lt;'印紙判定表'!$A$6,"。売上代金は"&amp;TEXT('印紙判定表'!$A$6,"#,##0")&amp;"円"&amp;"未満だが、売上代金以外との合計が"&amp;TEXT('印紙判定表'!$A$6,"#,##0")&amp;"円"&amp;"以上のため"&amp;TEXT(AA118,"#,##0")&amp;"円","")))))))</f>
        <v/>
      </c>
      <c r="AC118" s="11" t="str">
        <f>IF(Q118=0,"",IF(G118="はい","簡易請求書の形（宛名なし・「上様」）","事業者宛（適格請求書の形）"))</f>
        <v/>
      </c>
      <c r="AD118" s="11" t="str">
        <f>IF(COUNT(K118,L118,M118,N118)=0,"",IF(Q118=0,"取引日を入れてください（税率を取引日で決めます）。",IF(AND(G118&lt;&gt;"はい",E118=""),"宛名を入れてください（事業者宛は宛名が必要）。","")&amp;IF(AND(G118="はい",'設定'!$B$10="その他（事業者間の取引が中心）"),"「上様」にできる事業か確認してください（相手が個別に特定される取引は簡易請求書の対象外・国税庁 問24-2）。","")&amp;IF(AND(G118&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118="","領収書の日付（受領日）を入れてください。","")&amp;IF(OR(I118="電子マネー",I118="コード決済"),"決済の仕組みで印紙の扱いが違います（国税庁 質疑応答19/50）。","")))</f>
        <v/>
      </c>
      <c r="AE118" s="19" t="str">
        <f>IF(Q118=0,"",IF(P118&lt;&gt;"","領 収 書（再発行）","領 収 書"))</f>
        <v/>
      </c>
      <c r="AF118" s="19" t="str">
        <f>IF(B118="","",IF(B118&gt;=DATE(2019,5,1),"令和"&amp;IF(YEAR(B118)=2019,"元",YEAR(B118)-2018)&amp;"年"&amp;MONTH(B118)&amp;"月"&amp;DAY(B118)&amp;"日",YEAR(B118)&amp;"年"&amp;MONTH(B118)&amp;"月"&amp;DAY(B118)&amp;"日")&amp;IF(P118&lt;&gt;"","　（再発行）元の領収書 "&amp;IF(P118&gt;=DATE(2019,5,1),"令和"&amp;IF(YEAR(P118)=2019,"元",YEAR(P118)-2018)&amp;"年"&amp;MONTH(P118)&amp;"月"&amp;DAY(P118)&amp;"日",YEAR(P118)&amp;"年"&amp;MONTH(P118)&amp;"月"&amp;DAY(P118)&amp;"日")&amp;"付",""))</f>
        <v/>
      </c>
      <c r="AG118" s="19" t="str">
        <f>IF(G118="はい","上様",IF(E118="","",E118&amp;" "&amp;IF(F118="","様",F118)))</f>
        <v/>
      </c>
      <c r="AH118" s="19" t="str">
        <f>IF(Q118=0,"","金額　￥"&amp;TEXT(X118,"#,##0")&amp;" －")</f>
        <v/>
      </c>
      <c r="AI118" s="19" t="str">
        <f>IF(H118="","","但し　"&amp;IF(RIGHT(H118&amp;IF(D118&lt;&gt;"","（"&amp;D118&amp;"）",""),3)="として",H118&amp;IF(D118&lt;&gt;"","（"&amp;D118&amp;"）",""),H118&amp;IF(D118&lt;&gt;"","（"&amp;D118&amp;"）","")&amp;"として")&amp;IF(I118="クレジットカード","（クレジットカード利用）","")&amp;IF(N(L118)&gt;0,"（※は軽減税率の対象品目）",""))</f>
        <v/>
      </c>
      <c r="AJ118" s="19" t="str">
        <f>IF(OR(Q118=0,N(K118)=0),"",IF(AND('設定'!$B$12&lt;&gt;"はい",'設定'!$B$8=""),"",IF(G118="はい",R118&amp;"%対象"&amp;"　"&amp;TEXT(T118+U118,"#,##0")&amp;"円"&amp;IF('設定'!$B$12="はい","（うち消費税額 "&amp;TEXT(U118,"#,##0")&amp;"円）",""),IF('設定'!$B$12="はい",R118&amp;"%対象"&amp;"　税抜 "&amp;TEXT(T118,"#,##0")&amp;"円　消費税額 "&amp;TEXT(U118,"#,##0")&amp;"円（税込 "&amp;TEXT(T118+U118,"#,##0")&amp;"円）",R118&amp;"%対象"&amp;"　税込 "&amp;TEXT(T118+U118,"#,##0")&amp;"円"))))</f>
        <v/>
      </c>
      <c r="AK118" s="19" t="str">
        <f>IF(OR(Q118=0,N(L118)=0),"",IF(AND('設定'!$B$12&lt;&gt;"はい",'設定'!$B$8=""),"",IF(G118="はい",S118&amp;"%対象※"&amp;"　"&amp;TEXT(V118+W118,"#,##0")&amp;"円"&amp;IF('設定'!$B$12="はい","（うち消費税額 "&amp;TEXT(W118,"#,##0")&amp;"円）",""),IF('設定'!$B$12="はい",S118&amp;"%対象※"&amp;"　税抜 "&amp;TEXT(V118,"#,##0")&amp;"円　消費税額 "&amp;TEXT(W118,"#,##0")&amp;"円（税込 "&amp;TEXT(V118+W118,"#,##0")&amp;"円）",S118&amp;"%対象※"&amp;"　税込 "&amp;TEXT(V118+W118,"#,##0")&amp;"円"))))</f>
        <v/>
      </c>
      <c r="AL118" s="19" t="str">
        <f>IF(OR(Q118=0,N(M118)=0),"","課税対象外（入湯税など）　"&amp;TEXT(M118,"#,##0")&amp;"円")</f>
        <v/>
      </c>
      <c r="AM118" s="19" t="str">
        <f>IF(OR(Q118=0,N(N118)=0),"","売上代金以外の額　"&amp;TEXT(N118,"#,##0")&amp;"円")</f>
        <v/>
      </c>
      <c r="AN118" s="19" t="str">
        <f>IF(Q118=0,"",IF(AA118&gt;0,"収入印紙 "&amp;TEXT(AA118,"#,##0")&amp;"円 貼付欄",""))</f>
        <v/>
      </c>
    </row>
    <row r="119">
      <c r="A119" s="103" t="n">
        <v>115</v>
      </c>
      <c r="B119" s="100" t="n"/>
      <c r="C119" s="100" t="n"/>
      <c r="D119" s="7" t="n"/>
      <c r="E119" s="7" t="n"/>
      <c r="F119" s="15" t="n"/>
      <c r="G119" s="15" t="n"/>
      <c r="H119" s="7" t="n"/>
      <c r="I119" s="15" t="n"/>
      <c r="J119" s="15" t="n"/>
      <c r="K119" s="104" t="n"/>
      <c r="L119" s="104" t="n"/>
      <c r="M119" s="104" t="n"/>
      <c r="N119" s="104" t="n"/>
      <c r="O119" s="15" t="n"/>
      <c r="P119" s="100" t="n"/>
      <c r="Q119" s="17">
        <f>IF(COUNT(K119,L119,M119,N119)=0,0,IF(AND(OR(N(K119)=0,R119&lt;&gt;""),OR(N(L119)=0,S119&lt;&gt;"")),1,0))</f>
        <v>0</v>
      </c>
      <c r="R119" s="17" t="str">
        <f>IF(C119="","",IFERROR(LOOKUP(2,1/(('設定'!$B$16:$B$19&lt;&gt;"")*('設定'!$B$16:$B$19&lt;=C119)*('設定'!$C$16:$C$19&lt;&gt;"")),'設定'!$C$16:$C$19),""))</f>
        <v/>
      </c>
      <c r="S119" s="17" t="str">
        <f>IF(C119="","",IFERROR(LOOKUP(2,1/(('設定'!$B$20:$B$23&lt;&gt;"")*('設定'!$B$20:$B$23&lt;=C119)*('設定'!$C$20:$C$23&lt;&gt;"")),'設定'!$C$20:$C$23),""))</f>
        <v/>
      </c>
      <c r="T119" s="105" t="str">
        <f>IF(Q119=0,"",IF(N(K119)=0,0,IF(J119="税抜",K119,K119-U119)))</f>
        <v/>
      </c>
      <c r="U119" s="105" t="str">
        <f>IF(Q119=0,"",IF(N(K119)=0,0,IF('設定'!$B$11="切上げ",ROUNDUP(IF(J119="税抜",K119*R119/100,K119*R119/(100+R119)),0),IF('設定'!$B$11="四捨五入",ROUND(IF(J119="税抜",K119*R119/100,K119*R119/(100+R119)),0),ROUNDDOWN(IF(J119="税抜",K119*R119/100,K119*R119/(100+R119)),0)))))</f>
        <v/>
      </c>
      <c r="V119" s="105" t="str">
        <f>IF(Q119=0,"",IF(N(L119)=0,0,IF(J119="税抜",L119,L119-W119)))</f>
        <v/>
      </c>
      <c r="W119" s="105" t="str">
        <f>IF(Q119=0,"",IF(N(L119)=0,0,IF('設定'!$B$11="切上げ",ROUNDUP(IF(J119="税抜",L119*S119/100,L119*S119/(100+S119)),0),IF('設定'!$B$11="四捨五入",ROUND(IF(J119="税抜",L119*S119/100,L119*S119/(100+S119)),0),ROUNDDOWN(IF(J119="税抜",L119*S119/100,L119*S119/(100+S119)),0)))))</f>
        <v/>
      </c>
      <c r="X119" s="105" t="str">
        <f>IF(Q119=0,"",T119+U119+V119+W119+N(M119)+N(N119))</f>
        <v/>
      </c>
      <c r="Y119" s="105" t="str">
        <f>IF(Q119=0,"",IF(AND('設定'!$B$9="はい",'設定'!$B$12="はい"),T119+V119,T119+U119+V119+W119))</f>
        <v/>
      </c>
      <c r="Z119" s="105" t="str">
        <f>IF(Q119=0,"",Y119+N(N119))</f>
        <v/>
      </c>
      <c r="AA119" s="105" t="str">
        <f>IF(Q119=0,"",IF(O119="はい",0,IF(I119="クレジットカード",0,IF(I119="電子（PDFのみ）",0,IF(Y119=0,IF(Z119&lt;'印紙判定表'!$A$24,0,'印紙判定表'!$C$24),IF(Z119&lt;'印紙判定表'!$A$6,0,INDEX('印紙判定表'!$C$5:$C$19,MATCH(MAX(Y119,'印紙判定表'!$A$6),'印紙判定表'!$A$5:$A$19,1))))))))</f>
        <v/>
      </c>
      <c r="AB119" s="11" t="str">
        <f>IF(Q119=0,"",IF(O119="はい","非課税（営業に関しない受取書・国税庁 No.7125）",IF(I119="クレジットカード","課税文書に当たらない（領収書に「クレジットカード利用」と印字・国税庁 質疑応答19/37）",IF(I119="電子（PDFのみ）","課税文書に当たらない（電子データのみで紙を渡さない・国税庁 質疑応答02/10。紙に印刷して渡すと課税）",IF(AA119=0,"非課税（受取金額が"&amp;TEXT(IF(Y119=0,'印紙判定表'!$A$24,'印紙判定表'!$A$6),"#,##0")&amp;"円"&amp;"未満・国税庁 No.7105）"&amp;IF(N(N119)&gt;0,"。売上代金と売上代金以外の合計で判定","")&amp;IF(N(M119)&gt;0,"。入湯税など特別徴収の税は判定額に入れない（印紙税法基本通達第32条）",""),"課税（判定額"&amp;TEXT(Y119,"#,##0")&amp;"円→"&amp;TEXT(AA119,"#,##0")&amp;"円）"&amp;IF(AND('設定'!$B$9="はい",'設定'!$B$12="はい"),"。消費税額を除いた額で判定（国税庁 No.7124）","。税込の額で判定（"&amp;IF('設定'!$B$9="はい","消費税額を印字しない書式・国税庁 No.7124","免税事業者・国税庁 質疑応答19/21")&amp;"）")&amp;IF(N(M119)&gt;0,"。入湯税など特別徴収の税は判定額に入れない（印紙税法基本通達第32条）","")&amp;IF(I119="銀行振込","。振込でも受取書（印紙税法基本通達 別表第一 第17号文書の4）","")&amp;IF(OR(I119="電子マネー",I119="コード決済"),"。決済の仕組みで扱いが違う（国税庁 質疑応答19/50）。この表では印紙が要るものとして判定","")&amp;IF(Y119=0,"。売上代金以外の受取書として判定（第17号の2）",IF(Y119&lt;'印紙判定表'!$A$6,"。売上代金は"&amp;TEXT('印紙判定表'!$A$6,"#,##0")&amp;"円"&amp;"未満だが、売上代金以外との合計が"&amp;TEXT('印紙判定表'!$A$6,"#,##0")&amp;"円"&amp;"以上のため"&amp;TEXT(AA119,"#,##0")&amp;"円","")))))))</f>
        <v/>
      </c>
      <c r="AC119" s="11" t="str">
        <f>IF(Q119=0,"",IF(G119="はい","簡易請求書の形（宛名なし・「上様」）","事業者宛（適格請求書の形）"))</f>
        <v/>
      </c>
      <c r="AD119" s="11" t="str">
        <f>IF(COUNT(K119,L119,M119,N119)=0,"",IF(Q119=0,"取引日を入れてください（税率を取引日で決めます）。",IF(AND(G119&lt;&gt;"はい",E119=""),"宛名を入れてください（事業者宛は宛名が必要）。","")&amp;IF(AND(G119="はい",'設定'!$B$10="その他（事業者間の取引が中心）"),"「上様」にできる事業か確認してください（相手が個別に特定される取引は簡易請求書の対象外・国税庁 問24-2）。","")&amp;IF(AND(G119&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119="","領収書の日付（受領日）を入れてください。","")&amp;IF(OR(I119="電子マネー",I119="コード決済"),"決済の仕組みで印紙の扱いが違います（国税庁 質疑応答19/50）。","")))</f>
        <v/>
      </c>
      <c r="AE119" s="19" t="str">
        <f>IF(Q119=0,"",IF(P119&lt;&gt;"","領 収 書（再発行）","領 収 書"))</f>
        <v/>
      </c>
      <c r="AF119" s="19" t="str">
        <f>IF(B119="","",IF(B119&gt;=DATE(2019,5,1),"令和"&amp;IF(YEAR(B119)=2019,"元",YEAR(B119)-2018)&amp;"年"&amp;MONTH(B119)&amp;"月"&amp;DAY(B119)&amp;"日",YEAR(B119)&amp;"年"&amp;MONTH(B119)&amp;"月"&amp;DAY(B119)&amp;"日")&amp;IF(P119&lt;&gt;"","　（再発行）元の領収書 "&amp;IF(P119&gt;=DATE(2019,5,1),"令和"&amp;IF(YEAR(P119)=2019,"元",YEAR(P119)-2018)&amp;"年"&amp;MONTH(P119)&amp;"月"&amp;DAY(P119)&amp;"日",YEAR(P119)&amp;"年"&amp;MONTH(P119)&amp;"月"&amp;DAY(P119)&amp;"日")&amp;"付",""))</f>
        <v/>
      </c>
      <c r="AG119" s="19" t="str">
        <f>IF(G119="はい","上様",IF(E119="","",E119&amp;" "&amp;IF(F119="","様",F119)))</f>
        <v/>
      </c>
      <c r="AH119" s="19" t="str">
        <f>IF(Q119=0,"","金額　￥"&amp;TEXT(X119,"#,##0")&amp;" －")</f>
        <v/>
      </c>
      <c r="AI119" s="19" t="str">
        <f>IF(H119="","","但し　"&amp;IF(RIGHT(H119&amp;IF(D119&lt;&gt;"","（"&amp;D119&amp;"）",""),3)="として",H119&amp;IF(D119&lt;&gt;"","（"&amp;D119&amp;"）",""),H119&amp;IF(D119&lt;&gt;"","（"&amp;D119&amp;"）","")&amp;"として")&amp;IF(I119="クレジットカード","（クレジットカード利用）","")&amp;IF(N(L119)&gt;0,"（※は軽減税率の対象品目）",""))</f>
        <v/>
      </c>
      <c r="AJ119" s="19" t="str">
        <f>IF(OR(Q119=0,N(K119)=0),"",IF(AND('設定'!$B$12&lt;&gt;"はい",'設定'!$B$8=""),"",IF(G119="はい",R119&amp;"%対象"&amp;"　"&amp;TEXT(T119+U119,"#,##0")&amp;"円"&amp;IF('設定'!$B$12="はい","（うち消費税額 "&amp;TEXT(U119,"#,##0")&amp;"円）",""),IF('設定'!$B$12="はい",R119&amp;"%対象"&amp;"　税抜 "&amp;TEXT(T119,"#,##0")&amp;"円　消費税額 "&amp;TEXT(U119,"#,##0")&amp;"円（税込 "&amp;TEXT(T119+U119,"#,##0")&amp;"円）",R119&amp;"%対象"&amp;"　税込 "&amp;TEXT(T119+U119,"#,##0")&amp;"円"))))</f>
        <v/>
      </c>
      <c r="AK119" s="19" t="str">
        <f>IF(OR(Q119=0,N(L119)=0),"",IF(AND('設定'!$B$12&lt;&gt;"はい",'設定'!$B$8=""),"",IF(G119="はい",S119&amp;"%対象※"&amp;"　"&amp;TEXT(V119+W119,"#,##0")&amp;"円"&amp;IF('設定'!$B$12="はい","（うち消費税額 "&amp;TEXT(W119,"#,##0")&amp;"円）",""),IF('設定'!$B$12="はい",S119&amp;"%対象※"&amp;"　税抜 "&amp;TEXT(V119,"#,##0")&amp;"円　消費税額 "&amp;TEXT(W119,"#,##0")&amp;"円（税込 "&amp;TEXT(V119+W119,"#,##0")&amp;"円）",S119&amp;"%対象※"&amp;"　税込 "&amp;TEXT(V119+W119,"#,##0")&amp;"円"))))</f>
        <v/>
      </c>
      <c r="AL119" s="19" t="str">
        <f>IF(OR(Q119=0,N(M119)=0),"","課税対象外（入湯税など）　"&amp;TEXT(M119,"#,##0")&amp;"円")</f>
        <v/>
      </c>
      <c r="AM119" s="19" t="str">
        <f>IF(OR(Q119=0,N(N119)=0),"","売上代金以外の額　"&amp;TEXT(N119,"#,##0")&amp;"円")</f>
        <v/>
      </c>
      <c r="AN119" s="19" t="str">
        <f>IF(Q119=0,"",IF(AA119&gt;0,"収入印紙 "&amp;TEXT(AA119,"#,##0")&amp;"円 貼付欄",""))</f>
        <v/>
      </c>
    </row>
    <row r="120">
      <c r="A120" s="103" t="n">
        <v>116</v>
      </c>
      <c r="B120" s="100" t="n"/>
      <c r="C120" s="100" t="n"/>
      <c r="D120" s="7" t="n"/>
      <c r="E120" s="7" t="n"/>
      <c r="F120" s="15" t="n"/>
      <c r="G120" s="15" t="n"/>
      <c r="H120" s="7" t="n"/>
      <c r="I120" s="15" t="n"/>
      <c r="J120" s="15" t="n"/>
      <c r="K120" s="104" t="n"/>
      <c r="L120" s="104" t="n"/>
      <c r="M120" s="104" t="n"/>
      <c r="N120" s="104" t="n"/>
      <c r="O120" s="15" t="n"/>
      <c r="P120" s="100" t="n"/>
      <c r="Q120" s="17">
        <f>IF(COUNT(K120,L120,M120,N120)=0,0,IF(AND(OR(N(K120)=0,R120&lt;&gt;""),OR(N(L120)=0,S120&lt;&gt;"")),1,0))</f>
        <v>0</v>
      </c>
      <c r="R120" s="17" t="str">
        <f>IF(C120="","",IFERROR(LOOKUP(2,1/(('設定'!$B$16:$B$19&lt;&gt;"")*('設定'!$B$16:$B$19&lt;=C120)*('設定'!$C$16:$C$19&lt;&gt;"")),'設定'!$C$16:$C$19),""))</f>
        <v/>
      </c>
      <c r="S120" s="17" t="str">
        <f>IF(C120="","",IFERROR(LOOKUP(2,1/(('設定'!$B$20:$B$23&lt;&gt;"")*('設定'!$B$20:$B$23&lt;=C120)*('設定'!$C$20:$C$23&lt;&gt;"")),'設定'!$C$20:$C$23),""))</f>
        <v/>
      </c>
      <c r="T120" s="105" t="str">
        <f>IF(Q120=0,"",IF(N(K120)=0,0,IF(J120="税抜",K120,K120-U120)))</f>
        <v/>
      </c>
      <c r="U120" s="105" t="str">
        <f>IF(Q120=0,"",IF(N(K120)=0,0,IF('設定'!$B$11="切上げ",ROUNDUP(IF(J120="税抜",K120*R120/100,K120*R120/(100+R120)),0),IF('設定'!$B$11="四捨五入",ROUND(IF(J120="税抜",K120*R120/100,K120*R120/(100+R120)),0),ROUNDDOWN(IF(J120="税抜",K120*R120/100,K120*R120/(100+R120)),0)))))</f>
        <v/>
      </c>
      <c r="V120" s="105" t="str">
        <f>IF(Q120=0,"",IF(N(L120)=0,0,IF(J120="税抜",L120,L120-W120)))</f>
        <v/>
      </c>
      <c r="W120" s="105" t="str">
        <f>IF(Q120=0,"",IF(N(L120)=0,0,IF('設定'!$B$11="切上げ",ROUNDUP(IF(J120="税抜",L120*S120/100,L120*S120/(100+S120)),0),IF('設定'!$B$11="四捨五入",ROUND(IF(J120="税抜",L120*S120/100,L120*S120/(100+S120)),0),ROUNDDOWN(IF(J120="税抜",L120*S120/100,L120*S120/(100+S120)),0)))))</f>
        <v/>
      </c>
      <c r="X120" s="105" t="str">
        <f>IF(Q120=0,"",T120+U120+V120+W120+N(M120)+N(N120))</f>
        <v/>
      </c>
      <c r="Y120" s="105" t="str">
        <f>IF(Q120=0,"",IF(AND('設定'!$B$9="はい",'設定'!$B$12="はい"),T120+V120,T120+U120+V120+W120))</f>
        <v/>
      </c>
      <c r="Z120" s="105" t="str">
        <f>IF(Q120=0,"",Y120+N(N120))</f>
        <v/>
      </c>
      <c r="AA120" s="105" t="str">
        <f>IF(Q120=0,"",IF(O120="はい",0,IF(I120="クレジットカード",0,IF(I120="電子（PDFのみ）",0,IF(Y120=0,IF(Z120&lt;'印紙判定表'!$A$24,0,'印紙判定表'!$C$24),IF(Z120&lt;'印紙判定表'!$A$6,0,INDEX('印紙判定表'!$C$5:$C$19,MATCH(MAX(Y120,'印紙判定表'!$A$6),'印紙判定表'!$A$5:$A$19,1))))))))</f>
        <v/>
      </c>
      <c r="AB120" s="11" t="str">
        <f>IF(Q120=0,"",IF(O120="はい","非課税（営業に関しない受取書・国税庁 No.7125）",IF(I120="クレジットカード","課税文書に当たらない（領収書に「クレジットカード利用」と印字・国税庁 質疑応答19/37）",IF(I120="電子（PDFのみ）","課税文書に当たらない（電子データのみで紙を渡さない・国税庁 質疑応答02/10。紙に印刷して渡すと課税）",IF(AA120=0,"非課税（受取金額が"&amp;TEXT(IF(Y120=0,'印紙判定表'!$A$24,'印紙判定表'!$A$6),"#,##0")&amp;"円"&amp;"未満・国税庁 No.7105）"&amp;IF(N(N120)&gt;0,"。売上代金と売上代金以外の合計で判定","")&amp;IF(N(M120)&gt;0,"。入湯税など特別徴収の税は判定額に入れない（印紙税法基本通達第32条）",""),"課税（判定額"&amp;TEXT(Y120,"#,##0")&amp;"円→"&amp;TEXT(AA120,"#,##0")&amp;"円）"&amp;IF(AND('設定'!$B$9="はい",'設定'!$B$12="はい"),"。消費税額を除いた額で判定（国税庁 No.7124）","。税込の額で判定（"&amp;IF('設定'!$B$9="はい","消費税額を印字しない書式・国税庁 No.7124","免税事業者・国税庁 質疑応答19/21")&amp;"）")&amp;IF(N(M120)&gt;0,"。入湯税など特別徴収の税は判定額に入れない（印紙税法基本通達第32条）","")&amp;IF(I120="銀行振込","。振込でも受取書（印紙税法基本通達 別表第一 第17号文書の4）","")&amp;IF(OR(I120="電子マネー",I120="コード決済"),"。決済の仕組みで扱いが違う（国税庁 質疑応答19/50）。この表では印紙が要るものとして判定","")&amp;IF(Y120=0,"。売上代金以外の受取書として判定（第17号の2）",IF(Y120&lt;'印紙判定表'!$A$6,"。売上代金は"&amp;TEXT('印紙判定表'!$A$6,"#,##0")&amp;"円"&amp;"未満だが、売上代金以外との合計が"&amp;TEXT('印紙判定表'!$A$6,"#,##0")&amp;"円"&amp;"以上のため"&amp;TEXT(AA120,"#,##0")&amp;"円","")))))))</f>
        <v/>
      </c>
      <c r="AC120" s="11" t="str">
        <f>IF(Q120=0,"",IF(G120="はい","簡易請求書の形（宛名なし・「上様」）","事業者宛（適格請求書の形）"))</f>
        <v/>
      </c>
      <c r="AD120" s="11" t="str">
        <f>IF(COUNT(K120,L120,M120,N120)=0,"",IF(Q120=0,"取引日を入れてください（税率を取引日で決めます）。",IF(AND(G120&lt;&gt;"はい",E120=""),"宛名を入れてください（事業者宛は宛名が必要）。","")&amp;IF(AND(G120="はい",'設定'!$B$10="その他（事業者間の取引が中心）"),"「上様」にできる事業か確認してください（相手が個別に特定される取引は簡易請求書の対象外・国税庁 問24-2）。","")&amp;IF(AND(G120&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120="","領収書の日付（受領日）を入れてください。","")&amp;IF(OR(I120="電子マネー",I120="コード決済"),"決済の仕組みで印紙の扱いが違います（国税庁 質疑応答19/50）。","")))</f>
        <v/>
      </c>
      <c r="AE120" s="19" t="str">
        <f>IF(Q120=0,"",IF(P120&lt;&gt;"","領 収 書（再発行）","領 収 書"))</f>
        <v/>
      </c>
      <c r="AF120" s="19" t="str">
        <f>IF(B120="","",IF(B120&gt;=DATE(2019,5,1),"令和"&amp;IF(YEAR(B120)=2019,"元",YEAR(B120)-2018)&amp;"年"&amp;MONTH(B120)&amp;"月"&amp;DAY(B120)&amp;"日",YEAR(B120)&amp;"年"&amp;MONTH(B120)&amp;"月"&amp;DAY(B120)&amp;"日")&amp;IF(P120&lt;&gt;"","　（再発行）元の領収書 "&amp;IF(P120&gt;=DATE(2019,5,1),"令和"&amp;IF(YEAR(P120)=2019,"元",YEAR(P120)-2018)&amp;"年"&amp;MONTH(P120)&amp;"月"&amp;DAY(P120)&amp;"日",YEAR(P120)&amp;"年"&amp;MONTH(P120)&amp;"月"&amp;DAY(P120)&amp;"日")&amp;"付",""))</f>
        <v/>
      </c>
      <c r="AG120" s="19" t="str">
        <f>IF(G120="はい","上様",IF(E120="","",E120&amp;" "&amp;IF(F120="","様",F120)))</f>
        <v/>
      </c>
      <c r="AH120" s="19" t="str">
        <f>IF(Q120=0,"","金額　￥"&amp;TEXT(X120,"#,##0")&amp;" －")</f>
        <v/>
      </c>
      <c r="AI120" s="19" t="str">
        <f>IF(H120="","","但し　"&amp;IF(RIGHT(H120&amp;IF(D120&lt;&gt;"","（"&amp;D120&amp;"）",""),3)="として",H120&amp;IF(D120&lt;&gt;"","（"&amp;D120&amp;"）",""),H120&amp;IF(D120&lt;&gt;"","（"&amp;D120&amp;"）","")&amp;"として")&amp;IF(I120="クレジットカード","（クレジットカード利用）","")&amp;IF(N(L120)&gt;0,"（※は軽減税率の対象品目）",""))</f>
        <v/>
      </c>
      <c r="AJ120" s="19" t="str">
        <f>IF(OR(Q120=0,N(K120)=0),"",IF(AND('設定'!$B$12&lt;&gt;"はい",'設定'!$B$8=""),"",IF(G120="はい",R120&amp;"%対象"&amp;"　"&amp;TEXT(T120+U120,"#,##0")&amp;"円"&amp;IF('設定'!$B$12="はい","（うち消費税額 "&amp;TEXT(U120,"#,##0")&amp;"円）",""),IF('設定'!$B$12="はい",R120&amp;"%対象"&amp;"　税抜 "&amp;TEXT(T120,"#,##0")&amp;"円　消費税額 "&amp;TEXT(U120,"#,##0")&amp;"円（税込 "&amp;TEXT(T120+U120,"#,##0")&amp;"円）",R120&amp;"%対象"&amp;"　税込 "&amp;TEXT(T120+U120,"#,##0")&amp;"円"))))</f>
        <v/>
      </c>
      <c r="AK120" s="19" t="str">
        <f>IF(OR(Q120=0,N(L120)=0),"",IF(AND('設定'!$B$12&lt;&gt;"はい",'設定'!$B$8=""),"",IF(G120="はい",S120&amp;"%対象※"&amp;"　"&amp;TEXT(V120+W120,"#,##0")&amp;"円"&amp;IF('設定'!$B$12="はい","（うち消費税額 "&amp;TEXT(W120,"#,##0")&amp;"円）",""),IF('設定'!$B$12="はい",S120&amp;"%対象※"&amp;"　税抜 "&amp;TEXT(V120,"#,##0")&amp;"円　消費税額 "&amp;TEXT(W120,"#,##0")&amp;"円（税込 "&amp;TEXT(V120+W120,"#,##0")&amp;"円）",S120&amp;"%対象※"&amp;"　税込 "&amp;TEXT(V120+W120,"#,##0")&amp;"円"))))</f>
        <v/>
      </c>
      <c r="AL120" s="19" t="str">
        <f>IF(OR(Q120=0,N(M120)=0),"","課税対象外（入湯税など）　"&amp;TEXT(M120,"#,##0")&amp;"円")</f>
        <v/>
      </c>
      <c r="AM120" s="19" t="str">
        <f>IF(OR(Q120=0,N(N120)=0),"","売上代金以外の額　"&amp;TEXT(N120,"#,##0")&amp;"円")</f>
        <v/>
      </c>
      <c r="AN120" s="19" t="str">
        <f>IF(Q120=0,"",IF(AA120&gt;0,"収入印紙 "&amp;TEXT(AA120,"#,##0")&amp;"円 貼付欄",""))</f>
        <v/>
      </c>
    </row>
    <row r="121">
      <c r="A121" s="103" t="n">
        <v>117</v>
      </c>
      <c r="B121" s="100" t="n"/>
      <c r="C121" s="100" t="n"/>
      <c r="D121" s="7" t="n"/>
      <c r="E121" s="7" t="n"/>
      <c r="F121" s="15" t="n"/>
      <c r="G121" s="15" t="n"/>
      <c r="H121" s="7" t="n"/>
      <c r="I121" s="15" t="n"/>
      <c r="J121" s="15" t="n"/>
      <c r="K121" s="104" t="n"/>
      <c r="L121" s="104" t="n"/>
      <c r="M121" s="104" t="n"/>
      <c r="N121" s="104" t="n"/>
      <c r="O121" s="15" t="n"/>
      <c r="P121" s="100" t="n"/>
      <c r="Q121" s="17">
        <f>IF(COUNT(K121,L121,M121,N121)=0,0,IF(AND(OR(N(K121)=0,R121&lt;&gt;""),OR(N(L121)=0,S121&lt;&gt;"")),1,0))</f>
        <v>0</v>
      </c>
      <c r="R121" s="17" t="str">
        <f>IF(C121="","",IFERROR(LOOKUP(2,1/(('設定'!$B$16:$B$19&lt;&gt;"")*('設定'!$B$16:$B$19&lt;=C121)*('設定'!$C$16:$C$19&lt;&gt;"")),'設定'!$C$16:$C$19),""))</f>
        <v/>
      </c>
      <c r="S121" s="17" t="str">
        <f>IF(C121="","",IFERROR(LOOKUP(2,1/(('設定'!$B$20:$B$23&lt;&gt;"")*('設定'!$B$20:$B$23&lt;=C121)*('設定'!$C$20:$C$23&lt;&gt;"")),'設定'!$C$20:$C$23),""))</f>
        <v/>
      </c>
      <c r="T121" s="105" t="str">
        <f>IF(Q121=0,"",IF(N(K121)=0,0,IF(J121="税抜",K121,K121-U121)))</f>
        <v/>
      </c>
      <c r="U121" s="105" t="str">
        <f>IF(Q121=0,"",IF(N(K121)=0,0,IF('設定'!$B$11="切上げ",ROUNDUP(IF(J121="税抜",K121*R121/100,K121*R121/(100+R121)),0),IF('設定'!$B$11="四捨五入",ROUND(IF(J121="税抜",K121*R121/100,K121*R121/(100+R121)),0),ROUNDDOWN(IF(J121="税抜",K121*R121/100,K121*R121/(100+R121)),0)))))</f>
        <v/>
      </c>
      <c r="V121" s="105" t="str">
        <f>IF(Q121=0,"",IF(N(L121)=0,0,IF(J121="税抜",L121,L121-W121)))</f>
        <v/>
      </c>
      <c r="W121" s="105" t="str">
        <f>IF(Q121=0,"",IF(N(L121)=0,0,IF('設定'!$B$11="切上げ",ROUNDUP(IF(J121="税抜",L121*S121/100,L121*S121/(100+S121)),0),IF('設定'!$B$11="四捨五入",ROUND(IF(J121="税抜",L121*S121/100,L121*S121/(100+S121)),0),ROUNDDOWN(IF(J121="税抜",L121*S121/100,L121*S121/(100+S121)),0)))))</f>
        <v/>
      </c>
      <c r="X121" s="105" t="str">
        <f>IF(Q121=0,"",T121+U121+V121+W121+N(M121)+N(N121))</f>
        <v/>
      </c>
      <c r="Y121" s="105" t="str">
        <f>IF(Q121=0,"",IF(AND('設定'!$B$9="はい",'設定'!$B$12="はい"),T121+V121,T121+U121+V121+W121))</f>
        <v/>
      </c>
      <c r="Z121" s="105" t="str">
        <f>IF(Q121=0,"",Y121+N(N121))</f>
        <v/>
      </c>
      <c r="AA121" s="105" t="str">
        <f>IF(Q121=0,"",IF(O121="はい",0,IF(I121="クレジットカード",0,IF(I121="電子（PDFのみ）",0,IF(Y121=0,IF(Z121&lt;'印紙判定表'!$A$24,0,'印紙判定表'!$C$24),IF(Z121&lt;'印紙判定表'!$A$6,0,INDEX('印紙判定表'!$C$5:$C$19,MATCH(MAX(Y121,'印紙判定表'!$A$6),'印紙判定表'!$A$5:$A$19,1))))))))</f>
        <v/>
      </c>
      <c r="AB121" s="11" t="str">
        <f>IF(Q121=0,"",IF(O121="はい","非課税（営業に関しない受取書・国税庁 No.7125）",IF(I121="クレジットカード","課税文書に当たらない（領収書に「クレジットカード利用」と印字・国税庁 質疑応答19/37）",IF(I121="電子（PDFのみ）","課税文書に当たらない（電子データのみで紙を渡さない・国税庁 質疑応答02/10。紙に印刷して渡すと課税）",IF(AA121=0,"非課税（受取金額が"&amp;TEXT(IF(Y121=0,'印紙判定表'!$A$24,'印紙判定表'!$A$6),"#,##0")&amp;"円"&amp;"未満・国税庁 No.7105）"&amp;IF(N(N121)&gt;0,"。売上代金と売上代金以外の合計で判定","")&amp;IF(N(M121)&gt;0,"。入湯税など特別徴収の税は判定額に入れない（印紙税法基本通達第32条）",""),"課税（判定額"&amp;TEXT(Y121,"#,##0")&amp;"円→"&amp;TEXT(AA121,"#,##0")&amp;"円）"&amp;IF(AND('設定'!$B$9="はい",'設定'!$B$12="はい"),"。消費税額を除いた額で判定（国税庁 No.7124）","。税込の額で判定（"&amp;IF('設定'!$B$9="はい","消費税額を印字しない書式・国税庁 No.7124","免税事業者・国税庁 質疑応答19/21")&amp;"）")&amp;IF(N(M121)&gt;0,"。入湯税など特別徴収の税は判定額に入れない（印紙税法基本通達第32条）","")&amp;IF(I121="銀行振込","。振込でも受取書（印紙税法基本通達 別表第一 第17号文書の4）","")&amp;IF(OR(I121="電子マネー",I121="コード決済"),"。決済の仕組みで扱いが違う（国税庁 質疑応答19/50）。この表では印紙が要るものとして判定","")&amp;IF(Y121=0,"。売上代金以外の受取書として判定（第17号の2）",IF(Y121&lt;'印紙判定表'!$A$6,"。売上代金は"&amp;TEXT('印紙判定表'!$A$6,"#,##0")&amp;"円"&amp;"未満だが、売上代金以外との合計が"&amp;TEXT('印紙判定表'!$A$6,"#,##0")&amp;"円"&amp;"以上のため"&amp;TEXT(AA121,"#,##0")&amp;"円","")))))))</f>
        <v/>
      </c>
      <c r="AC121" s="11" t="str">
        <f>IF(Q121=0,"",IF(G121="はい","簡易請求書の形（宛名なし・「上様」）","事業者宛（適格請求書の形）"))</f>
        <v/>
      </c>
      <c r="AD121" s="11" t="str">
        <f>IF(COUNT(K121,L121,M121,N121)=0,"",IF(Q121=0,"取引日を入れてください（税率を取引日で決めます）。",IF(AND(G121&lt;&gt;"はい",E121=""),"宛名を入れてください（事業者宛は宛名が必要）。","")&amp;IF(AND(G121="はい",'設定'!$B$10="その他（事業者間の取引が中心）"),"「上様」にできる事業か確認してください（相手が個別に特定される取引は簡易請求書の対象外・国税庁 問24-2）。","")&amp;IF(AND(G121&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121="","領収書の日付（受領日）を入れてください。","")&amp;IF(OR(I121="電子マネー",I121="コード決済"),"決済の仕組みで印紙の扱いが違います（国税庁 質疑応答19/50）。","")))</f>
        <v/>
      </c>
      <c r="AE121" s="19" t="str">
        <f>IF(Q121=0,"",IF(P121&lt;&gt;"","領 収 書（再発行）","領 収 書"))</f>
        <v/>
      </c>
      <c r="AF121" s="19" t="str">
        <f>IF(B121="","",IF(B121&gt;=DATE(2019,5,1),"令和"&amp;IF(YEAR(B121)=2019,"元",YEAR(B121)-2018)&amp;"年"&amp;MONTH(B121)&amp;"月"&amp;DAY(B121)&amp;"日",YEAR(B121)&amp;"年"&amp;MONTH(B121)&amp;"月"&amp;DAY(B121)&amp;"日")&amp;IF(P121&lt;&gt;"","　（再発行）元の領収書 "&amp;IF(P121&gt;=DATE(2019,5,1),"令和"&amp;IF(YEAR(P121)=2019,"元",YEAR(P121)-2018)&amp;"年"&amp;MONTH(P121)&amp;"月"&amp;DAY(P121)&amp;"日",YEAR(P121)&amp;"年"&amp;MONTH(P121)&amp;"月"&amp;DAY(P121)&amp;"日")&amp;"付",""))</f>
        <v/>
      </c>
      <c r="AG121" s="19" t="str">
        <f>IF(G121="はい","上様",IF(E121="","",E121&amp;" "&amp;IF(F121="","様",F121)))</f>
        <v/>
      </c>
      <c r="AH121" s="19" t="str">
        <f>IF(Q121=0,"","金額　￥"&amp;TEXT(X121,"#,##0")&amp;" －")</f>
        <v/>
      </c>
      <c r="AI121" s="19" t="str">
        <f>IF(H121="","","但し　"&amp;IF(RIGHT(H121&amp;IF(D121&lt;&gt;"","（"&amp;D121&amp;"）",""),3)="として",H121&amp;IF(D121&lt;&gt;"","（"&amp;D121&amp;"）",""),H121&amp;IF(D121&lt;&gt;"","（"&amp;D121&amp;"）","")&amp;"として")&amp;IF(I121="クレジットカード","（クレジットカード利用）","")&amp;IF(N(L121)&gt;0,"（※は軽減税率の対象品目）",""))</f>
        <v/>
      </c>
      <c r="AJ121" s="19" t="str">
        <f>IF(OR(Q121=0,N(K121)=0),"",IF(AND('設定'!$B$12&lt;&gt;"はい",'設定'!$B$8=""),"",IF(G121="はい",R121&amp;"%対象"&amp;"　"&amp;TEXT(T121+U121,"#,##0")&amp;"円"&amp;IF('設定'!$B$12="はい","（うち消費税額 "&amp;TEXT(U121,"#,##0")&amp;"円）",""),IF('設定'!$B$12="はい",R121&amp;"%対象"&amp;"　税抜 "&amp;TEXT(T121,"#,##0")&amp;"円　消費税額 "&amp;TEXT(U121,"#,##0")&amp;"円（税込 "&amp;TEXT(T121+U121,"#,##0")&amp;"円）",R121&amp;"%対象"&amp;"　税込 "&amp;TEXT(T121+U121,"#,##0")&amp;"円"))))</f>
        <v/>
      </c>
      <c r="AK121" s="19" t="str">
        <f>IF(OR(Q121=0,N(L121)=0),"",IF(AND('設定'!$B$12&lt;&gt;"はい",'設定'!$B$8=""),"",IF(G121="はい",S121&amp;"%対象※"&amp;"　"&amp;TEXT(V121+W121,"#,##0")&amp;"円"&amp;IF('設定'!$B$12="はい","（うち消費税額 "&amp;TEXT(W121,"#,##0")&amp;"円）",""),IF('設定'!$B$12="はい",S121&amp;"%対象※"&amp;"　税抜 "&amp;TEXT(V121,"#,##0")&amp;"円　消費税額 "&amp;TEXT(W121,"#,##0")&amp;"円（税込 "&amp;TEXT(V121+W121,"#,##0")&amp;"円）",S121&amp;"%対象※"&amp;"　税込 "&amp;TEXT(V121+W121,"#,##0")&amp;"円"))))</f>
        <v/>
      </c>
      <c r="AL121" s="19" t="str">
        <f>IF(OR(Q121=0,N(M121)=0),"","課税対象外（入湯税など）　"&amp;TEXT(M121,"#,##0")&amp;"円")</f>
        <v/>
      </c>
      <c r="AM121" s="19" t="str">
        <f>IF(OR(Q121=0,N(N121)=0),"","売上代金以外の額　"&amp;TEXT(N121,"#,##0")&amp;"円")</f>
        <v/>
      </c>
      <c r="AN121" s="19" t="str">
        <f>IF(Q121=0,"",IF(AA121&gt;0,"収入印紙 "&amp;TEXT(AA121,"#,##0")&amp;"円 貼付欄",""))</f>
        <v/>
      </c>
    </row>
    <row r="122">
      <c r="A122" s="103" t="n">
        <v>118</v>
      </c>
      <c r="B122" s="100" t="n"/>
      <c r="C122" s="100" t="n"/>
      <c r="D122" s="7" t="n"/>
      <c r="E122" s="7" t="n"/>
      <c r="F122" s="15" t="n"/>
      <c r="G122" s="15" t="n"/>
      <c r="H122" s="7" t="n"/>
      <c r="I122" s="15" t="n"/>
      <c r="J122" s="15" t="n"/>
      <c r="K122" s="104" t="n"/>
      <c r="L122" s="104" t="n"/>
      <c r="M122" s="104" t="n"/>
      <c r="N122" s="104" t="n"/>
      <c r="O122" s="15" t="n"/>
      <c r="P122" s="100" t="n"/>
      <c r="Q122" s="17">
        <f>IF(COUNT(K122,L122,M122,N122)=0,0,IF(AND(OR(N(K122)=0,R122&lt;&gt;""),OR(N(L122)=0,S122&lt;&gt;"")),1,0))</f>
        <v>0</v>
      </c>
      <c r="R122" s="17" t="str">
        <f>IF(C122="","",IFERROR(LOOKUP(2,1/(('設定'!$B$16:$B$19&lt;&gt;"")*('設定'!$B$16:$B$19&lt;=C122)*('設定'!$C$16:$C$19&lt;&gt;"")),'設定'!$C$16:$C$19),""))</f>
        <v/>
      </c>
      <c r="S122" s="17" t="str">
        <f>IF(C122="","",IFERROR(LOOKUP(2,1/(('設定'!$B$20:$B$23&lt;&gt;"")*('設定'!$B$20:$B$23&lt;=C122)*('設定'!$C$20:$C$23&lt;&gt;"")),'設定'!$C$20:$C$23),""))</f>
        <v/>
      </c>
      <c r="T122" s="105" t="str">
        <f>IF(Q122=0,"",IF(N(K122)=0,0,IF(J122="税抜",K122,K122-U122)))</f>
        <v/>
      </c>
      <c r="U122" s="105" t="str">
        <f>IF(Q122=0,"",IF(N(K122)=0,0,IF('設定'!$B$11="切上げ",ROUNDUP(IF(J122="税抜",K122*R122/100,K122*R122/(100+R122)),0),IF('設定'!$B$11="四捨五入",ROUND(IF(J122="税抜",K122*R122/100,K122*R122/(100+R122)),0),ROUNDDOWN(IF(J122="税抜",K122*R122/100,K122*R122/(100+R122)),0)))))</f>
        <v/>
      </c>
      <c r="V122" s="105" t="str">
        <f>IF(Q122=0,"",IF(N(L122)=0,0,IF(J122="税抜",L122,L122-W122)))</f>
        <v/>
      </c>
      <c r="W122" s="105" t="str">
        <f>IF(Q122=0,"",IF(N(L122)=0,0,IF('設定'!$B$11="切上げ",ROUNDUP(IF(J122="税抜",L122*S122/100,L122*S122/(100+S122)),0),IF('設定'!$B$11="四捨五入",ROUND(IF(J122="税抜",L122*S122/100,L122*S122/(100+S122)),0),ROUNDDOWN(IF(J122="税抜",L122*S122/100,L122*S122/(100+S122)),0)))))</f>
        <v/>
      </c>
      <c r="X122" s="105" t="str">
        <f>IF(Q122=0,"",T122+U122+V122+W122+N(M122)+N(N122))</f>
        <v/>
      </c>
      <c r="Y122" s="105" t="str">
        <f>IF(Q122=0,"",IF(AND('設定'!$B$9="はい",'設定'!$B$12="はい"),T122+V122,T122+U122+V122+W122))</f>
        <v/>
      </c>
      <c r="Z122" s="105" t="str">
        <f>IF(Q122=0,"",Y122+N(N122))</f>
        <v/>
      </c>
      <c r="AA122" s="105" t="str">
        <f>IF(Q122=0,"",IF(O122="はい",0,IF(I122="クレジットカード",0,IF(I122="電子（PDFのみ）",0,IF(Y122=0,IF(Z122&lt;'印紙判定表'!$A$24,0,'印紙判定表'!$C$24),IF(Z122&lt;'印紙判定表'!$A$6,0,INDEX('印紙判定表'!$C$5:$C$19,MATCH(MAX(Y122,'印紙判定表'!$A$6),'印紙判定表'!$A$5:$A$19,1))))))))</f>
        <v/>
      </c>
      <c r="AB122" s="11" t="str">
        <f>IF(Q122=0,"",IF(O122="はい","非課税（営業に関しない受取書・国税庁 No.7125）",IF(I122="クレジットカード","課税文書に当たらない（領収書に「クレジットカード利用」と印字・国税庁 質疑応答19/37）",IF(I122="電子（PDFのみ）","課税文書に当たらない（電子データのみで紙を渡さない・国税庁 質疑応答02/10。紙に印刷して渡すと課税）",IF(AA122=0,"非課税（受取金額が"&amp;TEXT(IF(Y122=0,'印紙判定表'!$A$24,'印紙判定表'!$A$6),"#,##0")&amp;"円"&amp;"未満・国税庁 No.7105）"&amp;IF(N(N122)&gt;0,"。売上代金と売上代金以外の合計で判定","")&amp;IF(N(M122)&gt;0,"。入湯税など特別徴収の税は判定額に入れない（印紙税法基本通達第32条）",""),"課税（判定額"&amp;TEXT(Y122,"#,##0")&amp;"円→"&amp;TEXT(AA122,"#,##0")&amp;"円）"&amp;IF(AND('設定'!$B$9="はい",'設定'!$B$12="はい"),"。消費税額を除いた額で判定（国税庁 No.7124）","。税込の額で判定（"&amp;IF('設定'!$B$9="はい","消費税額を印字しない書式・国税庁 No.7124","免税事業者・国税庁 質疑応答19/21")&amp;"）")&amp;IF(N(M122)&gt;0,"。入湯税など特別徴収の税は判定額に入れない（印紙税法基本通達第32条）","")&amp;IF(I122="銀行振込","。振込でも受取書（印紙税法基本通達 別表第一 第17号文書の4）","")&amp;IF(OR(I122="電子マネー",I122="コード決済"),"。決済の仕組みで扱いが違う（国税庁 質疑応答19/50）。この表では印紙が要るものとして判定","")&amp;IF(Y122=0,"。売上代金以外の受取書として判定（第17号の2）",IF(Y122&lt;'印紙判定表'!$A$6,"。売上代金は"&amp;TEXT('印紙判定表'!$A$6,"#,##0")&amp;"円"&amp;"未満だが、売上代金以外との合計が"&amp;TEXT('印紙判定表'!$A$6,"#,##0")&amp;"円"&amp;"以上のため"&amp;TEXT(AA122,"#,##0")&amp;"円","")))))))</f>
        <v/>
      </c>
      <c r="AC122" s="11" t="str">
        <f>IF(Q122=0,"",IF(G122="はい","簡易請求書の形（宛名なし・「上様」）","事業者宛（適格請求書の形）"))</f>
        <v/>
      </c>
      <c r="AD122" s="11" t="str">
        <f>IF(COUNT(K122,L122,M122,N122)=0,"",IF(Q122=0,"取引日を入れてください（税率を取引日で決めます）。",IF(AND(G122&lt;&gt;"はい",E122=""),"宛名を入れてください（事業者宛は宛名が必要）。","")&amp;IF(AND(G122="はい",'設定'!$B$10="その他（事業者間の取引が中心）"),"「上様」にできる事業か確認してください（相手が個別に特定される取引は簡易請求書の対象外・国税庁 問24-2）。","")&amp;IF(AND(G122&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122="","領収書の日付（受領日）を入れてください。","")&amp;IF(OR(I122="電子マネー",I122="コード決済"),"決済の仕組みで印紙の扱いが違います（国税庁 質疑応答19/50）。","")))</f>
        <v/>
      </c>
      <c r="AE122" s="19" t="str">
        <f>IF(Q122=0,"",IF(P122&lt;&gt;"","領 収 書（再発行）","領 収 書"))</f>
        <v/>
      </c>
      <c r="AF122" s="19" t="str">
        <f>IF(B122="","",IF(B122&gt;=DATE(2019,5,1),"令和"&amp;IF(YEAR(B122)=2019,"元",YEAR(B122)-2018)&amp;"年"&amp;MONTH(B122)&amp;"月"&amp;DAY(B122)&amp;"日",YEAR(B122)&amp;"年"&amp;MONTH(B122)&amp;"月"&amp;DAY(B122)&amp;"日")&amp;IF(P122&lt;&gt;"","　（再発行）元の領収書 "&amp;IF(P122&gt;=DATE(2019,5,1),"令和"&amp;IF(YEAR(P122)=2019,"元",YEAR(P122)-2018)&amp;"年"&amp;MONTH(P122)&amp;"月"&amp;DAY(P122)&amp;"日",YEAR(P122)&amp;"年"&amp;MONTH(P122)&amp;"月"&amp;DAY(P122)&amp;"日")&amp;"付",""))</f>
        <v/>
      </c>
      <c r="AG122" s="19" t="str">
        <f>IF(G122="はい","上様",IF(E122="","",E122&amp;" "&amp;IF(F122="","様",F122)))</f>
        <v/>
      </c>
      <c r="AH122" s="19" t="str">
        <f>IF(Q122=0,"","金額　￥"&amp;TEXT(X122,"#,##0")&amp;" －")</f>
        <v/>
      </c>
      <c r="AI122" s="19" t="str">
        <f>IF(H122="","","但し　"&amp;IF(RIGHT(H122&amp;IF(D122&lt;&gt;"","（"&amp;D122&amp;"）",""),3)="として",H122&amp;IF(D122&lt;&gt;"","（"&amp;D122&amp;"）",""),H122&amp;IF(D122&lt;&gt;"","（"&amp;D122&amp;"）","")&amp;"として")&amp;IF(I122="クレジットカード","（クレジットカード利用）","")&amp;IF(N(L122)&gt;0,"（※は軽減税率の対象品目）",""))</f>
        <v/>
      </c>
      <c r="AJ122" s="19" t="str">
        <f>IF(OR(Q122=0,N(K122)=0),"",IF(AND('設定'!$B$12&lt;&gt;"はい",'設定'!$B$8=""),"",IF(G122="はい",R122&amp;"%対象"&amp;"　"&amp;TEXT(T122+U122,"#,##0")&amp;"円"&amp;IF('設定'!$B$12="はい","（うち消費税額 "&amp;TEXT(U122,"#,##0")&amp;"円）",""),IF('設定'!$B$12="はい",R122&amp;"%対象"&amp;"　税抜 "&amp;TEXT(T122,"#,##0")&amp;"円　消費税額 "&amp;TEXT(U122,"#,##0")&amp;"円（税込 "&amp;TEXT(T122+U122,"#,##0")&amp;"円）",R122&amp;"%対象"&amp;"　税込 "&amp;TEXT(T122+U122,"#,##0")&amp;"円"))))</f>
        <v/>
      </c>
      <c r="AK122" s="19" t="str">
        <f>IF(OR(Q122=0,N(L122)=0),"",IF(AND('設定'!$B$12&lt;&gt;"はい",'設定'!$B$8=""),"",IF(G122="はい",S122&amp;"%対象※"&amp;"　"&amp;TEXT(V122+W122,"#,##0")&amp;"円"&amp;IF('設定'!$B$12="はい","（うち消費税額 "&amp;TEXT(W122,"#,##0")&amp;"円）",""),IF('設定'!$B$12="はい",S122&amp;"%対象※"&amp;"　税抜 "&amp;TEXT(V122,"#,##0")&amp;"円　消費税額 "&amp;TEXT(W122,"#,##0")&amp;"円（税込 "&amp;TEXT(V122+W122,"#,##0")&amp;"円）",S122&amp;"%対象※"&amp;"　税込 "&amp;TEXT(V122+W122,"#,##0")&amp;"円"))))</f>
        <v/>
      </c>
      <c r="AL122" s="19" t="str">
        <f>IF(OR(Q122=0,N(M122)=0),"","課税対象外（入湯税など）　"&amp;TEXT(M122,"#,##0")&amp;"円")</f>
        <v/>
      </c>
      <c r="AM122" s="19" t="str">
        <f>IF(OR(Q122=0,N(N122)=0),"","売上代金以外の額　"&amp;TEXT(N122,"#,##0")&amp;"円")</f>
        <v/>
      </c>
      <c r="AN122" s="19" t="str">
        <f>IF(Q122=0,"",IF(AA122&gt;0,"収入印紙 "&amp;TEXT(AA122,"#,##0")&amp;"円 貼付欄",""))</f>
        <v/>
      </c>
    </row>
    <row r="123">
      <c r="A123" s="103" t="n">
        <v>119</v>
      </c>
      <c r="B123" s="100" t="n"/>
      <c r="C123" s="100" t="n"/>
      <c r="D123" s="7" t="n"/>
      <c r="E123" s="7" t="n"/>
      <c r="F123" s="15" t="n"/>
      <c r="G123" s="15" t="n"/>
      <c r="H123" s="7" t="n"/>
      <c r="I123" s="15" t="n"/>
      <c r="J123" s="15" t="n"/>
      <c r="K123" s="104" t="n"/>
      <c r="L123" s="104" t="n"/>
      <c r="M123" s="104" t="n"/>
      <c r="N123" s="104" t="n"/>
      <c r="O123" s="15" t="n"/>
      <c r="P123" s="100" t="n"/>
      <c r="Q123" s="17">
        <f>IF(COUNT(K123,L123,M123,N123)=0,0,IF(AND(OR(N(K123)=0,R123&lt;&gt;""),OR(N(L123)=0,S123&lt;&gt;"")),1,0))</f>
        <v>0</v>
      </c>
      <c r="R123" s="17" t="str">
        <f>IF(C123="","",IFERROR(LOOKUP(2,1/(('設定'!$B$16:$B$19&lt;&gt;"")*('設定'!$B$16:$B$19&lt;=C123)*('設定'!$C$16:$C$19&lt;&gt;"")),'設定'!$C$16:$C$19),""))</f>
        <v/>
      </c>
      <c r="S123" s="17" t="str">
        <f>IF(C123="","",IFERROR(LOOKUP(2,1/(('設定'!$B$20:$B$23&lt;&gt;"")*('設定'!$B$20:$B$23&lt;=C123)*('設定'!$C$20:$C$23&lt;&gt;"")),'設定'!$C$20:$C$23),""))</f>
        <v/>
      </c>
      <c r="T123" s="105" t="str">
        <f>IF(Q123=0,"",IF(N(K123)=0,0,IF(J123="税抜",K123,K123-U123)))</f>
        <v/>
      </c>
      <c r="U123" s="105" t="str">
        <f>IF(Q123=0,"",IF(N(K123)=0,0,IF('設定'!$B$11="切上げ",ROUNDUP(IF(J123="税抜",K123*R123/100,K123*R123/(100+R123)),0),IF('設定'!$B$11="四捨五入",ROUND(IF(J123="税抜",K123*R123/100,K123*R123/(100+R123)),0),ROUNDDOWN(IF(J123="税抜",K123*R123/100,K123*R123/(100+R123)),0)))))</f>
        <v/>
      </c>
      <c r="V123" s="105" t="str">
        <f>IF(Q123=0,"",IF(N(L123)=0,0,IF(J123="税抜",L123,L123-W123)))</f>
        <v/>
      </c>
      <c r="W123" s="105" t="str">
        <f>IF(Q123=0,"",IF(N(L123)=0,0,IF('設定'!$B$11="切上げ",ROUNDUP(IF(J123="税抜",L123*S123/100,L123*S123/(100+S123)),0),IF('設定'!$B$11="四捨五入",ROUND(IF(J123="税抜",L123*S123/100,L123*S123/(100+S123)),0),ROUNDDOWN(IF(J123="税抜",L123*S123/100,L123*S123/(100+S123)),0)))))</f>
        <v/>
      </c>
      <c r="X123" s="105" t="str">
        <f>IF(Q123=0,"",T123+U123+V123+W123+N(M123)+N(N123))</f>
        <v/>
      </c>
      <c r="Y123" s="105" t="str">
        <f>IF(Q123=0,"",IF(AND('設定'!$B$9="はい",'設定'!$B$12="はい"),T123+V123,T123+U123+V123+W123))</f>
        <v/>
      </c>
      <c r="Z123" s="105" t="str">
        <f>IF(Q123=0,"",Y123+N(N123))</f>
        <v/>
      </c>
      <c r="AA123" s="105" t="str">
        <f>IF(Q123=0,"",IF(O123="はい",0,IF(I123="クレジットカード",0,IF(I123="電子（PDFのみ）",0,IF(Y123=0,IF(Z123&lt;'印紙判定表'!$A$24,0,'印紙判定表'!$C$24),IF(Z123&lt;'印紙判定表'!$A$6,0,INDEX('印紙判定表'!$C$5:$C$19,MATCH(MAX(Y123,'印紙判定表'!$A$6),'印紙判定表'!$A$5:$A$19,1))))))))</f>
        <v/>
      </c>
      <c r="AB123" s="11" t="str">
        <f>IF(Q123=0,"",IF(O123="はい","非課税（営業に関しない受取書・国税庁 No.7125）",IF(I123="クレジットカード","課税文書に当たらない（領収書に「クレジットカード利用」と印字・国税庁 質疑応答19/37）",IF(I123="電子（PDFのみ）","課税文書に当たらない（電子データのみで紙を渡さない・国税庁 質疑応答02/10。紙に印刷して渡すと課税）",IF(AA123=0,"非課税（受取金額が"&amp;TEXT(IF(Y123=0,'印紙判定表'!$A$24,'印紙判定表'!$A$6),"#,##0")&amp;"円"&amp;"未満・国税庁 No.7105）"&amp;IF(N(N123)&gt;0,"。売上代金と売上代金以外の合計で判定","")&amp;IF(N(M123)&gt;0,"。入湯税など特別徴収の税は判定額に入れない（印紙税法基本通達第32条）",""),"課税（判定額"&amp;TEXT(Y123,"#,##0")&amp;"円→"&amp;TEXT(AA123,"#,##0")&amp;"円）"&amp;IF(AND('設定'!$B$9="はい",'設定'!$B$12="はい"),"。消費税額を除いた額で判定（国税庁 No.7124）","。税込の額で判定（"&amp;IF('設定'!$B$9="はい","消費税額を印字しない書式・国税庁 No.7124","免税事業者・国税庁 質疑応答19/21")&amp;"）")&amp;IF(N(M123)&gt;0,"。入湯税など特別徴収の税は判定額に入れない（印紙税法基本通達第32条）","")&amp;IF(I123="銀行振込","。振込でも受取書（印紙税法基本通達 別表第一 第17号文書の4）","")&amp;IF(OR(I123="電子マネー",I123="コード決済"),"。決済の仕組みで扱いが違う（国税庁 質疑応答19/50）。この表では印紙が要るものとして判定","")&amp;IF(Y123=0,"。売上代金以外の受取書として判定（第17号の2）",IF(Y123&lt;'印紙判定表'!$A$6,"。売上代金は"&amp;TEXT('印紙判定表'!$A$6,"#,##0")&amp;"円"&amp;"未満だが、売上代金以外との合計が"&amp;TEXT('印紙判定表'!$A$6,"#,##0")&amp;"円"&amp;"以上のため"&amp;TEXT(AA123,"#,##0")&amp;"円","")))))))</f>
        <v/>
      </c>
      <c r="AC123" s="11" t="str">
        <f>IF(Q123=0,"",IF(G123="はい","簡易請求書の形（宛名なし・「上様」）","事業者宛（適格請求書の形）"))</f>
        <v/>
      </c>
      <c r="AD123" s="11" t="str">
        <f>IF(COUNT(K123,L123,M123,N123)=0,"",IF(Q123=0,"取引日を入れてください（税率を取引日で決めます）。",IF(AND(G123&lt;&gt;"はい",E123=""),"宛名を入れてください（事業者宛は宛名が必要）。","")&amp;IF(AND(G123="はい",'設定'!$B$10="その他（事業者間の取引が中心）"),"「上様」にできる事業か確認してください（相手が個別に特定される取引は簡易請求書の対象外・国税庁 問24-2）。","")&amp;IF(AND(G123&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123="","領収書の日付（受領日）を入れてください。","")&amp;IF(OR(I123="電子マネー",I123="コード決済"),"決済の仕組みで印紙の扱いが違います（国税庁 質疑応答19/50）。","")))</f>
        <v/>
      </c>
      <c r="AE123" s="19" t="str">
        <f>IF(Q123=0,"",IF(P123&lt;&gt;"","領 収 書（再発行）","領 収 書"))</f>
        <v/>
      </c>
      <c r="AF123" s="19" t="str">
        <f>IF(B123="","",IF(B123&gt;=DATE(2019,5,1),"令和"&amp;IF(YEAR(B123)=2019,"元",YEAR(B123)-2018)&amp;"年"&amp;MONTH(B123)&amp;"月"&amp;DAY(B123)&amp;"日",YEAR(B123)&amp;"年"&amp;MONTH(B123)&amp;"月"&amp;DAY(B123)&amp;"日")&amp;IF(P123&lt;&gt;"","　（再発行）元の領収書 "&amp;IF(P123&gt;=DATE(2019,5,1),"令和"&amp;IF(YEAR(P123)=2019,"元",YEAR(P123)-2018)&amp;"年"&amp;MONTH(P123)&amp;"月"&amp;DAY(P123)&amp;"日",YEAR(P123)&amp;"年"&amp;MONTH(P123)&amp;"月"&amp;DAY(P123)&amp;"日")&amp;"付",""))</f>
        <v/>
      </c>
      <c r="AG123" s="19" t="str">
        <f>IF(G123="はい","上様",IF(E123="","",E123&amp;" "&amp;IF(F123="","様",F123)))</f>
        <v/>
      </c>
      <c r="AH123" s="19" t="str">
        <f>IF(Q123=0,"","金額　￥"&amp;TEXT(X123,"#,##0")&amp;" －")</f>
        <v/>
      </c>
      <c r="AI123" s="19" t="str">
        <f>IF(H123="","","但し　"&amp;IF(RIGHT(H123&amp;IF(D123&lt;&gt;"","（"&amp;D123&amp;"）",""),3)="として",H123&amp;IF(D123&lt;&gt;"","（"&amp;D123&amp;"）",""),H123&amp;IF(D123&lt;&gt;"","（"&amp;D123&amp;"）","")&amp;"として")&amp;IF(I123="クレジットカード","（クレジットカード利用）","")&amp;IF(N(L123)&gt;0,"（※は軽減税率の対象品目）",""))</f>
        <v/>
      </c>
      <c r="AJ123" s="19" t="str">
        <f>IF(OR(Q123=0,N(K123)=0),"",IF(AND('設定'!$B$12&lt;&gt;"はい",'設定'!$B$8=""),"",IF(G123="はい",R123&amp;"%対象"&amp;"　"&amp;TEXT(T123+U123,"#,##0")&amp;"円"&amp;IF('設定'!$B$12="はい","（うち消費税額 "&amp;TEXT(U123,"#,##0")&amp;"円）",""),IF('設定'!$B$12="はい",R123&amp;"%対象"&amp;"　税抜 "&amp;TEXT(T123,"#,##0")&amp;"円　消費税額 "&amp;TEXT(U123,"#,##0")&amp;"円（税込 "&amp;TEXT(T123+U123,"#,##0")&amp;"円）",R123&amp;"%対象"&amp;"　税込 "&amp;TEXT(T123+U123,"#,##0")&amp;"円"))))</f>
        <v/>
      </c>
      <c r="AK123" s="19" t="str">
        <f>IF(OR(Q123=0,N(L123)=0),"",IF(AND('設定'!$B$12&lt;&gt;"はい",'設定'!$B$8=""),"",IF(G123="はい",S123&amp;"%対象※"&amp;"　"&amp;TEXT(V123+W123,"#,##0")&amp;"円"&amp;IF('設定'!$B$12="はい","（うち消費税額 "&amp;TEXT(W123,"#,##0")&amp;"円）",""),IF('設定'!$B$12="はい",S123&amp;"%対象※"&amp;"　税抜 "&amp;TEXT(V123,"#,##0")&amp;"円　消費税額 "&amp;TEXT(W123,"#,##0")&amp;"円（税込 "&amp;TEXT(V123+W123,"#,##0")&amp;"円）",S123&amp;"%対象※"&amp;"　税込 "&amp;TEXT(V123+W123,"#,##0")&amp;"円"))))</f>
        <v/>
      </c>
      <c r="AL123" s="19" t="str">
        <f>IF(OR(Q123=0,N(M123)=0),"","課税対象外（入湯税など）　"&amp;TEXT(M123,"#,##0")&amp;"円")</f>
        <v/>
      </c>
      <c r="AM123" s="19" t="str">
        <f>IF(OR(Q123=0,N(N123)=0),"","売上代金以外の額　"&amp;TEXT(N123,"#,##0")&amp;"円")</f>
        <v/>
      </c>
      <c r="AN123" s="19" t="str">
        <f>IF(Q123=0,"",IF(AA123&gt;0,"収入印紙 "&amp;TEXT(AA123,"#,##0")&amp;"円 貼付欄",""))</f>
        <v/>
      </c>
    </row>
    <row r="124">
      <c r="A124" s="103" t="n">
        <v>120</v>
      </c>
      <c r="B124" s="100" t="n"/>
      <c r="C124" s="100" t="n"/>
      <c r="D124" s="7" t="n"/>
      <c r="E124" s="7" t="n"/>
      <c r="F124" s="15" t="n"/>
      <c r="G124" s="15" t="n"/>
      <c r="H124" s="7" t="n"/>
      <c r="I124" s="15" t="n"/>
      <c r="J124" s="15" t="n"/>
      <c r="K124" s="104" t="n"/>
      <c r="L124" s="104" t="n"/>
      <c r="M124" s="104" t="n"/>
      <c r="N124" s="104" t="n"/>
      <c r="O124" s="15" t="n"/>
      <c r="P124" s="100" t="n"/>
      <c r="Q124" s="17">
        <f>IF(COUNT(K124,L124,M124,N124)=0,0,IF(AND(OR(N(K124)=0,R124&lt;&gt;""),OR(N(L124)=0,S124&lt;&gt;"")),1,0))</f>
        <v>0</v>
      </c>
      <c r="R124" s="17" t="str">
        <f>IF(C124="","",IFERROR(LOOKUP(2,1/(('設定'!$B$16:$B$19&lt;&gt;"")*('設定'!$B$16:$B$19&lt;=C124)*('設定'!$C$16:$C$19&lt;&gt;"")),'設定'!$C$16:$C$19),""))</f>
        <v/>
      </c>
      <c r="S124" s="17" t="str">
        <f>IF(C124="","",IFERROR(LOOKUP(2,1/(('設定'!$B$20:$B$23&lt;&gt;"")*('設定'!$B$20:$B$23&lt;=C124)*('設定'!$C$20:$C$23&lt;&gt;"")),'設定'!$C$20:$C$23),""))</f>
        <v/>
      </c>
      <c r="T124" s="105" t="str">
        <f>IF(Q124=0,"",IF(N(K124)=0,0,IF(J124="税抜",K124,K124-U124)))</f>
        <v/>
      </c>
      <c r="U124" s="105" t="str">
        <f>IF(Q124=0,"",IF(N(K124)=0,0,IF('設定'!$B$11="切上げ",ROUNDUP(IF(J124="税抜",K124*R124/100,K124*R124/(100+R124)),0),IF('設定'!$B$11="四捨五入",ROUND(IF(J124="税抜",K124*R124/100,K124*R124/(100+R124)),0),ROUNDDOWN(IF(J124="税抜",K124*R124/100,K124*R124/(100+R124)),0)))))</f>
        <v/>
      </c>
      <c r="V124" s="105" t="str">
        <f>IF(Q124=0,"",IF(N(L124)=0,0,IF(J124="税抜",L124,L124-W124)))</f>
        <v/>
      </c>
      <c r="W124" s="105" t="str">
        <f>IF(Q124=0,"",IF(N(L124)=0,0,IF('設定'!$B$11="切上げ",ROUNDUP(IF(J124="税抜",L124*S124/100,L124*S124/(100+S124)),0),IF('設定'!$B$11="四捨五入",ROUND(IF(J124="税抜",L124*S124/100,L124*S124/(100+S124)),0),ROUNDDOWN(IF(J124="税抜",L124*S124/100,L124*S124/(100+S124)),0)))))</f>
        <v/>
      </c>
      <c r="X124" s="105" t="str">
        <f>IF(Q124=0,"",T124+U124+V124+W124+N(M124)+N(N124))</f>
        <v/>
      </c>
      <c r="Y124" s="105" t="str">
        <f>IF(Q124=0,"",IF(AND('設定'!$B$9="はい",'設定'!$B$12="はい"),T124+V124,T124+U124+V124+W124))</f>
        <v/>
      </c>
      <c r="Z124" s="105" t="str">
        <f>IF(Q124=0,"",Y124+N(N124))</f>
        <v/>
      </c>
      <c r="AA124" s="105" t="str">
        <f>IF(Q124=0,"",IF(O124="はい",0,IF(I124="クレジットカード",0,IF(I124="電子（PDFのみ）",0,IF(Y124=0,IF(Z124&lt;'印紙判定表'!$A$24,0,'印紙判定表'!$C$24),IF(Z124&lt;'印紙判定表'!$A$6,0,INDEX('印紙判定表'!$C$5:$C$19,MATCH(MAX(Y124,'印紙判定表'!$A$6),'印紙判定表'!$A$5:$A$19,1))))))))</f>
        <v/>
      </c>
      <c r="AB124" s="11" t="str">
        <f>IF(Q124=0,"",IF(O124="はい","非課税（営業に関しない受取書・国税庁 No.7125）",IF(I124="クレジットカード","課税文書に当たらない（領収書に「クレジットカード利用」と印字・国税庁 質疑応答19/37）",IF(I124="電子（PDFのみ）","課税文書に当たらない（電子データのみで紙を渡さない・国税庁 質疑応答02/10。紙に印刷して渡すと課税）",IF(AA124=0,"非課税（受取金額が"&amp;TEXT(IF(Y124=0,'印紙判定表'!$A$24,'印紙判定表'!$A$6),"#,##0")&amp;"円"&amp;"未満・国税庁 No.7105）"&amp;IF(N(N124)&gt;0,"。売上代金と売上代金以外の合計で判定","")&amp;IF(N(M124)&gt;0,"。入湯税など特別徴収の税は判定額に入れない（印紙税法基本通達第32条）",""),"課税（判定額"&amp;TEXT(Y124,"#,##0")&amp;"円→"&amp;TEXT(AA124,"#,##0")&amp;"円）"&amp;IF(AND('設定'!$B$9="はい",'設定'!$B$12="はい"),"。消費税額を除いた額で判定（国税庁 No.7124）","。税込の額で判定（"&amp;IF('設定'!$B$9="はい","消費税額を印字しない書式・国税庁 No.7124","免税事業者・国税庁 質疑応答19/21")&amp;"）")&amp;IF(N(M124)&gt;0,"。入湯税など特別徴収の税は判定額に入れない（印紙税法基本通達第32条）","")&amp;IF(I124="銀行振込","。振込でも受取書（印紙税法基本通達 別表第一 第17号文書の4）","")&amp;IF(OR(I124="電子マネー",I124="コード決済"),"。決済の仕組みで扱いが違う（国税庁 質疑応答19/50）。この表では印紙が要るものとして判定","")&amp;IF(Y124=0,"。売上代金以外の受取書として判定（第17号の2）",IF(Y124&lt;'印紙判定表'!$A$6,"。売上代金は"&amp;TEXT('印紙判定表'!$A$6,"#,##0")&amp;"円"&amp;"未満だが、売上代金以外との合計が"&amp;TEXT('印紙判定表'!$A$6,"#,##0")&amp;"円"&amp;"以上のため"&amp;TEXT(AA124,"#,##0")&amp;"円","")))))))</f>
        <v/>
      </c>
      <c r="AC124" s="11" t="str">
        <f>IF(Q124=0,"",IF(G124="はい","簡易請求書の形（宛名なし・「上様」）","事業者宛（適格請求書の形）"))</f>
        <v/>
      </c>
      <c r="AD124" s="11" t="str">
        <f>IF(COUNT(K124,L124,M124,N124)=0,"",IF(Q124=0,"取引日を入れてください（税率を取引日で決めます）。",IF(AND(G124&lt;&gt;"はい",E124=""),"宛名を入れてください（事業者宛は宛名が必要）。","")&amp;IF(AND(G124="はい",'設定'!$B$10="その他（事業者間の取引が中心）"),"「上様」にできる事業か確認してください（相手が個別に特定される取引は簡易請求書の対象外・国税庁 問24-2）。","")&amp;IF(AND(G124&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124="","領収書の日付（受領日）を入れてください。","")&amp;IF(OR(I124="電子マネー",I124="コード決済"),"決済の仕組みで印紙の扱いが違います（国税庁 質疑応答19/50）。","")))</f>
        <v/>
      </c>
      <c r="AE124" s="19" t="str">
        <f>IF(Q124=0,"",IF(P124&lt;&gt;"","領 収 書（再発行）","領 収 書"))</f>
        <v/>
      </c>
      <c r="AF124" s="19" t="str">
        <f>IF(B124="","",IF(B124&gt;=DATE(2019,5,1),"令和"&amp;IF(YEAR(B124)=2019,"元",YEAR(B124)-2018)&amp;"年"&amp;MONTH(B124)&amp;"月"&amp;DAY(B124)&amp;"日",YEAR(B124)&amp;"年"&amp;MONTH(B124)&amp;"月"&amp;DAY(B124)&amp;"日")&amp;IF(P124&lt;&gt;"","　（再発行）元の領収書 "&amp;IF(P124&gt;=DATE(2019,5,1),"令和"&amp;IF(YEAR(P124)=2019,"元",YEAR(P124)-2018)&amp;"年"&amp;MONTH(P124)&amp;"月"&amp;DAY(P124)&amp;"日",YEAR(P124)&amp;"年"&amp;MONTH(P124)&amp;"月"&amp;DAY(P124)&amp;"日")&amp;"付",""))</f>
        <v/>
      </c>
      <c r="AG124" s="19" t="str">
        <f>IF(G124="はい","上様",IF(E124="","",E124&amp;" "&amp;IF(F124="","様",F124)))</f>
        <v/>
      </c>
      <c r="AH124" s="19" t="str">
        <f>IF(Q124=0,"","金額　￥"&amp;TEXT(X124,"#,##0")&amp;" －")</f>
        <v/>
      </c>
      <c r="AI124" s="19" t="str">
        <f>IF(H124="","","但し　"&amp;IF(RIGHT(H124&amp;IF(D124&lt;&gt;"","（"&amp;D124&amp;"）",""),3)="として",H124&amp;IF(D124&lt;&gt;"","（"&amp;D124&amp;"）",""),H124&amp;IF(D124&lt;&gt;"","（"&amp;D124&amp;"）","")&amp;"として")&amp;IF(I124="クレジットカード","（クレジットカード利用）","")&amp;IF(N(L124)&gt;0,"（※は軽減税率の対象品目）",""))</f>
        <v/>
      </c>
      <c r="AJ124" s="19" t="str">
        <f>IF(OR(Q124=0,N(K124)=0),"",IF(AND('設定'!$B$12&lt;&gt;"はい",'設定'!$B$8=""),"",IF(G124="はい",R124&amp;"%対象"&amp;"　"&amp;TEXT(T124+U124,"#,##0")&amp;"円"&amp;IF('設定'!$B$12="はい","（うち消費税額 "&amp;TEXT(U124,"#,##0")&amp;"円）",""),IF('設定'!$B$12="はい",R124&amp;"%対象"&amp;"　税抜 "&amp;TEXT(T124,"#,##0")&amp;"円　消費税額 "&amp;TEXT(U124,"#,##0")&amp;"円（税込 "&amp;TEXT(T124+U124,"#,##0")&amp;"円）",R124&amp;"%対象"&amp;"　税込 "&amp;TEXT(T124+U124,"#,##0")&amp;"円"))))</f>
        <v/>
      </c>
      <c r="AK124" s="19" t="str">
        <f>IF(OR(Q124=0,N(L124)=0),"",IF(AND('設定'!$B$12&lt;&gt;"はい",'設定'!$B$8=""),"",IF(G124="はい",S124&amp;"%対象※"&amp;"　"&amp;TEXT(V124+W124,"#,##0")&amp;"円"&amp;IF('設定'!$B$12="はい","（うち消費税額 "&amp;TEXT(W124,"#,##0")&amp;"円）",""),IF('設定'!$B$12="はい",S124&amp;"%対象※"&amp;"　税抜 "&amp;TEXT(V124,"#,##0")&amp;"円　消費税額 "&amp;TEXT(W124,"#,##0")&amp;"円（税込 "&amp;TEXT(V124+W124,"#,##0")&amp;"円）",S124&amp;"%対象※"&amp;"　税込 "&amp;TEXT(V124+W124,"#,##0")&amp;"円"))))</f>
        <v/>
      </c>
      <c r="AL124" s="19" t="str">
        <f>IF(OR(Q124=0,N(M124)=0),"","課税対象外（入湯税など）　"&amp;TEXT(M124,"#,##0")&amp;"円")</f>
        <v/>
      </c>
      <c r="AM124" s="19" t="str">
        <f>IF(OR(Q124=0,N(N124)=0),"","売上代金以外の額　"&amp;TEXT(N124,"#,##0")&amp;"円")</f>
        <v/>
      </c>
      <c r="AN124" s="19" t="str">
        <f>IF(Q124=0,"",IF(AA124&gt;0,"収入印紙 "&amp;TEXT(AA124,"#,##0")&amp;"円 貼付欄",""))</f>
        <v/>
      </c>
    </row>
    <row r="125">
      <c r="A125" s="103" t="n">
        <v>121</v>
      </c>
      <c r="B125" s="100" t="n"/>
      <c r="C125" s="100" t="n"/>
      <c r="D125" s="7" t="n"/>
      <c r="E125" s="7" t="n"/>
      <c r="F125" s="15" t="n"/>
      <c r="G125" s="15" t="n"/>
      <c r="H125" s="7" t="n"/>
      <c r="I125" s="15" t="n"/>
      <c r="J125" s="15" t="n"/>
      <c r="K125" s="104" t="n"/>
      <c r="L125" s="104" t="n"/>
      <c r="M125" s="104" t="n"/>
      <c r="N125" s="104" t="n"/>
      <c r="O125" s="15" t="n"/>
      <c r="P125" s="100" t="n"/>
      <c r="Q125" s="17">
        <f>IF(COUNT(K125,L125,M125,N125)=0,0,IF(AND(OR(N(K125)=0,R125&lt;&gt;""),OR(N(L125)=0,S125&lt;&gt;"")),1,0))</f>
        <v>0</v>
      </c>
      <c r="R125" s="17" t="str">
        <f>IF(C125="","",IFERROR(LOOKUP(2,1/(('設定'!$B$16:$B$19&lt;&gt;"")*('設定'!$B$16:$B$19&lt;=C125)*('設定'!$C$16:$C$19&lt;&gt;"")),'設定'!$C$16:$C$19),""))</f>
        <v/>
      </c>
      <c r="S125" s="17" t="str">
        <f>IF(C125="","",IFERROR(LOOKUP(2,1/(('設定'!$B$20:$B$23&lt;&gt;"")*('設定'!$B$20:$B$23&lt;=C125)*('設定'!$C$20:$C$23&lt;&gt;"")),'設定'!$C$20:$C$23),""))</f>
        <v/>
      </c>
      <c r="T125" s="105" t="str">
        <f>IF(Q125=0,"",IF(N(K125)=0,0,IF(J125="税抜",K125,K125-U125)))</f>
        <v/>
      </c>
      <c r="U125" s="105" t="str">
        <f>IF(Q125=0,"",IF(N(K125)=0,0,IF('設定'!$B$11="切上げ",ROUNDUP(IF(J125="税抜",K125*R125/100,K125*R125/(100+R125)),0),IF('設定'!$B$11="四捨五入",ROUND(IF(J125="税抜",K125*R125/100,K125*R125/(100+R125)),0),ROUNDDOWN(IF(J125="税抜",K125*R125/100,K125*R125/(100+R125)),0)))))</f>
        <v/>
      </c>
      <c r="V125" s="105" t="str">
        <f>IF(Q125=0,"",IF(N(L125)=0,0,IF(J125="税抜",L125,L125-W125)))</f>
        <v/>
      </c>
      <c r="W125" s="105" t="str">
        <f>IF(Q125=0,"",IF(N(L125)=0,0,IF('設定'!$B$11="切上げ",ROUNDUP(IF(J125="税抜",L125*S125/100,L125*S125/(100+S125)),0),IF('設定'!$B$11="四捨五入",ROUND(IF(J125="税抜",L125*S125/100,L125*S125/(100+S125)),0),ROUNDDOWN(IF(J125="税抜",L125*S125/100,L125*S125/(100+S125)),0)))))</f>
        <v/>
      </c>
      <c r="X125" s="105" t="str">
        <f>IF(Q125=0,"",T125+U125+V125+W125+N(M125)+N(N125))</f>
        <v/>
      </c>
      <c r="Y125" s="105" t="str">
        <f>IF(Q125=0,"",IF(AND('設定'!$B$9="はい",'設定'!$B$12="はい"),T125+V125,T125+U125+V125+W125))</f>
        <v/>
      </c>
      <c r="Z125" s="105" t="str">
        <f>IF(Q125=0,"",Y125+N(N125))</f>
        <v/>
      </c>
      <c r="AA125" s="105" t="str">
        <f>IF(Q125=0,"",IF(O125="はい",0,IF(I125="クレジットカード",0,IF(I125="電子（PDFのみ）",0,IF(Y125=0,IF(Z125&lt;'印紙判定表'!$A$24,0,'印紙判定表'!$C$24),IF(Z125&lt;'印紙判定表'!$A$6,0,INDEX('印紙判定表'!$C$5:$C$19,MATCH(MAX(Y125,'印紙判定表'!$A$6),'印紙判定表'!$A$5:$A$19,1))))))))</f>
        <v/>
      </c>
      <c r="AB125" s="11" t="str">
        <f>IF(Q125=0,"",IF(O125="はい","非課税（営業に関しない受取書・国税庁 No.7125）",IF(I125="クレジットカード","課税文書に当たらない（領収書に「クレジットカード利用」と印字・国税庁 質疑応答19/37）",IF(I125="電子（PDFのみ）","課税文書に当たらない（電子データのみで紙を渡さない・国税庁 質疑応答02/10。紙に印刷して渡すと課税）",IF(AA125=0,"非課税（受取金額が"&amp;TEXT(IF(Y125=0,'印紙判定表'!$A$24,'印紙判定表'!$A$6),"#,##0")&amp;"円"&amp;"未満・国税庁 No.7105）"&amp;IF(N(N125)&gt;0,"。売上代金と売上代金以外の合計で判定","")&amp;IF(N(M125)&gt;0,"。入湯税など特別徴収の税は判定額に入れない（印紙税法基本通達第32条）",""),"課税（判定額"&amp;TEXT(Y125,"#,##0")&amp;"円→"&amp;TEXT(AA125,"#,##0")&amp;"円）"&amp;IF(AND('設定'!$B$9="はい",'設定'!$B$12="はい"),"。消費税額を除いた額で判定（国税庁 No.7124）","。税込の額で判定（"&amp;IF('設定'!$B$9="はい","消費税額を印字しない書式・国税庁 No.7124","免税事業者・国税庁 質疑応答19/21")&amp;"）")&amp;IF(N(M125)&gt;0,"。入湯税など特別徴収の税は判定額に入れない（印紙税法基本通達第32条）","")&amp;IF(I125="銀行振込","。振込でも受取書（印紙税法基本通達 別表第一 第17号文書の4）","")&amp;IF(OR(I125="電子マネー",I125="コード決済"),"。決済の仕組みで扱いが違う（国税庁 質疑応答19/50）。この表では印紙が要るものとして判定","")&amp;IF(Y125=0,"。売上代金以外の受取書として判定（第17号の2）",IF(Y125&lt;'印紙判定表'!$A$6,"。売上代金は"&amp;TEXT('印紙判定表'!$A$6,"#,##0")&amp;"円"&amp;"未満だが、売上代金以外との合計が"&amp;TEXT('印紙判定表'!$A$6,"#,##0")&amp;"円"&amp;"以上のため"&amp;TEXT(AA125,"#,##0")&amp;"円","")))))))</f>
        <v/>
      </c>
      <c r="AC125" s="11" t="str">
        <f>IF(Q125=0,"",IF(G125="はい","簡易請求書の形（宛名なし・「上様」）","事業者宛（適格請求書の形）"))</f>
        <v/>
      </c>
      <c r="AD125" s="11" t="str">
        <f>IF(COUNT(K125,L125,M125,N125)=0,"",IF(Q125=0,"取引日を入れてください（税率を取引日で決めます）。",IF(AND(G125&lt;&gt;"はい",E125=""),"宛名を入れてください（事業者宛は宛名が必要）。","")&amp;IF(AND(G125="はい",'設定'!$B$10="その他（事業者間の取引が中心）"),"「上様」にできる事業か確認してください（相手が個別に特定される取引は簡易請求書の対象外・国税庁 問24-2）。","")&amp;IF(AND(G125&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125="","領収書の日付（受領日）を入れてください。","")&amp;IF(OR(I125="電子マネー",I125="コード決済"),"決済の仕組みで印紙の扱いが違います（国税庁 質疑応答19/50）。","")))</f>
        <v/>
      </c>
      <c r="AE125" s="19" t="str">
        <f>IF(Q125=0,"",IF(P125&lt;&gt;"","領 収 書（再発行）","領 収 書"))</f>
        <v/>
      </c>
      <c r="AF125" s="19" t="str">
        <f>IF(B125="","",IF(B125&gt;=DATE(2019,5,1),"令和"&amp;IF(YEAR(B125)=2019,"元",YEAR(B125)-2018)&amp;"年"&amp;MONTH(B125)&amp;"月"&amp;DAY(B125)&amp;"日",YEAR(B125)&amp;"年"&amp;MONTH(B125)&amp;"月"&amp;DAY(B125)&amp;"日")&amp;IF(P125&lt;&gt;"","　（再発行）元の領収書 "&amp;IF(P125&gt;=DATE(2019,5,1),"令和"&amp;IF(YEAR(P125)=2019,"元",YEAR(P125)-2018)&amp;"年"&amp;MONTH(P125)&amp;"月"&amp;DAY(P125)&amp;"日",YEAR(P125)&amp;"年"&amp;MONTH(P125)&amp;"月"&amp;DAY(P125)&amp;"日")&amp;"付",""))</f>
        <v/>
      </c>
      <c r="AG125" s="19" t="str">
        <f>IF(G125="はい","上様",IF(E125="","",E125&amp;" "&amp;IF(F125="","様",F125)))</f>
        <v/>
      </c>
      <c r="AH125" s="19" t="str">
        <f>IF(Q125=0,"","金額　￥"&amp;TEXT(X125,"#,##0")&amp;" －")</f>
        <v/>
      </c>
      <c r="AI125" s="19" t="str">
        <f>IF(H125="","","但し　"&amp;IF(RIGHT(H125&amp;IF(D125&lt;&gt;"","（"&amp;D125&amp;"）",""),3)="として",H125&amp;IF(D125&lt;&gt;"","（"&amp;D125&amp;"）",""),H125&amp;IF(D125&lt;&gt;"","（"&amp;D125&amp;"）","")&amp;"として")&amp;IF(I125="クレジットカード","（クレジットカード利用）","")&amp;IF(N(L125)&gt;0,"（※は軽減税率の対象品目）",""))</f>
        <v/>
      </c>
      <c r="AJ125" s="19" t="str">
        <f>IF(OR(Q125=0,N(K125)=0),"",IF(AND('設定'!$B$12&lt;&gt;"はい",'設定'!$B$8=""),"",IF(G125="はい",R125&amp;"%対象"&amp;"　"&amp;TEXT(T125+U125,"#,##0")&amp;"円"&amp;IF('設定'!$B$12="はい","（うち消費税額 "&amp;TEXT(U125,"#,##0")&amp;"円）",""),IF('設定'!$B$12="はい",R125&amp;"%対象"&amp;"　税抜 "&amp;TEXT(T125,"#,##0")&amp;"円　消費税額 "&amp;TEXT(U125,"#,##0")&amp;"円（税込 "&amp;TEXT(T125+U125,"#,##0")&amp;"円）",R125&amp;"%対象"&amp;"　税込 "&amp;TEXT(T125+U125,"#,##0")&amp;"円"))))</f>
        <v/>
      </c>
      <c r="AK125" s="19" t="str">
        <f>IF(OR(Q125=0,N(L125)=0),"",IF(AND('設定'!$B$12&lt;&gt;"はい",'設定'!$B$8=""),"",IF(G125="はい",S125&amp;"%対象※"&amp;"　"&amp;TEXT(V125+W125,"#,##0")&amp;"円"&amp;IF('設定'!$B$12="はい","（うち消費税額 "&amp;TEXT(W125,"#,##0")&amp;"円）",""),IF('設定'!$B$12="はい",S125&amp;"%対象※"&amp;"　税抜 "&amp;TEXT(V125,"#,##0")&amp;"円　消費税額 "&amp;TEXT(W125,"#,##0")&amp;"円（税込 "&amp;TEXT(V125+W125,"#,##0")&amp;"円）",S125&amp;"%対象※"&amp;"　税込 "&amp;TEXT(V125+W125,"#,##0")&amp;"円"))))</f>
        <v/>
      </c>
      <c r="AL125" s="19" t="str">
        <f>IF(OR(Q125=0,N(M125)=0),"","課税対象外（入湯税など）　"&amp;TEXT(M125,"#,##0")&amp;"円")</f>
        <v/>
      </c>
      <c r="AM125" s="19" t="str">
        <f>IF(OR(Q125=0,N(N125)=0),"","売上代金以外の額　"&amp;TEXT(N125,"#,##0")&amp;"円")</f>
        <v/>
      </c>
      <c r="AN125" s="19" t="str">
        <f>IF(Q125=0,"",IF(AA125&gt;0,"収入印紙 "&amp;TEXT(AA125,"#,##0")&amp;"円 貼付欄",""))</f>
        <v/>
      </c>
    </row>
    <row r="126">
      <c r="A126" s="103" t="n">
        <v>122</v>
      </c>
      <c r="B126" s="100" t="n"/>
      <c r="C126" s="100" t="n"/>
      <c r="D126" s="7" t="n"/>
      <c r="E126" s="7" t="n"/>
      <c r="F126" s="15" t="n"/>
      <c r="G126" s="15" t="n"/>
      <c r="H126" s="7" t="n"/>
      <c r="I126" s="15" t="n"/>
      <c r="J126" s="15" t="n"/>
      <c r="K126" s="104" t="n"/>
      <c r="L126" s="104" t="n"/>
      <c r="M126" s="104" t="n"/>
      <c r="N126" s="104" t="n"/>
      <c r="O126" s="15" t="n"/>
      <c r="P126" s="100" t="n"/>
      <c r="Q126" s="17">
        <f>IF(COUNT(K126,L126,M126,N126)=0,0,IF(AND(OR(N(K126)=0,R126&lt;&gt;""),OR(N(L126)=0,S126&lt;&gt;"")),1,0))</f>
        <v>0</v>
      </c>
      <c r="R126" s="17" t="str">
        <f>IF(C126="","",IFERROR(LOOKUP(2,1/(('設定'!$B$16:$B$19&lt;&gt;"")*('設定'!$B$16:$B$19&lt;=C126)*('設定'!$C$16:$C$19&lt;&gt;"")),'設定'!$C$16:$C$19),""))</f>
        <v/>
      </c>
      <c r="S126" s="17" t="str">
        <f>IF(C126="","",IFERROR(LOOKUP(2,1/(('設定'!$B$20:$B$23&lt;&gt;"")*('設定'!$B$20:$B$23&lt;=C126)*('設定'!$C$20:$C$23&lt;&gt;"")),'設定'!$C$20:$C$23),""))</f>
        <v/>
      </c>
      <c r="T126" s="105" t="str">
        <f>IF(Q126=0,"",IF(N(K126)=0,0,IF(J126="税抜",K126,K126-U126)))</f>
        <v/>
      </c>
      <c r="U126" s="105" t="str">
        <f>IF(Q126=0,"",IF(N(K126)=0,0,IF('設定'!$B$11="切上げ",ROUNDUP(IF(J126="税抜",K126*R126/100,K126*R126/(100+R126)),0),IF('設定'!$B$11="四捨五入",ROUND(IF(J126="税抜",K126*R126/100,K126*R126/(100+R126)),0),ROUNDDOWN(IF(J126="税抜",K126*R126/100,K126*R126/(100+R126)),0)))))</f>
        <v/>
      </c>
      <c r="V126" s="105" t="str">
        <f>IF(Q126=0,"",IF(N(L126)=0,0,IF(J126="税抜",L126,L126-W126)))</f>
        <v/>
      </c>
      <c r="W126" s="105" t="str">
        <f>IF(Q126=0,"",IF(N(L126)=0,0,IF('設定'!$B$11="切上げ",ROUNDUP(IF(J126="税抜",L126*S126/100,L126*S126/(100+S126)),0),IF('設定'!$B$11="四捨五入",ROUND(IF(J126="税抜",L126*S126/100,L126*S126/(100+S126)),0),ROUNDDOWN(IF(J126="税抜",L126*S126/100,L126*S126/(100+S126)),0)))))</f>
        <v/>
      </c>
      <c r="X126" s="105" t="str">
        <f>IF(Q126=0,"",T126+U126+V126+W126+N(M126)+N(N126))</f>
        <v/>
      </c>
      <c r="Y126" s="105" t="str">
        <f>IF(Q126=0,"",IF(AND('設定'!$B$9="はい",'設定'!$B$12="はい"),T126+V126,T126+U126+V126+W126))</f>
        <v/>
      </c>
      <c r="Z126" s="105" t="str">
        <f>IF(Q126=0,"",Y126+N(N126))</f>
        <v/>
      </c>
      <c r="AA126" s="105" t="str">
        <f>IF(Q126=0,"",IF(O126="はい",0,IF(I126="クレジットカード",0,IF(I126="電子（PDFのみ）",0,IF(Y126=0,IF(Z126&lt;'印紙判定表'!$A$24,0,'印紙判定表'!$C$24),IF(Z126&lt;'印紙判定表'!$A$6,0,INDEX('印紙判定表'!$C$5:$C$19,MATCH(MAX(Y126,'印紙判定表'!$A$6),'印紙判定表'!$A$5:$A$19,1))))))))</f>
        <v/>
      </c>
      <c r="AB126" s="11" t="str">
        <f>IF(Q126=0,"",IF(O126="はい","非課税（営業に関しない受取書・国税庁 No.7125）",IF(I126="クレジットカード","課税文書に当たらない（領収書に「クレジットカード利用」と印字・国税庁 質疑応答19/37）",IF(I126="電子（PDFのみ）","課税文書に当たらない（電子データのみで紙を渡さない・国税庁 質疑応答02/10。紙に印刷して渡すと課税）",IF(AA126=0,"非課税（受取金額が"&amp;TEXT(IF(Y126=0,'印紙判定表'!$A$24,'印紙判定表'!$A$6),"#,##0")&amp;"円"&amp;"未満・国税庁 No.7105）"&amp;IF(N(N126)&gt;0,"。売上代金と売上代金以外の合計で判定","")&amp;IF(N(M126)&gt;0,"。入湯税など特別徴収の税は判定額に入れない（印紙税法基本通達第32条）",""),"課税（判定額"&amp;TEXT(Y126,"#,##0")&amp;"円→"&amp;TEXT(AA126,"#,##0")&amp;"円）"&amp;IF(AND('設定'!$B$9="はい",'設定'!$B$12="はい"),"。消費税額を除いた額で判定（国税庁 No.7124）","。税込の額で判定（"&amp;IF('設定'!$B$9="はい","消費税額を印字しない書式・国税庁 No.7124","免税事業者・国税庁 質疑応答19/21")&amp;"）")&amp;IF(N(M126)&gt;0,"。入湯税など特別徴収の税は判定額に入れない（印紙税法基本通達第32条）","")&amp;IF(I126="銀行振込","。振込でも受取書（印紙税法基本通達 別表第一 第17号文書の4）","")&amp;IF(OR(I126="電子マネー",I126="コード決済"),"。決済の仕組みで扱いが違う（国税庁 質疑応答19/50）。この表では印紙が要るものとして判定","")&amp;IF(Y126=0,"。売上代金以外の受取書として判定（第17号の2）",IF(Y126&lt;'印紙判定表'!$A$6,"。売上代金は"&amp;TEXT('印紙判定表'!$A$6,"#,##0")&amp;"円"&amp;"未満だが、売上代金以外との合計が"&amp;TEXT('印紙判定表'!$A$6,"#,##0")&amp;"円"&amp;"以上のため"&amp;TEXT(AA126,"#,##0")&amp;"円","")))))))</f>
        <v/>
      </c>
      <c r="AC126" s="11" t="str">
        <f>IF(Q126=0,"",IF(G126="はい","簡易請求書の形（宛名なし・「上様」）","事業者宛（適格請求書の形）"))</f>
        <v/>
      </c>
      <c r="AD126" s="11" t="str">
        <f>IF(COUNT(K126,L126,M126,N126)=0,"",IF(Q126=0,"取引日を入れてください（税率を取引日で決めます）。",IF(AND(G126&lt;&gt;"はい",E126=""),"宛名を入れてください（事業者宛は宛名が必要）。","")&amp;IF(AND(G126="はい",'設定'!$B$10="その他（事業者間の取引が中心）"),"「上様」にできる事業か確認してください（相手が個別に特定される取引は簡易請求書の対象外・国税庁 問24-2）。","")&amp;IF(AND(G126&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126="","領収書の日付（受領日）を入れてください。","")&amp;IF(OR(I126="電子マネー",I126="コード決済"),"決済の仕組みで印紙の扱いが違います（国税庁 質疑応答19/50）。","")))</f>
        <v/>
      </c>
      <c r="AE126" s="19" t="str">
        <f>IF(Q126=0,"",IF(P126&lt;&gt;"","領 収 書（再発行）","領 収 書"))</f>
        <v/>
      </c>
      <c r="AF126" s="19" t="str">
        <f>IF(B126="","",IF(B126&gt;=DATE(2019,5,1),"令和"&amp;IF(YEAR(B126)=2019,"元",YEAR(B126)-2018)&amp;"年"&amp;MONTH(B126)&amp;"月"&amp;DAY(B126)&amp;"日",YEAR(B126)&amp;"年"&amp;MONTH(B126)&amp;"月"&amp;DAY(B126)&amp;"日")&amp;IF(P126&lt;&gt;"","　（再発行）元の領収書 "&amp;IF(P126&gt;=DATE(2019,5,1),"令和"&amp;IF(YEAR(P126)=2019,"元",YEAR(P126)-2018)&amp;"年"&amp;MONTH(P126)&amp;"月"&amp;DAY(P126)&amp;"日",YEAR(P126)&amp;"年"&amp;MONTH(P126)&amp;"月"&amp;DAY(P126)&amp;"日")&amp;"付",""))</f>
        <v/>
      </c>
      <c r="AG126" s="19" t="str">
        <f>IF(G126="はい","上様",IF(E126="","",E126&amp;" "&amp;IF(F126="","様",F126)))</f>
        <v/>
      </c>
      <c r="AH126" s="19" t="str">
        <f>IF(Q126=0,"","金額　￥"&amp;TEXT(X126,"#,##0")&amp;" －")</f>
        <v/>
      </c>
      <c r="AI126" s="19" t="str">
        <f>IF(H126="","","但し　"&amp;IF(RIGHT(H126&amp;IF(D126&lt;&gt;"","（"&amp;D126&amp;"）",""),3)="として",H126&amp;IF(D126&lt;&gt;"","（"&amp;D126&amp;"）",""),H126&amp;IF(D126&lt;&gt;"","（"&amp;D126&amp;"）","")&amp;"として")&amp;IF(I126="クレジットカード","（クレジットカード利用）","")&amp;IF(N(L126)&gt;0,"（※は軽減税率の対象品目）",""))</f>
        <v/>
      </c>
      <c r="AJ126" s="19" t="str">
        <f>IF(OR(Q126=0,N(K126)=0),"",IF(AND('設定'!$B$12&lt;&gt;"はい",'設定'!$B$8=""),"",IF(G126="はい",R126&amp;"%対象"&amp;"　"&amp;TEXT(T126+U126,"#,##0")&amp;"円"&amp;IF('設定'!$B$12="はい","（うち消費税額 "&amp;TEXT(U126,"#,##0")&amp;"円）",""),IF('設定'!$B$12="はい",R126&amp;"%対象"&amp;"　税抜 "&amp;TEXT(T126,"#,##0")&amp;"円　消費税額 "&amp;TEXT(U126,"#,##0")&amp;"円（税込 "&amp;TEXT(T126+U126,"#,##0")&amp;"円）",R126&amp;"%対象"&amp;"　税込 "&amp;TEXT(T126+U126,"#,##0")&amp;"円"))))</f>
        <v/>
      </c>
      <c r="AK126" s="19" t="str">
        <f>IF(OR(Q126=0,N(L126)=0),"",IF(AND('設定'!$B$12&lt;&gt;"はい",'設定'!$B$8=""),"",IF(G126="はい",S126&amp;"%対象※"&amp;"　"&amp;TEXT(V126+W126,"#,##0")&amp;"円"&amp;IF('設定'!$B$12="はい","（うち消費税額 "&amp;TEXT(W126,"#,##0")&amp;"円）",""),IF('設定'!$B$12="はい",S126&amp;"%対象※"&amp;"　税抜 "&amp;TEXT(V126,"#,##0")&amp;"円　消費税額 "&amp;TEXT(W126,"#,##0")&amp;"円（税込 "&amp;TEXT(V126+W126,"#,##0")&amp;"円）",S126&amp;"%対象※"&amp;"　税込 "&amp;TEXT(V126+W126,"#,##0")&amp;"円"))))</f>
        <v/>
      </c>
      <c r="AL126" s="19" t="str">
        <f>IF(OR(Q126=0,N(M126)=0),"","課税対象外（入湯税など）　"&amp;TEXT(M126,"#,##0")&amp;"円")</f>
        <v/>
      </c>
      <c r="AM126" s="19" t="str">
        <f>IF(OR(Q126=0,N(N126)=0),"","売上代金以外の額　"&amp;TEXT(N126,"#,##0")&amp;"円")</f>
        <v/>
      </c>
      <c r="AN126" s="19" t="str">
        <f>IF(Q126=0,"",IF(AA126&gt;0,"収入印紙 "&amp;TEXT(AA126,"#,##0")&amp;"円 貼付欄",""))</f>
        <v/>
      </c>
    </row>
    <row r="127">
      <c r="A127" s="103" t="n">
        <v>123</v>
      </c>
      <c r="B127" s="100" t="n"/>
      <c r="C127" s="100" t="n"/>
      <c r="D127" s="7" t="n"/>
      <c r="E127" s="7" t="n"/>
      <c r="F127" s="15" t="n"/>
      <c r="G127" s="15" t="n"/>
      <c r="H127" s="7" t="n"/>
      <c r="I127" s="15" t="n"/>
      <c r="J127" s="15" t="n"/>
      <c r="K127" s="104" t="n"/>
      <c r="L127" s="104" t="n"/>
      <c r="M127" s="104" t="n"/>
      <c r="N127" s="104" t="n"/>
      <c r="O127" s="15" t="n"/>
      <c r="P127" s="100" t="n"/>
      <c r="Q127" s="17">
        <f>IF(COUNT(K127,L127,M127,N127)=0,0,IF(AND(OR(N(K127)=0,R127&lt;&gt;""),OR(N(L127)=0,S127&lt;&gt;"")),1,0))</f>
        <v>0</v>
      </c>
      <c r="R127" s="17" t="str">
        <f>IF(C127="","",IFERROR(LOOKUP(2,1/(('設定'!$B$16:$B$19&lt;&gt;"")*('設定'!$B$16:$B$19&lt;=C127)*('設定'!$C$16:$C$19&lt;&gt;"")),'設定'!$C$16:$C$19),""))</f>
        <v/>
      </c>
      <c r="S127" s="17" t="str">
        <f>IF(C127="","",IFERROR(LOOKUP(2,1/(('設定'!$B$20:$B$23&lt;&gt;"")*('設定'!$B$20:$B$23&lt;=C127)*('設定'!$C$20:$C$23&lt;&gt;"")),'設定'!$C$20:$C$23),""))</f>
        <v/>
      </c>
      <c r="T127" s="105" t="str">
        <f>IF(Q127=0,"",IF(N(K127)=0,0,IF(J127="税抜",K127,K127-U127)))</f>
        <v/>
      </c>
      <c r="U127" s="105" t="str">
        <f>IF(Q127=0,"",IF(N(K127)=0,0,IF('設定'!$B$11="切上げ",ROUNDUP(IF(J127="税抜",K127*R127/100,K127*R127/(100+R127)),0),IF('設定'!$B$11="四捨五入",ROUND(IF(J127="税抜",K127*R127/100,K127*R127/(100+R127)),0),ROUNDDOWN(IF(J127="税抜",K127*R127/100,K127*R127/(100+R127)),0)))))</f>
        <v/>
      </c>
      <c r="V127" s="105" t="str">
        <f>IF(Q127=0,"",IF(N(L127)=0,0,IF(J127="税抜",L127,L127-W127)))</f>
        <v/>
      </c>
      <c r="W127" s="105" t="str">
        <f>IF(Q127=0,"",IF(N(L127)=0,0,IF('設定'!$B$11="切上げ",ROUNDUP(IF(J127="税抜",L127*S127/100,L127*S127/(100+S127)),0),IF('設定'!$B$11="四捨五入",ROUND(IF(J127="税抜",L127*S127/100,L127*S127/(100+S127)),0),ROUNDDOWN(IF(J127="税抜",L127*S127/100,L127*S127/(100+S127)),0)))))</f>
        <v/>
      </c>
      <c r="X127" s="105" t="str">
        <f>IF(Q127=0,"",T127+U127+V127+W127+N(M127)+N(N127))</f>
        <v/>
      </c>
      <c r="Y127" s="105" t="str">
        <f>IF(Q127=0,"",IF(AND('設定'!$B$9="はい",'設定'!$B$12="はい"),T127+V127,T127+U127+V127+W127))</f>
        <v/>
      </c>
      <c r="Z127" s="105" t="str">
        <f>IF(Q127=0,"",Y127+N(N127))</f>
        <v/>
      </c>
      <c r="AA127" s="105" t="str">
        <f>IF(Q127=0,"",IF(O127="はい",0,IF(I127="クレジットカード",0,IF(I127="電子（PDFのみ）",0,IF(Y127=0,IF(Z127&lt;'印紙判定表'!$A$24,0,'印紙判定表'!$C$24),IF(Z127&lt;'印紙判定表'!$A$6,0,INDEX('印紙判定表'!$C$5:$C$19,MATCH(MAX(Y127,'印紙判定表'!$A$6),'印紙判定表'!$A$5:$A$19,1))))))))</f>
        <v/>
      </c>
      <c r="AB127" s="11" t="str">
        <f>IF(Q127=0,"",IF(O127="はい","非課税（営業に関しない受取書・国税庁 No.7125）",IF(I127="クレジットカード","課税文書に当たらない（領収書に「クレジットカード利用」と印字・国税庁 質疑応答19/37）",IF(I127="電子（PDFのみ）","課税文書に当たらない（電子データのみで紙を渡さない・国税庁 質疑応答02/10。紙に印刷して渡すと課税）",IF(AA127=0,"非課税（受取金額が"&amp;TEXT(IF(Y127=0,'印紙判定表'!$A$24,'印紙判定表'!$A$6),"#,##0")&amp;"円"&amp;"未満・国税庁 No.7105）"&amp;IF(N(N127)&gt;0,"。売上代金と売上代金以外の合計で判定","")&amp;IF(N(M127)&gt;0,"。入湯税など特別徴収の税は判定額に入れない（印紙税法基本通達第32条）",""),"課税（判定額"&amp;TEXT(Y127,"#,##0")&amp;"円→"&amp;TEXT(AA127,"#,##0")&amp;"円）"&amp;IF(AND('設定'!$B$9="はい",'設定'!$B$12="はい"),"。消費税額を除いた額で判定（国税庁 No.7124）","。税込の額で判定（"&amp;IF('設定'!$B$9="はい","消費税額を印字しない書式・国税庁 No.7124","免税事業者・国税庁 質疑応答19/21")&amp;"）")&amp;IF(N(M127)&gt;0,"。入湯税など特別徴収の税は判定額に入れない（印紙税法基本通達第32条）","")&amp;IF(I127="銀行振込","。振込でも受取書（印紙税法基本通達 別表第一 第17号文書の4）","")&amp;IF(OR(I127="電子マネー",I127="コード決済"),"。決済の仕組みで扱いが違う（国税庁 質疑応答19/50）。この表では印紙が要るものとして判定","")&amp;IF(Y127=0,"。売上代金以外の受取書として判定（第17号の2）",IF(Y127&lt;'印紙判定表'!$A$6,"。売上代金は"&amp;TEXT('印紙判定表'!$A$6,"#,##0")&amp;"円"&amp;"未満だが、売上代金以外との合計が"&amp;TEXT('印紙判定表'!$A$6,"#,##0")&amp;"円"&amp;"以上のため"&amp;TEXT(AA127,"#,##0")&amp;"円","")))))))</f>
        <v/>
      </c>
      <c r="AC127" s="11" t="str">
        <f>IF(Q127=0,"",IF(G127="はい","簡易請求書の形（宛名なし・「上様」）","事業者宛（適格請求書の形）"))</f>
        <v/>
      </c>
      <c r="AD127" s="11" t="str">
        <f>IF(COUNT(K127,L127,M127,N127)=0,"",IF(Q127=0,"取引日を入れてください（税率を取引日で決めます）。",IF(AND(G127&lt;&gt;"はい",E127=""),"宛名を入れてください（事業者宛は宛名が必要）。","")&amp;IF(AND(G127="はい",'設定'!$B$10="その他（事業者間の取引が中心）"),"「上様」にできる事業か確認してください（相手が個別に特定される取引は簡易請求書の対象外・国税庁 問24-2）。","")&amp;IF(AND(G127&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127="","領収書の日付（受領日）を入れてください。","")&amp;IF(OR(I127="電子マネー",I127="コード決済"),"決済の仕組みで印紙の扱いが違います（国税庁 質疑応答19/50）。","")))</f>
        <v/>
      </c>
      <c r="AE127" s="19" t="str">
        <f>IF(Q127=0,"",IF(P127&lt;&gt;"","領 収 書（再発行）","領 収 書"))</f>
        <v/>
      </c>
      <c r="AF127" s="19" t="str">
        <f>IF(B127="","",IF(B127&gt;=DATE(2019,5,1),"令和"&amp;IF(YEAR(B127)=2019,"元",YEAR(B127)-2018)&amp;"年"&amp;MONTH(B127)&amp;"月"&amp;DAY(B127)&amp;"日",YEAR(B127)&amp;"年"&amp;MONTH(B127)&amp;"月"&amp;DAY(B127)&amp;"日")&amp;IF(P127&lt;&gt;"","　（再発行）元の領収書 "&amp;IF(P127&gt;=DATE(2019,5,1),"令和"&amp;IF(YEAR(P127)=2019,"元",YEAR(P127)-2018)&amp;"年"&amp;MONTH(P127)&amp;"月"&amp;DAY(P127)&amp;"日",YEAR(P127)&amp;"年"&amp;MONTH(P127)&amp;"月"&amp;DAY(P127)&amp;"日")&amp;"付",""))</f>
        <v/>
      </c>
      <c r="AG127" s="19" t="str">
        <f>IF(G127="はい","上様",IF(E127="","",E127&amp;" "&amp;IF(F127="","様",F127)))</f>
        <v/>
      </c>
      <c r="AH127" s="19" t="str">
        <f>IF(Q127=0,"","金額　￥"&amp;TEXT(X127,"#,##0")&amp;" －")</f>
        <v/>
      </c>
      <c r="AI127" s="19" t="str">
        <f>IF(H127="","","但し　"&amp;IF(RIGHT(H127&amp;IF(D127&lt;&gt;"","（"&amp;D127&amp;"）",""),3)="として",H127&amp;IF(D127&lt;&gt;"","（"&amp;D127&amp;"）",""),H127&amp;IF(D127&lt;&gt;"","（"&amp;D127&amp;"）","")&amp;"として")&amp;IF(I127="クレジットカード","（クレジットカード利用）","")&amp;IF(N(L127)&gt;0,"（※は軽減税率の対象品目）",""))</f>
        <v/>
      </c>
      <c r="AJ127" s="19" t="str">
        <f>IF(OR(Q127=0,N(K127)=0),"",IF(AND('設定'!$B$12&lt;&gt;"はい",'設定'!$B$8=""),"",IF(G127="はい",R127&amp;"%対象"&amp;"　"&amp;TEXT(T127+U127,"#,##0")&amp;"円"&amp;IF('設定'!$B$12="はい","（うち消費税額 "&amp;TEXT(U127,"#,##0")&amp;"円）",""),IF('設定'!$B$12="はい",R127&amp;"%対象"&amp;"　税抜 "&amp;TEXT(T127,"#,##0")&amp;"円　消費税額 "&amp;TEXT(U127,"#,##0")&amp;"円（税込 "&amp;TEXT(T127+U127,"#,##0")&amp;"円）",R127&amp;"%対象"&amp;"　税込 "&amp;TEXT(T127+U127,"#,##0")&amp;"円"))))</f>
        <v/>
      </c>
      <c r="AK127" s="19" t="str">
        <f>IF(OR(Q127=0,N(L127)=0),"",IF(AND('設定'!$B$12&lt;&gt;"はい",'設定'!$B$8=""),"",IF(G127="はい",S127&amp;"%対象※"&amp;"　"&amp;TEXT(V127+W127,"#,##0")&amp;"円"&amp;IF('設定'!$B$12="はい","（うち消費税額 "&amp;TEXT(W127,"#,##0")&amp;"円）",""),IF('設定'!$B$12="はい",S127&amp;"%対象※"&amp;"　税抜 "&amp;TEXT(V127,"#,##0")&amp;"円　消費税額 "&amp;TEXT(W127,"#,##0")&amp;"円（税込 "&amp;TEXT(V127+W127,"#,##0")&amp;"円）",S127&amp;"%対象※"&amp;"　税込 "&amp;TEXT(V127+W127,"#,##0")&amp;"円"))))</f>
        <v/>
      </c>
      <c r="AL127" s="19" t="str">
        <f>IF(OR(Q127=0,N(M127)=0),"","課税対象外（入湯税など）　"&amp;TEXT(M127,"#,##0")&amp;"円")</f>
        <v/>
      </c>
      <c r="AM127" s="19" t="str">
        <f>IF(OR(Q127=0,N(N127)=0),"","売上代金以外の額　"&amp;TEXT(N127,"#,##0")&amp;"円")</f>
        <v/>
      </c>
      <c r="AN127" s="19" t="str">
        <f>IF(Q127=0,"",IF(AA127&gt;0,"収入印紙 "&amp;TEXT(AA127,"#,##0")&amp;"円 貼付欄",""))</f>
        <v/>
      </c>
    </row>
    <row r="128">
      <c r="A128" s="103" t="n">
        <v>124</v>
      </c>
      <c r="B128" s="100" t="n"/>
      <c r="C128" s="100" t="n"/>
      <c r="D128" s="7" t="n"/>
      <c r="E128" s="7" t="n"/>
      <c r="F128" s="15" t="n"/>
      <c r="G128" s="15" t="n"/>
      <c r="H128" s="7" t="n"/>
      <c r="I128" s="15" t="n"/>
      <c r="J128" s="15" t="n"/>
      <c r="K128" s="104" t="n"/>
      <c r="L128" s="104" t="n"/>
      <c r="M128" s="104" t="n"/>
      <c r="N128" s="104" t="n"/>
      <c r="O128" s="15" t="n"/>
      <c r="P128" s="100" t="n"/>
      <c r="Q128" s="17">
        <f>IF(COUNT(K128,L128,M128,N128)=0,0,IF(AND(OR(N(K128)=0,R128&lt;&gt;""),OR(N(L128)=0,S128&lt;&gt;"")),1,0))</f>
        <v>0</v>
      </c>
      <c r="R128" s="17" t="str">
        <f>IF(C128="","",IFERROR(LOOKUP(2,1/(('設定'!$B$16:$B$19&lt;&gt;"")*('設定'!$B$16:$B$19&lt;=C128)*('設定'!$C$16:$C$19&lt;&gt;"")),'設定'!$C$16:$C$19),""))</f>
        <v/>
      </c>
      <c r="S128" s="17" t="str">
        <f>IF(C128="","",IFERROR(LOOKUP(2,1/(('設定'!$B$20:$B$23&lt;&gt;"")*('設定'!$B$20:$B$23&lt;=C128)*('設定'!$C$20:$C$23&lt;&gt;"")),'設定'!$C$20:$C$23),""))</f>
        <v/>
      </c>
      <c r="T128" s="105" t="str">
        <f>IF(Q128=0,"",IF(N(K128)=0,0,IF(J128="税抜",K128,K128-U128)))</f>
        <v/>
      </c>
      <c r="U128" s="105" t="str">
        <f>IF(Q128=0,"",IF(N(K128)=0,0,IF('設定'!$B$11="切上げ",ROUNDUP(IF(J128="税抜",K128*R128/100,K128*R128/(100+R128)),0),IF('設定'!$B$11="四捨五入",ROUND(IF(J128="税抜",K128*R128/100,K128*R128/(100+R128)),0),ROUNDDOWN(IF(J128="税抜",K128*R128/100,K128*R128/(100+R128)),0)))))</f>
        <v/>
      </c>
      <c r="V128" s="105" t="str">
        <f>IF(Q128=0,"",IF(N(L128)=0,0,IF(J128="税抜",L128,L128-W128)))</f>
        <v/>
      </c>
      <c r="W128" s="105" t="str">
        <f>IF(Q128=0,"",IF(N(L128)=0,0,IF('設定'!$B$11="切上げ",ROUNDUP(IF(J128="税抜",L128*S128/100,L128*S128/(100+S128)),0),IF('設定'!$B$11="四捨五入",ROUND(IF(J128="税抜",L128*S128/100,L128*S128/(100+S128)),0),ROUNDDOWN(IF(J128="税抜",L128*S128/100,L128*S128/(100+S128)),0)))))</f>
        <v/>
      </c>
      <c r="X128" s="105" t="str">
        <f>IF(Q128=0,"",T128+U128+V128+W128+N(M128)+N(N128))</f>
        <v/>
      </c>
      <c r="Y128" s="105" t="str">
        <f>IF(Q128=0,"",IF(AND('設定'!$B$9="はい",'設定'!$B$12="はい"),T128+V128,T128+U128+V128+W128))</f>
        <v/>
      </c>
      <c r="Z128" s="105" t="str">
        <f>IF(Q128=0,"",Y128+N(N128))</f>
        <v/>
      </c>
      <c r="AA128" s="105" t="str">
        <f>IF(Q128=0,"",IF(O128="はい",0,IF(I128="クレジットカード",0,IF(I128="電子（PDFのみ）",0,IF(Y128=0,IF(Z128&lt;'印紙判定表'!$A$24,0,'印紙判定表'!$C$24),IF(Z128&lt;'印紙判定表'!$A$6,0,INDEX('印紙判定表'!$C$5:$C$19,MATCH(MAX(Y128,'印紙判定表'!$A$6),'印紙判定表'!$A$5:$A$19,1))))))))</f>
        <v/>
      </c>
      <c r="AB128" s="11" t="str">
        <f>IF(Q128=0,"",IF(O128="はい","非課税（営業に関しない受取書・国税庁 No.7125）",IF(I128="クレジットカード","課税文書に当たらない（領収書に「クレジットカード利用」と印字・国税庁 質疑応答19/37）",IF(I128="電子（PDFのみ）","課税文書に当たらない（電子データのみで紙を渡さない・国税庁 質疑応答02/10。紙に印刷して渡すと課税）",IF(AA128=0,"非課税（受取金額が"&amp;TEXT(IF(Y128=0,'印紙判定表'!$A$24,'印紙判定表'!$A$6),"#,##0")&amp;"円"&amp;"未満・国税庁 No.7105）"&amp;IF(N(N128)&gt;0,"。売上代金と売上代金以外の合計で判定","")&amp;IF(N(M128)&gt;0,"。入湯税など特別徴収の税は判定額に入れない（印紙税法基本通達第32条）",""),"課税（判定額"&amp;TEXT(Y128,"#,##0")&amp;"円→"&amp;TEXT(AA128,"#,##0")&amp;"円）"&amp;IF(AND('設定'!$B$9="はい",'設定'!$B$12="はい"),"。消費税額を除いた額で判定（国税庁 No.7124）","。税込の額で判定（"&amp;IF('設定'!$B$9="はい","消費税額を印字しない書式・国税庁 No.7124","免税事業者・国税庁 質疑応答19/21")&amp;"）")&amp;IF(N(M128)&gt;0,"。入湯税など特別徴収の税は判定額に入れない（印紙税法基本通達第32条）","")&amp;IF(I128="銀行振込","。振込でも受取書（印紙税法基本通達 別表第一 第17号文書の4）","")&amp;IF(OR(I128="電子マネー",I128="コード決済"),"。決済の仕組みで扱いが違う（国税庁 質疑応答19/50）。この表では印紙が要るものとして判定","")&amp;IF(Y128=0,"。売上代金以外の受取書として判定（第17号の2）",IF(Y128&lt;'印紙判定表'!$A$6,"。売上代金は"&amp;TEXT('印紙判定表'!$A$6,"#,##0")&amp;"円"&amp;"未満だが、売上代金以外との合計が"&amp;TEXT('印紙判定表'!$A$6,"#,##0")&amp;"円"&amp;"以上のため"&amp;TEXT(AA128,"#,##0")&amp;"円","")))))))</f>
        <v/>
      </c>
      <c r="AC128" s="11" t="str">
        <f>IF(Q128=0,"",IF(G128="はい","簡易請求書の形（宛名なし・「上様」）","事業者宛（適格請求書の形）"))</f>
        <v/>
      </c>
      <c r="AD128" s="11" t="str">
        <f>IF(COUNT(K128,L128,M128,N128)=0,"",IF(Q128=0,"取引日を入れてください（税率を取引日で決めます）。",IF(AND(G128&lt;&gt;"はい",E128=""),"宛名を入れてください（事業者宛は宛名が必要）。","")&amp;IF(AND(G128="はい",'設定'!$B$10="その他（事業者間の取引が中心）"),"「上様」にできる事業か確認してください（相手が個別に特定される取引は簡易請求書の対象外・国税庁 問24-2）。","")&amp;IF(AND(G128&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128="","領収書の日付（受領日）を入れてください。","")&amp;IF(OR(I128="電子マネー",I128="コード決済"),"決済の仕組みで印紙の扱いが違います（国税庁 質疑応答19/50）。","")))</f>
        <v/>
      </c>
      <c r="AE128" s="19" t="str">
        <f>IF(Q128=0,"",IF(P128&lt;&gt;"","領 収 書（再発行）","領 収 書"))</f>
        <v/>
      </c>
      <c r="AF128" s="19" t="str">
        <f>IF(B128="","",IF(B128&gt;=DATE(2019,5,1),"令和"&amp;IF(YEAR(B128)=2019,"元",YEAR(B128)-2018)&amp;"年"&amp;MONTH(B128)&amp;"月"&amp;DAY(B128)&amp;"日",YEAR(B128)&amp;"年"&amp;MONTH(B128)&amp;"月"&amp;DAY(B128)&amp;"日")&amp;IF(P128&lt;&gt;"","　（再発行）元の領収書 "&amp;IF(P128&gt;=DATE(2019,5,1),"令和"&amp;IF(YEAR(P128)=2019,"元",YEAR(P128)-2018)&amp;"年"&amp;MONTH(P128)&amp;"月"&amp;DAY(P128)&amp;"日",YEAR(P128)&amp;"年"&amp;MONTH(P128)&amp;"月"&amp;DAY(P128)&amp;"日")&amp;"付",""))</f>
        <v/>
      </c>
      <c r="AG128" s="19" t="str">
        <f>IF(G128="はい","上様",IF(E128="","",E128&amp;" "&amp;IF(F128="","様",F128)))</f>
        <v/>
      </c>
      <c r="AH128" s="19" t="str">
        <f>IF(Q128=0,"","金額　￥"&amp;TEXT(X128,"#,##0")&amp;" －")</f>
        <v/>
      </c>
      <c r="AI128" s="19" t="str">
        <f>IF(H128="","","但し　"&amp;IF(RIGHT(H128&amp;IF(D128&lt;&gt;"","（"&amp;D128&amp;"）",""),3)="として",H128&amp;IF(D128&lt;&gt;"","（"&amp;D128&amp;"）",""),H128&amp;IF(D128&lt;&gt;"","（"&amp;D128&amp;"）","")&amp;"として")&amp;IF(I128="クレジットカード","（クレジットカード利用）","")&amp;IF(N(L128)&gt;0,"（※は軽減税率の対象品目）",""))</f>
        <v/>
      </c>
      <c r="AJ128" s="19" t="str">
        <f>IF(OR(Q128=0,N(K128)=0),"",IF(AND('設定'!$B$12&lt;&gt;"はい",'設定'!$B$8=""),"",IF(G128="はい",R128&amp;"%対象"&amp;"　"&amp;TEXT(T128+U128,"#,##0")&amp;"円"&amp;IF('設定'!$B$12="はい","（うち消費税額 "&amp;TEXT(U128,"#,##0")&amp;"円）",""),IF('設定'!$B$12="はい",R128&amp;"%対象"&amp;"　税抜 "&amp;TEXT(T128,"#,##0")&amp;"円　消費税額 "&amp;TEXT(U128,"#,##0")&amp;"円（税込 "&amp;TEXT(T128+U128,"#,##0")&amp;"円）",R128&amp;"%対象"&amp;"　税込 "&amp;TEXT(T128+U128,"#,##0")&amp;"円"))))</f>
        <v/>
      </c>
      <c r="AK128" s="19" t="str">
        <f>IF(OR(Q128=0,N(L128)=0),"",IF(AND('設定'!$B$12&lt;&gt;"はい",'設定'!$B$8=""),"",IF(G128="はい",S128&amp;"%対象※"&amp;"　"&amp;TEXT(V128+W128,"#,##0")&amp;"円"&amp;IF('設定'!$B$12="はい","（うち消費税額 "&amp;TEXT(W128,"#,##0")&amp;"円）",""),IF('設定'!$B$12="はい",S128&amp;"%対象※"&amp;"　税抜 "&amp;TEXT(V128,"#,##0")&amp;"円　消費税額 "&amp;TEXT(W128,"#,##0")&amp;"円（税込 "&amp;TEXT(V128+W128,"#,##0")&amp;"円）",S128&amp;"%対象※"&amp;"　税込 "&amp;TEXT(V128+W128,"#,##0")&amp;"円"))))</f>
        <v/>
      </c>
      <c r="AL128" s="19" t="str">
        <f>IF(OR(Q128=0,N(M128)=0),"","課税対象外（入湯税など）　"&amp;TEXT(M128,"#,##0")&amp;"円")</f>
        <v/>
      </c>
      <c r="AM128" s="19" t="str">
        <f>IF(OR(Q128=0,N(N128)=0),"","売上代金以外の額　"&amp;TEXT(N128,"#,##0")&amp;"円")</f>
        <v/>
      </c>
      <c r="AN128" s="19" t="str">
        <f>IF(Q128=0,"",IF(AA128&gt;0,"収入印紙 "&amp;TEXT(AA128,"#,##0")&amp;"円 貼付欄",""))</f>
        <v/>
      </c>
    </row>
    <row r="129">
      <c r="A129" s="103" t="n">
        <v>125</v>
      </c>
      <c r="B129" s="100" t="n"/>
      <c r="C129" s="100" t="n"/>
      <c r="D129" s="7" t="n"/>
      <c r="E129" s="7" t="n"/>
      <c r="F129" s="15" t="n"/>
      <c r="G129" s="15" t="n"/>
      <c r="H129" s="7" t="n"/>
      <c r="I129" s="15" t="n"/>
      <c r="J129" s="15" t="n"/>
      <c r="K129" s="104" t="n"/>
      <c r="L129" s="104" t="n"/>
      <c r="M129" s="104" t="n"/>
      <c r="N129" s="104" t="n"/>
      <c r="O129" s="15" t="n"/>
      <c r="P129" s="100" t="n"/>
      <c r="Q129" s="17">
        <f>IF(COUNT(K129,L129,M129,N129)=0,0,IF(AND(OR(N(K129)=0,R129&lt;&gt;""),OR(N(L129)=0,S129&lt;&gt;"")),1,0))</f>
        <v>0</v>
      </c>
      <c r="R129" s="17" t="str">
        <f>IF(C129="","",IFERROR(LOOKUP(2,1/(('設定'!$B$16:$B$19&lt;&gt;"")*('設定'!$B$16:$B$19&lt;=C129)*('設定'!$C$16:$C$19&lt;&gt;"")),'設定'!$C$16:$C$19),""))</f>
        <v/>
      </c>
      <c r="S129" s="17" t="str">
        <f>IF(C129="","",IFERROR(LOOKUP(2,1/(('設定'!$B$20:$B$23&lt;&gt;"")*('設定'!$B$20:$B$23&lt;=C129)*('設定'!$C$20:$C$23&lt;&gt;"")),'設定'!$C$20:$C$23),""))</f>
        <v/>
      </c>
      <c r="T129" s="105" t="str">
        <f>IF(Q129=0,"",IF(N(K129)=0,0,IF(J129="税抜",K129,K129-U129)))</f>
        <v/>
      </c>
      <c r="U129" s="105" t="str">
        <f>IF(Q129=0,"",IF(N(K129)=0,0,IF('設定'!$B$11="切上げ",ROUNDUP(IF(J129="税抜",K129*R129/100,K129*R129/(100+R129)),0),IF('設定'!$B$11="四捨五入",ROUND(IF(J129="税抜",K129*R129/100,K129*R129/(100+R129)),0),ROUNDDOWN(IF(J129="税抜",K129*R129/100,K129*R129/(100+R129)),0)))))</f>
        <v/>
      </c>
      <c r="V129" s="105" t="str">
        <f>IF(Q129=0,"",IF(N(L129)=0,0,IF(J129="税抜",L129,L129-W129)))</f>
        <v/>
      </c>
      <c r="W129" s="105" t="str">
        <f>IF(Q129=0,"",IF(N(L129)=0,0,IF('設定'!$B$11="切上げ",ROUNDUP(IF(J129="税抜",L129*S129/100,L129*S129/(100+S129)),0),IF('設定'!$B$11="四捨五入",ROUND(IF(J129="税抜",L129*S129/100,L129*S129/(100+S129)),0),ROUNDDOWN(IF(J129="税抜",L129*S129/100,L129*S129/(100+S129)),0)))))</f>
        <v/>
      </c>
      <c r="X129" s="105" t="str">
        <f>IF(Q129=0,"",T129+U129+V129+W129+N(M129)+N(N129))</f>
        <v/>
      </c>
      <c r="Y129" s="105" t="str">
        <f>IF(Q129=0,"",IF(AND('設定'!$B$9="はい",'設定'!$B$12="はい"),T129+V129,T129+U129+V129+W129))</f>
        <v/>
      </c>
      <c r="Z129" s="105" t="str">
        <f>IF(Q129=0,"",Y129+N(N129))</f>
        <v/>
      </c>
      <c r="AA129" s="105" t="str">
        <f>IF(Q129=0,"",IF(O129="はい",0,IF(I129="クレジットカード",0,IF(I129="電子（PDFのみ）",0,IF(Y129=0,IF(Z129&lt;'印紙判定表'!$A$24,0,'印紙判定表'!$C$24),IF(Z129&lt;'印紙判定表'!$A$6,0,INDEX('印紙判定表'!$C$5:$C$19,MATCH(MAX(Y129,'印紙判定表'!$A$6),'印紙判定表'!$A$5:$A$19,1))))))))</f>
        <v/>
      </c>
      <c r="AB129" s="11" t="str">
        <f>IF(Q129=0,"",IF(O129="はい","非課税（営業に関しない受取書・国税庁 No.7125）",IF(I129="クレジットカード","課税文書に当たらない（領収書に「クレジットカード利用」と印字・国税庁 質疑応答19/37）",IF(I129="電子（PDFのみ）","課税文書に当たらない（電子データのみで紙を渡さない・国税庁 質疑応答02/10。紙に印刷して渡すと課税）",IF(AA129=0,"非課税（受取金額が"&amp;TEXT(IF(Y129=0,'印紙判定表'!$A$24,'印紙判定表'!$A$6),"#,##0")&amp;"円"&amp;"未満・国税庁 No.7105）"&amp;IF(N(N129)&gt;0,"。売上代金と売上代金以外の合計で判定","")&amp;IF(N(M129)&gt;0,"。入湯税など特別徴収の税は判定額に入れない（印紙税法基本通達第32条）",""),"課税（判定額"&amp;TEXT(Y129,"#,##0")&amp;"円→"&amp;TEXT(AA129,"#,##0")&amp;"円）"&amp;IF(AND('設定'!$B$9="はい",'設定'!$B$12="はい"),"。消費税額を除いた額で判定（国税庁 No.7124）","。税込の額で判定（"&amp;IF('設定'!$B$9="はい","消費税額を印字しない書式・国税庁 No.7124","免税事業者・国税庁 質疑応答19/21")&amp;"）")&amp;IF(N(M129)&gt;0,"。入湯税など特別徴収の税は判定額に入れない（印紙税法基本通達第32条）","")&amp;IF(I129="銀行振込","。振込でも受取書（印紙税法基本通達 別表第一 第17号文書の4）","")&amp;IF(OR(I129="電子マネー",I129="コード決済"),"。決済の仕組みで扱いが違う（国税庁 質疑応答19/50）。この表では印紙が要るものとして判定","")&amp;IF(Y129=0,"。売上代金以外の受取書として判定（第17号の2）",IF(Y129&lt;'印紙判定表'!$A$6,"。売上代金は"&amp;TEXT('印紙判定表'!$A$6,"#,##0")&amp;"円"&amp;"未満だが、売上代金以外との合計が"&amp;TEXT('印紙判定表'!$A$6,"#,##0")&amp;"円"&amp;"以上のため"&amp;TEXT(AA129,"#,##0")&amp;"円","")))))))</f>
        <v/>
      </c>
      <c r="AC129" s="11" t="str">
        <f>IF(Q129=0,"",IF(G129="はい","簡易請求書の形（宛名なし・「上様」）","事業者宛（適格請求書の形）"))</f>
        <v/>
      </c>
      <c r="AD129" s="11" t="str">
        <f>IF(COUNT(K129,L129,M129,N129)=0,"",IF(Q129=0,"取引日を入れてください（税率を取引日で決めます）。",IF(AND(G129&lt;&gt;"はい",E129=""),"宛名を入れてください（事業者宛は宛名が必要）。","")&amp;IF(AND(G129="はい",'設定'!$B$10="その他（事業者間の取引が中心）"),"「上様」にできる事業か確認してください（相手が個別に特定される取引は簡易請求書の対象外・国税庁 問24-2）。","")&amp;IF(AND(G129&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129="","領収書の日付（受領日）を入れてください。","")&amp;IF(OR(I129="電子マネー",I129="コード決済"),"決済の仕組みで印紙の扱いが違います（国税庁 質疑応答19/50）。","")))</f>
        <v/>
      </c>
      <c r="AE129" s="19" t="str">
        <f>IF(Q129=0,"",IF(P129&lt;&gt;"","領 収 書（再発行）","領 収 書"))</f>
        <v/>
      </c>
      <c r="AF129" s="19" t="str">
        <f>IF(B129="","",IF(B129&gt;=DATE(2019,5,1),"令和"&amp;IF(YEAR(B129)=2019,"元",YEAR(B129)-2018)&amp;"年"&amp;MONTH(B129)&amp;"月"&amp;DAY(B129)&amp;"日",YEAR(B129)&amp;"年"&amp;MONTH(B129)&amp;"月"&amp;DAY(B129)&amp;"日")&amp;IF(P129&lt;&gt;"","　（再発行）元の領収書 "&amp;IF(P129&gt;=DATE(2019,5,1),"令和"&amp;IF(YEAR(P129)=2019,"元",YEAR(P129)-2018)&amp;"年"&amp;MONTH(P129)&amp;"月"&amp;DAY(P129)&amp;"日",YEAR(P129)&amp;"年"&amp;MONTH(P129)&amp;"月"&amp;DAY(P129)&amp;"日")&amp;"付",""))</f>
        <v/>
      </c>
      <c r="AG129" s="19" t="str">
        <f>IF(G129="はい","上様",IF(E129="","",E129&amp;" "&amp;IF(F129="","様",F129)))</f>
        <v/>
      </c>
      <c r="AH129" s="19" t="str">
        <f>IF(Q129=0,"","金額　￥"&amp;TEXT(X129,"#,##0")&amp;" －")</f>
        <v/>
      </c>
      <c r="AI129" s="19" t="str">
        <f>IF(H129="","","但し　"&amp;IF(RIGHT(H129&amp;IF(D129&lt;&gt;"","（"&amp;D129&amp;"）",""),3)="として",H129&amp;IF(D129&lt;&gt;"","（"&amp;D129&amp;"）",""),H129&amp;IF(D129&lt;&gt;"","（"&amp;D129&amp;"）","")&amp;"として")&amp;IF(I129="クレジットカード","（クレジットカード利用）","")&amp;IF(N(L129)&gt;0,"（※は軽減税率の対象品目）",""))</f>
        <v/>
      </c>
      <c r="AJ129" s="19" t="str">
        <f>IF(OR(Q129=0,N(K129)=0),"",IF(AND('設定'!$B$12&lt;&gt;"はい",'設定'!$B$8=""),"",IF(G129="はい",R129&amp;"%対象"&amp;"　"&amp;TEXT(T129+U129,"#,##0")&amp;"円"&amp;IF('設定'!$B$12="はい","（うち消費税額 "&amp;TEXT(U129,"#,##0")&amp;"円）",""),IF('設定'!$B$12="はい",R129&amp;"%対象"&amp;"　税抜 "&amp;TEXT(T129,"#,##0")&amp;"円　消費税額 "&amp;TEXT(U129,"#,##0")&amp;"円（税込 "&amp;TEXT(T129+U129,"#,##0")&amp;"円）",R129&amp;"%対象"&amp;"　税込 "&amp;TEXT(T129+U129,"#,##0")&amp;"円"))))</f>
        <v/>
      </c>
      <c r="AK129" s="19" t="str">
        <f>IF(OR(Q129=0,N(L129)=0),"",IF(AND('設定'!$B$12&lt;&gt;"はい",'設定'!$B$8=""),"",IF(G129="はい",S129&amp;"%対象※"&amp;"　"&amp;TEXT(V129+W129,"#,##0")&amp;"円"&amp;IF('設定'!$B$12="はい","（うち消費税額 "&amp;TEXT(W129,"#,##0")&amp;"円）",""),IF('設定'!$B$12="はい",S129&amp;"%対象※"&amp;"　税抜 "&amp;TEXT(V129,"#,##0")&amp;"円　消費税額 "&amp;TEXT(W129,"#,##0")&amp;"円（税込 "&amp;TEXT(V129+W129,"#,##0")&amp;"円）",S129&amp;"%対象※"&amp;"　税込 "&amp;TEXT(V129+W129,"#,##0")&amp;"円"))))</f>
        <v/>
      </c>
      <c r="AL129" s="19" t="str">
        <f>IF(OR(Q129=0,N(M129)=0),"","課税対象外（入湯税など）　"&amp;TEXT(M129,"#,##0")&amp;"円")</f>
        <v/>
      </c>
      <c r="AM129" s="19" t="str">
        <f>IF(OR(Q129=0,N(N129)=0),"","売上代金以外の額　"&amp;TEXT(N129,"#,##0")&amp;"円")</f>
        <v/>
      </c>
      <c r="AN129" s="19" t="str">
        <f>IF(Q129=0,"",IF(AA129&gt;0,"収入印紙 "&amp;TEXT(AA129,"#,##0")&amp;"円 貼付欄",""))</f>
        <v/>
      </c>
    </row>
    <row r="130">
      <c r="A130" s="103" t="n">
        <v>126</v>
      </c>
      <c r="B130" s="100" t="n"/>
      <c r="C130" s="100" t="n"/>
      <c r="D130" s="7" t="n"/>
      <c r="E130" s="7" t="n"/>
      <c r="F130" s="15" t="n"/>
      <c r="G130" s="15" t="n"/>
      <c r="H130" s="7" t="n"/>
      <c r="I130" s="15" t="n"/>
      <c r="J130" s="15" t="n"/>
      <c r="K130" s="104" t="n"/>
      <c r="L130" s="104" t="n"/>
      <c r="M130" s="104" t="n"/>
      <c r="N130" s="104" t="n"/>
      <c r="O130" s="15" t="n"/>
      <c r="P130" s="100" t="n"/>
      <c r="Q130" s="17">
        <f>IF(COUNT(K130,L130,M130,N130)=0,0,IF(AND(OR(N(K130)=0,R130&lt;&gt;""),OR(N(L130)=0,S130&lt;&gt;"")),1,0))</f>
        <v>0</v>
      </c>
      <c r="R130" s="17" t="str">
        <f>IF(C130="","",IFERROR(LOOKUP(2,1/(('設定'!$B$16:$B$19&lt;&gt;"")*('設定'!$B$16:$B$19&lt;=C130)*('設定'!$C$16:$C$19&lt;&gt;"")),'設定'!$C$16:$C$19),""))</f>
        <v/>
      </c>
      <c r="S130" s="17" t="str">
        <f>IF(C130="","",IFERROR(LOOKUP(2,1/(('設定'!$B$20:$B$23&lt;&gt;"")*('設定'!$B$20:$B$23&lt;=C130)*('設定'!$C$20:$C$23&lt;&gt;"")),'設定'!$C$20:$C$23),""))</f>
        <v/>
      </c>
      <c r="T130" s="105" t="str">
        <f>IF(Q130=0,"",IF(N(K130)=0,0,IF(J130="税抜",K130,K130-U130)))</f>
        <v/>
      </c>
      <c r="U130" s="105" t="str">
        <f>IF(Q130=0,"",IF(N(K130)=0,0,IF('設定'!$B$11="切上げ",ROUNDUP(IF(J130="税抜",K130*R130/100,K130*R130/(100+R130)),0),IF('設定'!$B$11="四捨五入",ROUND(IF(J130="税抜",K130*R130/100,K130*R130/(100+R130)),0),ROUNDDOWN(IF(J130="税抜",K130*R130/100,K130*R130/(100+R130)),0)))))</f>
        <v/>
      </c>
      <c r="V130" s="105" t="str">
        <f>IF(Q130=0,"",IF(N(L130)=0,0,IF(J130="税抜",L130,L130-W130)))</f>
        <v/>
      </c>
      <c r="W130" s="105" t="str">
        <f>IF(Q130=0,"",IF(N(L130)=0,0,IF('設定'!$B$11="切上げ",ROUNDUP(IF(J130="税抜",L130*S130/100,L130*S130/(100+S130)),0),IF('設定'!$B$11="四捨五入",ROUND(IF(J130="税抜",L130*S130/100,L130*S130/(100+S130)),0),ROUNDDOWN(IF(J130="税抜",L130*S130/100,L130*S130/(100+S130)),0)))))</f>
        <v/>
      </c>
      <c r="X130" s="105" t="str">
        <f>IF(Q130=0,"",T130+U130+V130+W130+N(M130)+N(N130))</f>
        <v/>
      </c>
      <c r="Y130" s="105" t="str">
        <f>IF(Q130=0,"",IF(AND('設定'!$B$9="はい",'設定'!$B$12="はい"),T130+V130,T130+U130+V130+W130))</f>
        <v/>
      </c>
      <c r="Z130" s="105" t="str">
        <f>IF(Q130=0,"",Y130+N(N130))</f>
        <v/>
      </c>
      <c r="AA130" s="105" t="str">
        <f>IF(Q130=0,"",IF(O130="はい",0,IF(I130="クレジットカード",0,IF(I130="電子（PDFのみ）",0,IF(Y130=0,IF(Z130&lt;'印紙判定表'!$A$24,0,'印紙判定表'!$C$24),IF(Z130&lt;'印紙判定表'!$A$6,0,INDEX('印紙判定表'!$C$5:$C$19,MATCH(MAX(Y130,'印紙判定表'!$A$6),'印紙判定表'!$A$5:$A$19,1))))))))</f>
        <v/>
      </c>
      <c r="AB130" s="11" t="str">
        <f>IF(Q130=0,"",IF(O130="はい","非課税（営業に関しない受取書・国税庁 No.7125）",IF(I130="クレジットカード","課税文書に当たらない（領収書に「クレジットカード利用」と印字・国税庁 質疑応答19/37）",IF(I130="電子（PDFのみ）","課税文書に当たらない（電子データのみで紙を渡さない・国税庁 質疑応答02/10。紙に印刷して渡すと課税）",IF(AA130=0,"非課税（受取金額が"&amp;TEXT(IF(Y130=0,'印紙判定表'!$A$24,'印紙判定表'!$A$6),"#,##0")&amp;"円"&amp;"未満・国税庁 No.7105）"&amp;IF(N(N130)&gt;0,"。売上代金と売上代金以外の合計で判定","")&amp;IF(N(M130)&gt;0,"。入湯税など特別徴収の税は判定額に入れない（印紙税法基本通達第32条）",""),"課税（判定額"&amp;TEXT(Y130,"#,##0")&amp;"円→"&amp;TEXT(AA130,"#,##0")&amp;"円）"&amp;IF(AND('設定'!$B$9="はい",'設定'!$B$12="はい"),"。消費税額を除いた額で判定（国税庁 No.7124）","。税込の額で判定（"&amp;IF('設定'!$B$9="はい","消費税額を印字しない書式・国税庁 No.7124","免税事業者・国税庁 質疑応答19/21")&amp;"）")&amp;IF(N(M130)&gt;0,"。入湯税など特別徴収の税は判定額に入れない（印紙税法基本通達第32条）","")&amp;IF(I130="銀行振込","。振込でも受取書（印紙税法基本通達 別表第一 第17号文書の4）","")&amp;IF(OR(I130="電子マネー",I130="コード決済"),"。決済の仕組みで扱いが違う（国税庁 質疑応答19/50）。この表では印紙が要るものとして判定","")&amp;IF(Y130=0,"。売上代金以外の受取書として判定（第17号の2）",IF(Y130&lt;'印紙判定表'!$A$6,"。売上代金は"&amp;TEXT('印紙判定表'!$A$6,"#,##0")&amp;"円"&amp;"未満だが、売上代金以外との合計が"&amp;TEXT('印紙判定表'!$A$6,"#,##0")&amp;"円"&amp;"以上のため"&amp;TEXT(AA130,"#,##0")&amp;"円","")))))))</f>
        <v/>
      </c>
      <c r="AC130" s="11" t="str">
        <f>IF(Q130=0,"",IF(G130="はい","簡易請求書の形（宛名なし・「上様」）","事業者宛（適格請求書の形）"))</f>
        <v/>
      </c>
      <c r="AD130" s="11" t="str">
        <f>IF(COUNT(K130,L130,M130,N130)=0,"",IF(Q130=0,"取引日を入れてください（税率を取引日で決めます）。",IF(AND(G130&lt;&gt;"はい",E130=""),"宛名を入れてください（事業者宛は宛名が必要）。","")&amp;IF(AND(G130="はい",'設定'!$B$10="その他（事業者間の取引が中心）"),"「上様」にできる事業か確認してください（相手が個別に特定される取引は簡易請求書の対象外・国税庁 問24-2）。","")&amp;IF(AND(G130&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130="","領収書の日付（受領日）を入れてください。","")&amp;IF(OR(I130="電子マネー",I130="コード決済"),"決済の仕組みで印紙の扱いが違います（国税庁 質疑応答19/50）。","")))</f>
        <v/>
      </c>
      <c r="AE130" s="19" t="str">
        <f>IF(Q130=0,"",IF(P130&lt;&gt;"","領 収 書（再発行）","領 収 書"))</f>
        <v/>
      </c>
      <c r="AF130" s="19" t="str">
        <f>IF(B130="","",IF(B130&gt;=DATE(2019,5,1),"令和"&amp;IF(YEAR(B130)=2019,"元",YEAR(B130)-2018)&amp;"年"&amp;MONTH(B130)&amp;"月"&amp;DAY(B130)&amp;"日",YEAR(B130)&amp;"年"&amp;MONTH(B130)&amp;"月"&amp;DAY(B130)&amp;"日")&amp;IF(P130&lt;&gt;"","　（再発行）元の領収書 "&amp;IF(P130&gt;=DATE(2019,5,1),"令和"&amp;IF(YEAR(P130)=2019,"元",YEAR(P130)-2018)&amp;"年"&amp;MONTH(P130)&amp;"月"&amp;DAY(P130)&amp;"日",YEAR(P130)&amp;"年"&amp;MONTH(P130)&amp;"月"&amp;DAY(P130)&amp;"日")&amp;"付",""))</f>
        <v/>
      </c>
      <c r="AG130" s="19" t="str">
        <f>IF(G130="はい","上様",IF(E130="","",E130&amp;" "&amp;IF(F130="","様",F130)))</f>
        <v/>
      </c>
      <c r="AH130" s="19" t="str">
        <f>IF(Q130=0,"","金額　￥"&amp;TEXT(X130,"#,##0")&amp;" －")</f>
        <v/>
      </c>
      <c r="AI130" s="19" t="str">
        <f>IF(H130="","","但し　"&amp;IF(RIGHT(H130&amp;IF(D130&lt;&gt;"","（"&amp;D130&amp;"）",""),3)="として",H130&amp;IF(D130&lt;&gt;"","（"&amp;D130&amp;"）",""),H130&amp;IF(D130&lt;&gt;"","（"&amp;D130&amp;"）","")&amp;"として")&amp;IF(I130="クレジットカード","（クレジットカード利用）","")&amp;IF(N(L130)&gt;0,"（※は軽減税率の対象品目）",""))</f>
        <v/>
      </c>
      <c r="AJ130" s="19" t="str">
        <f>IF(OR(Q130=0,N(K130)=0),"",IF(AND('設定'!$B$12&lt;&gt;"はい",'設定'!$B$8=""),"",IF(G130="はい",R130&amp;"%対象"&amp;"　"&amp;TEXT(T130+U130,"#,##0")&amp;"円"&amp;IF('設定'!$B$12="はい","（うち消費税額 "&amp;TEXT(U130,"#,##0")&amp;"円）",""),IF('設定'!$B$12="はい",R130&amp;"%対象"&amp;"　税抜 "&amp;TEXT(T130,"#,##0")&amp;"円　消費税額 "&amp;TEXT(U130,"#,##0")&amp;"円（税込 "&amp;TEXT(T130+U130,"#,##0")&amp;"円）",R130&amp;"%対象"&amp;"　税込 "&amp;TEXT(T130+U130,"#,##0")&amp;"円"))))</f>
        <v/>
      </c>
      <c r="AK130" s="19" t="str">
        <f>IF(OR(Q130=0,N(L130)=0),"",IF(AND('設定'!$B$12&lt;&gt;"はい",'設定'!$B$8=""),"",IF(G130="はい",S130&amp;"%対象※"&amp;"　"&amp;TEXT(V130+W130,"#,##0")&amp;"円"&amp;IF('設定'!$B$12="はい","（うち消費税額 "&amp;TEXT(W130,"#,##0")&amp;"円）",""),IF('設定'!$B$12="はい",S130&amp;"%対象※"&amp;"　税抜 "&amp;TEXT(V130,"#,##0")&amp;"円　消費税額 "&amp;TEXT(W130,"#,##0")&amp;"円（税込 "&amp;TEXT(V130+W130,"#,##0")&amp;"円）",S130&amp;"%対象※"&amp;"　税込 "&amp;TEXT(V130+W130,"#,##0")&amp;"円"))))</f>
        <v/>
      </c>
      <c r="AL130" s="19" t="str">
        <f>IF(OR(Q130=0,N(M130)=0),"","課税対象外（入湯税など）　"&amp;TEXT(M130,"#,##0")&amp;"円")</f>
        <v/>
      </c>
      <c r="AM130" s="19" t="str">
        <f>IF(OR(Q130=0,N(N130)=0),"","売上代金以外の額　"&amp;TEXT(N130,"#,##0")&amp;"円")</f>
        <v/>
      </c>
      <c r="AN130" s="19" t="str">
        <f>IF(Q130=0,"",IF(AA130&gt;0,"収入印紙 "&amp;TEXT(AA130,"#,##0")&amp;"円 貼付欄",""))</f>
        <v/>
      </c>
    </row>
    <row r="131">
      <c r="A131" s="103" t="n">
        <v>127</v>
      </c>
      <c r="B131" s="100" t="n"/>
      <c r="C131" s="100" t="n"/>
      <c r="D131" s="7" t="n"/>
      <c r="E131" s="7" t="n"/>
      <c r="F131" s="15" t="n"/>
      <c r="G131" s="15" t="n"/>
      <c r="H131" s="7" t="n"/>
      <c r="I131" s="15" t="n"/>
      <c r="J131" s="15" t="n"/>
      <c r="K131" s="104" t="n"/>
      <c r="L131" s="104" t="n"/>
      <c r="M131" s="104" t="n"/>
      <c r="N131" s="104" t="n"/>
      <c r="O131" s="15" t="n"/>
      <c r="P131" s="100" t="n"/>
      <c r="Q131" s="17">
        <f>IF(COUNT(K131,L131,M131,N131)=0,0,IF(AND(OR(N(K131)=0,R131&lt;&gt;""),OR(N(L131)=0,S131&lt;&gt;"")),1,0))</f>
        <v>0</v>
      </c>
      <c r="R131" s="17" t="str">
        <f>IF(C131="","",IFERROR(LOOKUP(2,1/(('設定'!$B$16:$B$19&lt;&gt;"")*('設定'!$B$16:$B$19&lt;=C131)*('設定'!$C$16:$C$19&lt;&gt;"")),'設定'!$C$16:$C$19),""))</f>
        <v/>
      </c>
      <c r="S131" s="17" t="str">
        <f>IF(C131="","",IFERROR(LOOKUP(2,1/(('設定'!$B$20:$B$23&lt;&gt;"")*('設定'!$B$20:$B$23&lt;=C131)*('設定'!$C$20:$C$23&lt;&gt;"")),'設定'!$C$20:$C$23),""))</f>
        <v/>
      </c>
      <c r="T131" s="105" t="str">
        <f>IF(Q131=0,"",IF(N(K131)=0,0,IF(J131="税抜",K131,K131-U131)))</f>
        <v/>
      </c>
      <c r="U131" s="105" t="str">
        <f>IF(Q131=0,"",IF(N(K131)=0,0,IF('設定'!$B$11="切上げ",ROUNDUP(IF(J131="税抜",K131*R131/100,K131*R131/(100+R131)),0),IF('設定'!$B$11="四捨五入",ROUND(IF(J131="税抜",K131*R131/100,K131*R131/(100+R131)),0),ROUNDDOWN(IF(J131="税抜",K131*R131/100,K131*R131/(100+R131)),0)))))</f>
        <v/>
      </c>
      <c r="V131" s="105" t="str">
        <f>IF(Q131=0,"",IF(N(L131)=0,0,IF(J131="税抜",L131,L131-W131)))</f>
        <v/>
      </c>
      <c r="W131" s="105" t="str">
        <f>IF(Q131=0,"",IF(N(L131)=0,0,IF('設定'!$B$11="切上げ",ROUNDUP(IF(J131="税抜",L131*S131/100,L131*S131/(100+S131)),0),IF('設定'!$B$11="四捨五入",ROUND(IF(J131="税抜",L131*S131/100,L131*S131/(100+S131)),0),ROUNDDOWN(IF(J131="税抜",L131*S131/100,L131*S131/(100+S131)),0)))))</f>
        <v/>
      </c>
      <c r="X131" s="105" t="str">
        <f>IF(Q131=0,"",T131+U131+V131+W131+N(M131)+N(N131))</f>
        <v/>
      </c>
      <c r="Y131" s="105" t="str">
        <f>IF(Q131=0,"",IF(AND('設定'!$B$9="はい",'設定'!$B$12="はい"),T131+V131,T131+U131+V131+W131))</f>
        <v/>
      </c>
      <c r="Z131" s="105" t="str">
        <f>IF(Q131=0,"",Y131+N(N131))</f>
        <v/>
      </c>
      <c r="AA131" s="105" t="str">
        <f>IF(Q131=0,"",IF(O131="はい",0,IF(I131="クレジットカード",0,IF(I131="電子（PDFのみ）",0,IF(Y131=0,IF(Z131&lt;'印紙判定表'!$A$24,0,'印紙判定表'!$C$24),IF(Z131&lt;'印紙判定表'!$A$6,0,INDEX('印紙判定表'!$C$5:$C$19,MATCH(MAX(Y131,'印紙判定表'!$A$6),'印紙判定表'!$A$5:$A$19,1))))))))</f>
        <v/>
      </c>
      <c r="AB131" s="11" t="str">
        <f>IF(Q131=0,"",IF(O131="はい","非課税（営業に関しない受取書・国税庁 No.7125）",IF(I131="クレジットカード","課税文書に当たらない（領収書に「クレジットカード利用」と印字・国税庁 質疑応答19/37）",IF(I131="電子（PDFのみ）","課税文書に当たらない（電子データのみで紙を渡さない・国税庁 質疑応答02/10。紙に印刷して渡すと課税）",IF(AA131=0,"非課税（受取金額が"&amp;TEXT(IF(Y131=0,'印紙判定表'!$A$24,'印紙判定表'!$A$6),"#,##0")&amp;"円"&amp;"未満・国税庁 No.7105）"&amp;IF(N(N131)&gt;0,"。売上代金と売上代金以外の合計で判定","")&amp;IF(N(M131)&gt;0,"。入湯税など特別徴収の税は判定額に入れない（印紙税法基本通達第32条）",""),"課税（判定額"&amp;TEXT(Y131,"#,##0")&amp;"円→"&amp;TEXT(AA131,"#,##0")&amp;"円）"&amp;IF(AND('設定'!$B$9="はい",'設定'!$B$12="はい"),"。消費税額を除いた額で判定（国税庁 No.7124）","。税込の額で判定（"&amp;IF('設定'!$B$9="はい","消費税額を印字しない書式・国税庁 No.7124","免税事業者・国税庁 質疑応答19/21")&amp;"）")&amp;IF(N(M131)&gt;0,"。入湯税など特別徴収の税は判定額に入れない（印紙税法基本通達第32条）","")&amp;IF(I131="銀行振込","。振込でも受取書（印紙税法基本通達 別表第一 第17号文書の4）","")&amp;IF(OR(I131="電子マネー",I131="コード決済"),"。決済の仕組みで扱いが違う（国税庁 質疑応答19/50）。この表では印紙が要るものとして判定","")&amp;IF(Y131=0,"。売上代金以外の受取書として判定（第17号の2）",IF(Y131&lt;'印紙判定表'!$A$6,"。売上代金は"&amp;TEXT('印紙判定表'!$A$6,"#,##0")&amp;"円"&amp;"未満だが、売上代金以外との合計が"&amp;TEXT('印紙判定表'!$A$6,"#,##0")&amp;"円"&amp;"以上のため"&amp;TEXT(AA131,"#,##0")&amp;"円","")))))))</f>
        <v/>
      </c>
      <c r="AC131" s="11" t="str">
        <f>IF(Q131=0,"",IF(G131="はい","簡易請求書の形（宛名なし・「上様」）","事業者宛（適格請求書の形）"))</f>
        <v/>
      </c>
      <c r="AD131" s="11" t="str">
        <f>IF(COUNT(K131,L131,M131,N131)=0,"",IF(Q131=0,"取引日を入れてください（税率を取引日で決めます）。",IF(AND(G131&lt;&gt;"はい",E131=""),"宛名を入れてください（事業者宛は宛名が必要）。","")&amp;IF(AND(G131="はい",'設定'!$B$10="その他（事業者間の取引が中心）"),"「上様」にできる事業か確認してください（相手が個別に特定される取引は簡易請求書の対象外・国税庁 問24-2）。","")&amp;IF(AND(G131&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131="","領収書の日付（受領日）を入れてください。","")&amp;IF(OR(I131="電子マネー",I131="コード決済"),"決済の仕組みで印紙の扱いが違います（国税庁 質疑応答19/50）。","")))</f>
        <v/>
      </c>
      <c r="AE131" s="19" t="str">
        <f>IF(Q131=0,"",IF(P131&lt;&gt;"","領 収 書（再発行）","領 収 書"))</f>
        <v/>
      </c>
      <c r="AF131" s="19" t="str">
        <f>IF(B131="","",IF(B131&gt;=DATE(2019,5,1),"令和"&amp;IF(YEAR(B131)=2019,"元",YEAR(B131)-2018)&amp;"年"&amp;MONTH(B131)&amp;"月"&amp;DAY(B131)&amp;"日",YEAR(B131)&amp;"年"&amp;MONTH(B131)&amp;"月"&amp;DAY(B131)&amp;"日")&amp;IF(P131&lt;&gt;"","　（再発行）元の領収書 "&amp;IF(P131&gt;=DATE(2019,5,1),"令和"&amp;IF(YEAR(P131)=2019,"元",YEAR(P131)-2018)&amp;"年"&amp;MONTH(P131)&amp;"月"&amp;DAY(P131)&amp;"日",YEAR(P131)&amp;"年"&amp;MONTH(P131)&amp;"月"&amp;DAY(P131)&amp;"日")&amp;"付",""))</f>
        <v/>
      </c>
      <c r="AG131" s="19" t="str">
        <f>IF(G131="はい","上様",IF(E131="","",E131&amp;" "&amp;IF(F131="","様",F131)))</f>
        <v/>
      </c>
      <c r="AH131" s="19" t="str">
        <f>IF(Q131=0,"","金額　￥"&amp;TEXT(X131,"#,##0")&amp;" －")</f>
        <v/>
      </c>
      <c r="AI131" s="19" t="str">
        <f>IF(H131="","","但し　"&amp;IF(RIGHT(H131&amp;IF(D131&lt;&gt;"","（"&amp;D131&amp;"）",""),3)="として",H131&amp;IF(D131&lt;&gt;"","（"&amp;D131&amp;"）",""),H131&amp;IF(D131&lt;&gt;"","（"&amp;D131&amp;"）","")&amp;"として")&amp;IF(I131="クレジットカード","（クレジットカード利用）","")&amp;IF(N(L131)&gt;0,"（※は軽減税率の対象品目）",""))</f>
        <v/>
      </c>
      <c r="AJ131" s="19" t="str">
        <f>IF(OR(Q131=0,N(K131)=0),"",IF(AND('設定'!$B$12&lt;&gt;"はい",'設定'!$B$8=""),"",IF(G131="はい",R131&amp;"%対象"&amp;"　"&amp;TEXT(T131+U131,"#,##0")&amp;"円"&amp;IF('設定'!$B$12="はい","（うち消費税額 "&amp;TEXT(U131,"#,##0")&amp;"円）",""),IF('設定'!$B$12="はい",R131&amp;"%対象"&amp;"　税抜 "&amp;TEXT(T131,"#,##0")&amp;"円　消費税額 "&amp;TEXT(U131,"#,##0")&amp;"円（税込 "&amp;TEXT(T131+U131,"#,##0")&amp;"円）",R131&amp;"%対象"&amp;"　税込 "&amp;TEXT(T131+U131,"#,##0")&amp;"円"))))</f>
        <v/>
      </c>
      <c r="AK131" s="19" t="str">
        <f>IF(OR(Q131=0,N(L131)=0),"",IF(AND('設定'!$B$12&lt;&gt;"はい",'設定'!$B$8=""),"",IF(G131="はい",S131&amp;"%対象※"&amp;"　"&amp;TEXT(V131+W131,"#,##0")&amp;"円"&amp;IF('設定'!$B$12="はい","（うち消費税額 "&amp;TEXT(W131,"#,##0")&amp;"円）",""),IF('設定'!$B$12="はい",S131&amp;"%対象※"&amp;"　税抜 "&amp;TEXT(V131,"#,##0")&amp;"円　消費税額 "&amp;TEXT(W131,"#,##0")&amp;"円（税込 "&amp;TEXT(V131+W131,"#,##0")&amp;"円）",S131&amp;"%対象※"&amp;"　税込 "&amp;TEXT(V131+W131,"#,##0")&amp;"円"))))</f>
        <v/>
      </c>
      <c r="AL131" s="19" t="str">
        <f>IF(OR(Q131=0,N(M131)=0),"","課税対象外（入湯税など）　"&amp;TEXT(M131,"#,##0")&amp;"円")</f>
        <v/>
      </c>
      <c r="AM131" s="19" t="str">
        <f>IF(OR(Q131=0,N(N131)=0),"","売上代金以外の額　"&amp;TEXT(N131,"#,##0")&amp;"円")</f>
        <v/>
      </c>
      <c r="AN131" s="19" t="str">
        <f>IF(Q131=0,"",IF(AA131&gt;0,"収入印紙 "&amp;TEXT(AA131,"#,##0")&amp;"円 貼付欄",""))</f>
        <v/>
      </c>
    </row>
    <row r="132">
      <c r="A132" s="103" t="n">
        <v>128</v>
      </c>
      <c r="B132" s="100" t="n"/>
      <c r="C132" s="100" t="n"/>
      <c r="D132" s="7" t="n"/>
      <c r="E132" s="7" t="n"/>
      <c r="F132" s="15" t="n"/>
      <c r="G132" s="15" t="n"/>
      <c r="H132" s="7" t="n"/>
      <c r="I132" s="15" t="n"/>
      <c r="J132" s="15" t="n"/>
      <c r="K132" s="104" t="n"/>
      <c r="L132" s="104" t="n"/>
      <c r="M132" s="104" t="n"/>
      <c r="N132" s="104" t="n"/>
      <c r="O132" s="15" t="n"/>
      <c r="P132" s="100" t="n"/>
      <c r="Q132" s="17">
        <f>IF(COUNT(K132,L132,M132,N132)=0,0,IF(AND(OR(N(K132)=0,R132&lt;&gt;""),OR(N(L132)=0,S132&lt;&gt;"")),1,0))</f>
        <v>0</v>
      </c>
      <c r="R132" s="17" t="str">
        <f>IF(C132="","",IFERROR(LOOKUP(2,1/(('設定'!$B$16:$B$19&lt;&gt;"")*('設定'!$B$16:$B$19&lt;=C132)*('設定'!$C$16:$C$19&lt;&gt;"")),'設定'!$C$16:$C$19),""))</f>
        <v/>
      </c>
      <c r="S132" s="17" t="str">
        <f>IF(C132="","",IFERROR(LOOKUP(2,1/(('設定'!$B$20:$B$23&lt;&gt;"")*('設定'!$B$20:$B$23&lt;=C132)*('設定'!$C$20:$C$23&lt;&gt;"")),'設定'!$C$20:$C$23),""))</f>
        <v/>
      </c>
      <c r="T132" s="105" t="str">
        <f>IF(Q132=0,"",IF(N(K132)=0,0,IF(J132="税抜",K132,K132-U132)))</f>
        <v/>
      </c>
      <c r="U132" s="105" t="str">
        <f>IF(Q132=0,"",IF(N(K132)=0,0,IF('設定'!$B$11="切上げ",ROUNDUP(IF(J132="税抜",K132*R132/100,K132*R132/(100+R132)),0),IF('設定'!$B$11="四捨五入",ROUND(IF(J132="税抜",K132*R132/100,K132*R132/(100+R132)),0),ROUNDDOWN(IF(J132="税抜",K132*R132/100,K132*R132/(100+R132)),0)))))</f>
        <v/>
      </c>
      <c r="V132" s="105" t="str">
        <f>IF(Q132=0,"",IF(N(L132)=0,0,IF(J132="税抜",L132,L132-W132)))</f>
        <v/>
      </c>
      <c r="W132" s="105" t="str">
        <f>IF(Q132=0,"",IF(N(L132)=0,0,IF('設定'!$B$11="切上げ",ROUNDUP(IF(J132="税抜",L132*S132/100,L132*S132/(100+S132)),0),IF('設定'!$B$11="四捨五入",ROUND(IF(J132="税抜",L132*S132/100,L132*S132/(100+S132)),0),ROUNDDOWN(IF(J132="税抜",L132*S132/100,L132*S132/(100+S132)),0)))))</f>
        <v/>
      </c>
      <c r="X132" s="105" t="str">
        <f>IF(Q132=0,"",T132+U132+V132+W132+N(M132)+N(N132))</f>
        <v/>
      </c>
      <c r="Y132" s="105" t="str">
        <f>IF(Q132=0,"",IF(AND('設定'!$B$9="はい",'設定'!$B$12="はい"),T132+V132,T132+U132+V132+W132))</f>
        <v/>
      </c>
      <c r="Z132" s="105" t="str">
        <f>IF(Q132=0,"",Y132+N(N132))</f>
        <v/>
      </c>
      <c r="AA132" s="105" t="str">
        <f>IF(Q132=0,"",IF(O132="はい",0,IF(I132="クレジットカード",0,IF(I132="電子（PDFのみ）",0,IF(Y132=0,IF(Z132&lt;'印紙判定表'!$A$24,0,'印紙判定表'!$C$24),IF(Z132&lt;'印紙判定表'!$A$6,0,INDEX('印紙判定表'!$C$5:$C$19,MATCH(MAX(Y132,'印紙判定表'!$A$6),'印紙判定表'!$A$5:$A$19,1))))))))</f>
        <v/>
      </c>
      <c r="AB132" s="11" t="str">
        <f>IF(Q132=0,"",IF(O132="はい","非課税（営業に関しない受取書・国税庁 No.7125）",IF(I132="クレジットカード","課税文書に当たらない（領収書に「クレジットカード利用」と印字・国税庁 質疑応答19/37）",IF(I132="電子（PDFのみ）","課税文書に当たらない（電子データのみで紙を渡さない・国税庁 質疑応答02/10。紙に印刷して渡すと課税）",IF(AA132=0,"非課税（受取金額が"&amp;TEXT(IF(Y132=0,'印紙判定表'!$A$24,'印紙判定表'!$A$6),"#,##0")&amp;"円"&amp;"未満・国税庁 No.7105）"&amp;IF(N(N132)&gt;0,"。売上代金と売上代金以外の合計で判定","")&amp;IF(N(M132)&gt;0,"。入湯税など特別徴収の税は判定額に入れない（印紙税法基本通達第32条）",""),"課税（判定額"&amp;TEXT(Y132,"#,##0")&amp;"円→"&amp;TEXT(AA132,"#,##0")&amp;"円）"&amp;IF(AND('設定'!$B$9="はい",'設定'!$B$12="はい"),"。消費税額を除いた額で判定（国税庁 No.7124）","。税込の額で判定（"&amp;IF('設定'!$B$9="はい","消費税額を印字しない書式・国税庁 No.7124","免税事業者・国税庁 質疑応答19/21")&amp;"）")&amp;IF(N(M132)&gt;0,"。入湯税など特別徴収の税は判定額に入れない（印紙税法基本通達第32条）","")&amp;IF(I132="銀行振込","。振込でも受取書（印紙税法基本通達 別表第一 第17号文書の4）","")&amp;IF(OR(I132="電子マネー",I132="コード決済"),"。決済の仕組みで扱いが違う（国税庁 質疑応答19/50）。この表では印紙が要るものとして判定","")&amp;IF(Y132=0,"。売上代金以外の受取書として判定（第17号の2）",IF(Y132&lt;'印紙判定表'!$A$6,"。売上代金は"&amp;TEXT('印紙判定表'!$A$6,"#,##0")&amp;"円"&amp;"未満だが、売上代金以外との合計が"&amp;TEXT('印紙判定表'!$A$6,"#,##0")&amp;"円"&amp;"以上のため"&amp;TEXT(AA132,"#,##0")&amp;"円","")))))))</f>
        <v/>
      </c>
      <c r="AC132" s="11" t="str">
        <f>IF(Q132=0,"",IF(G132="はい","簡易請求書の形（宛名なし・「上様」）","事業者宛（適格請求書の形）"))</f>
        <v/>
      </c>
      <c r="AD132" s="11" t="str">
        <f>IF(COUNT(K132,L132,M132,N132)=0,"",IF(Q132=0,"取引日を入れてください（税率を取引日で決めます）。",IF(AND(G132&lt;&gt;"はい",E132=""),"宛名を入れてください（事業者宛は宛名が必要）。","")&amp;IF(AND(G132="はい",'設定'!$B$10="その他（事業者間の取引が中心）"),"「上様」にできる事業か確認してください（相手が個別に特定される取引は簡易請求書の対象外・国税庁 問24-2）。","")&amp;IF(AND(G132&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132="","領収書の日付（受領日）を入れてください。","")&amp;IF(OR(I132="電子マネー",I132="コード決済"),"決済の仕組みで印紙の扱いが違います（国税庁 質疑応答19/50）。","")))</f>
        <v/>
      </c>
      <c r="AE132" s="19" t="str">
        <f>IF(Q132=0,"",IF(P132&lt;&gt;"","領 収 書（再発行）","領 収 書"))</f>
        <v/>
      </c>
      <c r="AF132" s="19" t="str">
        <f>IF(B132="","",IF(B132&gt;=DATE(2019,5,1),"令和"&amp;IF(YEAR(B132)=2019,"元",YEAR(B132)-2018)&amp;"年"&amp;MONTH(B132)&amp;"月"&amp;DAY(B132)&amp;"日",YEAR(B132)&amp;"年"&amp;MONTH(B132)&amp;"月"&amp;DAY(B132)&amp;"日")&amp;IF(P132&lt;&gt;"","　（再発行）元の領収書 "&amp;IF(P132&gt;=DATE(2019,5,1),"令和"&amp;IF(YEAR(P132)=2019,"元",YEAR(P132)-2018)&amp;"年"&amp;MONTH(P132)&amp;"月"&amp;DAY(P132)&amp;"日",YEAR(P132)&amp;"年"&amp;MONTH(P132)&amp;"月"&amp;DAY(P132)&amp;"日")&amp;"付",""))</f>
        <v/>
      </c>
      <c r="AG132" s="19" t="str">
        <f>IF(G132="はい","上様",IF(E132="","",E132&amp;" "&amp;IF(F132="","様",F132)))</f>
        <v/>
      </c>
      <c r="AH132" s="19" t="str">
        <f>IF(Q132=0,"","金額　￥"&amp;TEXT(X132,"#,##0")&amp;" －")</f>
        <v/>
      </c>
      <c r="AI132" s="19" t="str">
        <f>IF(H132="","","但し　"&amp;IF(RIGHT(H132&amp;IF(D132&lt;&gt;"","（"&amp;D132&amp;"）",""),3)="として",H132&amp;IF(D132&lt;&gt;"","（"&amp;D132&amp;"）",""),H132&amp;IF(D132&lt;&gt;"","（"&amp;D132&amp;"）","")&amp;"として")&amp;IF(I132="クレジットカード","（クレジットカード利用）","")&amp;IF(N(L132)&gt;0,"（※は軽減税率の対象品目）",""))</f>
        <v/>
      </c>
      <c r="AJ132" s="19" t="str">
        <f>IF(OR(Q132=0,N(K132)=0),"",IF(AND('設定'!$B$12&lt;&gt;"はい",'設定'!$B$8=""),"",IF(G132="はい",R132&amp;"%対象"&amp;"　"&amp;TEXT(T132+U132,"#,##0")&amp;"円"&amp;IF('設定'!$B$12="はい","（うち消費税額 "&amp;TEXT(U132,"#,##0")&amp;"円）",""),IF('設定'!$B$12="はい",R132&amp;"%対象"&amp;"　税抜 "&amp;TEXT(T132,"#,##0")&amp;"円　消費税額 "&amp;TEXT(U132,"#,##0")&amp;"円（税込 "&amp;TEXT(T132+U132,"#,##0")&amp;"円）",R132&amp;"%対象"&amp;"　税込 "&amp;TEXT(T132+U132,"#,##0")&amp;"円"))))</f>
        <v/>
      </c>
      <c r="AK132" s="19" t="str">
        <f>IF(OR(Q132=0,N(L132)=0),"",IF(AND('設定'!$B$12&lt;&gt;"はい",'設定'!$B$8=""),"",IF(G132="はい",S132&amp;"%対象※"&amp;"　"&amp;TEXT(V132+W132,"#,##0")&amp;"円"&amp;IF('設定'!$B$12="はい","（うち消費税額 "&amp;TEXT(W132,"#,##0")&amp;"円）",""),IF('設定'!$B$12="はい",S132&amp;"%対象※"&amp;"　税抜 "&amp;TEXT(V132,"#,##0")&amp;"円　消費税額 "&amp;TEXT(W132,"#,##0")&amp;"円（税込 "&amp;TEXT(V132+W132,"#,##0")&amp;"円）",S132&amp;"%対象※"&amp;"　税込 "&amp;TEXT(V132+W132,"#,##0")&amp;"円"))))</f>
        <v/>
      </c>
      <c r="AL132" s="19" t="str">
        <f>IF(OR(Q132=0,N(M132)=0),"","課税対象外（入湯税など）　"&amp;TEXT(M132,"#,##0")&amp;"円")</f>
        <v/>
      </c>
      <c r="AM132" s="19" t="str">
        <f>IF(OR(Q132=0,N(N132)=0),"","売上代金以外の額　"&amp;TEXT(N132,"#,##0")&amp;"円")</f>
        <v/>
      </c>
      <c r="AN132" s="19" t="str">
        <f>IF(Q132=0,"",IF(AA132&gt;0,"収入印紙 "&amp;TEXT(AA132,"#,##0")&amp;"円 貼付欄",""))</f>
        <v/>
      </c>
    </row>
    <row r="133">
      <c r="A133" s="103" t="n">
        <v>129</v>
      </c>
      <c r="B133" s="100" t="n"/>
      <c r="C133" s="100" t="n"/>
      <c r="D133" s="7" t="n"/>
      <c r="E133" s="7" t="n"/>
      <c r="F133" s="15" t="n"/>
      <c r="G133" s="15" t="n"/>
      <c r="H133" s="7" t="n"/>
      <c r="I133" s="15" t="n"/>
      <c r="J133" s="15" t="n"/>
      <c r="K133" s="104" t="n"/>
      <c r="L133" s="104" t="n"/>
      <c r="M133" s="104" t="n"/>
      <c r="N133" s="104" t="n"/>
      <c r="O133" s="15" t="n"/>
      <c r="P133" s="100" t="n"/>
      <c r="Q133" s="17">
        <f>IF(COUNT(K133,L133,M133,N133)=0,0,IF(AND(OR(N(K133)=0,R133&lt;&gt;""),OR(N(L133)=0,S133&lt;&gt;"")),1,0))</f>
        <v>0</v>
      </c>
      <c r="R133" s="17" t="str">
        <f>IF(C133="","",IFERROR(LOOKUP(2,1/(('設定'!$B$16:$B$19&lt;&gt;"")*('設定'!$B$16:$B$19&lt;=C133)*('設定'!$C$16:$C$19&lt;&gt;"")),'設定'!$C$16:$C$19),""))</f>
        <v/>
      </c>
      <c r="S133" s="17" t="str">
        <f>IF(C133="","",IFERROR(LOOKUP(2,1/(('設定'!$B$20:$B$23&lt;&gt;"")*('設定'!$B$20:$B$23&lt;=C133)*('設定'!$C$20:$C$23&lt;&gt;"")),'設定'!$C$20:$C$23),""))</f>
        <v/>
      </c>
      <c r="T133" s="105" t="str">
        <f>IF(Q133=0,"",IF(N(K133)=0,0,IF(J133="税抜",K133,K133-U133)))</f>
        <v/>
      </c>
      <c r="U133" s="105" t="str">
        <f>IF(Q133=0,"",IF(N(K133)=0,0,IF('設定'!$B$11="切上げ",ROUNDUP(IF(J133="税抜",K133*R133/100,K133*R133/(100+R133)),0),IF('設定'!$B$11="四捨五入",ROUND(IF(J133="税抜",K133*R133/100,K133*R133/(100+R133)),0),ROUNDDOWN(IF(J133="税抜",K133*R133/100,K133*R133/(100+R133)),0)))))</f>
        <v/>
      </c>
      <c r="V133" s="105" t="str">
        <f>IF(Q133=0,"",IF(N(L133)=0,0,IF(J133="税抜",L133,L133-W133)))</f>
        <v/>
      </c>
      <c r="W133" s="105" t="str">
        <f>IF(Q133=0,"",IF(N(L133)=0,0,IF('設定'!$B$11="切上げ",ROUNDUP(IF(J133="税抜",L133*S133/100,L133*S133/(100+S133)),0),IF('設定'!$B$11="四捨五入",ROUND(IF(J133="税抜",L133*S133/100,L133*S133/(100+S133)),0),ROUNDDOWN(IF(J133="税抜",L133*S133/100,L133*S133/(100+S133)),0)))))</f>
        <v/>
      </c>
      <c r="X133" s="105" t="str">
        <f>IF(Q133=0,"",T133+U133+V133+W133+N(M133)+N(N133))</f>
        <v/>
      </c>
      <c r="Y133" s="105" t="str">
        <f>IF(Q133=0,"",IF(AND('設定'!$B$9="はい",'設定'!$B$12="はい"),T133+V133,T133+U133+V133+W133))</f>
        <v/>
      </c>
      <c r="Z133" s="105" t="str">
        <f>IF(Q133=0,"",Y133+N(N133))</f>
        <v/>
      </c>
      <c r="AA133" s="105" t="str">
        <f>IF(Q133=0,"",IF(O133="はい",0,IF(I133="クレジットカード",0,IF(I133="電子（PDFのみ）",0,IF(Y133=0,IF(Z133&lt;'印紙判定表'!$A$24,0,'印紙判定表'!$C$24),IF(Z133&lt;'印紙判定表'!$A$6,0,INDEX('印紙判定表'!$C$5:$C$19,MATCH(MAX(Y133,'印紙判定表'!$A$6),'印紙判定表'!$A$5:$A$19,1))))))))</f>
        <v/>
      </c>
      <c r="AB133" s="11" t="str">
        <f>IF(Q133=0,"",IF(O133="はい","非課税（営業に関しない受取書・国税庁 No.7125）",IF(I133="クレジットカード","課税文書に当たらない（領収書に「クレジットカード利用」と印字・国税庁 質疑応答19/37）",IF(I133="電子（PDFのみ）","課税文書に当たらない（電子データのみで紙を渡さない・国税庁 質疑応答02/10。紙に印刷して渡すと課税）",IF(AA133=0,"非課税（受取金額が"&amp;TEXT(IF(Y133=0,'印紙判定表'!$A$24,'印紙判定表'!$A$6),"#,##0")&amp;"円"&amp;"未満・国税庁 No.7105）"&amp;IF(N(N133)&gt;0,"。売上代金と売上代金以外の合計で判定","")&amp;IF(N(M133)&gt;0,"。入湯税など特別徴収の税は判定額に入れない（印紙税法基本通達第32条）",""),"課税（判定額"&amp;TEXT(Y133,"#,##0")&amp;"円→"&amp;TEXT(AA133,"#,##0")&amp;"円）"&amp;IF(AND('設定'!$B$9="はい",'設定'!$B$12="はい"),"。消費税額を除いた額で判定（国税庁 No.7124）","。税込の額で判定（"&amp;IF('設定'!$B$9="はい","消費税額を印字しない書式・国税庁 No.7124","免税事業者・国税庁 質疑応答19/21")&amp;"）")&amp;IF(N(M133)&gt;0,"。入湯税など特別徴収の税は判定額に入れない（印紙税法基本通達第32条）","")&amp;IF(I133="銀行振込","。振込でも受取書（印紙税法基本通達 別表第一 第17号文書の4）","")&amp;IF(OR(I133="電子マネー",I133="コード決済"),"。決済の仕組みで扱いが違う（国税庁 質疑応答19/50）。この表では印紙が要るものとして判定","")&amp;IF(Y133=0,"。売上代金以外の受取書として判定（第17号の2）",IF(Y133&lt;'印紙判定表'!$A$6,"。売上代金は"&amp;TEXT('印紙判定表'!$A$6,"#,##0")&amp;"円"&amp;"未満だが、売上代金以外との合計が"&amp;TEXT('印紙判定表'!$A$6,"#,##0")&amp;"円"&amp;"以上のため"&amp;TEXT(AA133,"#,##0")&amp;"円","")))))))</f>
        <v/>
      </c>
      <c r="AC133" s="11" t="str">
        <f>IF(Q133=0,"",IF(G133="はい","簡易請求書の形（宛名なし・「上様」）","事業者宛（適格請求書の形）"))</f>
        <v/>
      </c>
      <c r="AD133" s="11" t="str">
        <f>IF(COUNT(K133,L133,M133,N133)=0,"",IF(Q133=0,"取引日を入れてください（税率を取引日で決めます）。",IF(AND(G133&lt;&gt;"はい",E133=""),"宛名を入れてください（事業者宛は宛名が必要）。","")&amp;IF(AND(G133="はい",'設定'!$B$10="その他（事業者間の取引が中心）"),"「上様」にできる事業か確認してください（相手が個別に特定される取引は簡易請求書の対象外・国税庁 問24-2）。","")&amp;IF(AND(G133&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133="","領収書の日付（受領日）を入れてください。","")&amp;IF(OR(I133="電子マネー",I133="コード決済"),"決済の仕組みで印紙の扱いが違います（国税庁 質疑応答19/50）。","")))</f>
        <v/>
      </c>
      <c r="AE133" s="19" t="str">
        <f>IF(Q133=0,"",IF(P133&lt;&gt;"","領 収 書（再発行）","領 収 書"))</f>
        <v/>
      </c>
      <c r="AF133" s="19" t="str">
        <f>IF(B133="","",IF(B133&gt;=DATE(2019,5,1),"令和"&amp;IF(YEAR(B133)=2019,"元",YEAR(B133)-2018)&amp;"年"&amp;MONTH(B133)&amp;"月"&amp;DAY(B133)&amp;"日",YEAR(B133)&amp;"年"&amp;MONTH(B133)&amp;"月"&amp;DAY(B133)&amp;"日")&amp;IF(P133&lt;&gt;"","　（再発行）元の領収書 "&amp;IF(P133&gt;=DATE(2019,5,1),"令和"&amp;IF(YEAR(P133)=2019,"元",YEAR(P133)-2018)&amp;"年"&amp;MONTH(P133)&amp;"月"&amp;DAY(P133)&amp;"日",YEAR(P133)&amp;"年"&amp;MONTH(P133)&amp;"月"&amp;DAY(P133)&amp;"日")&amp;"付",""))</f>
        <v/>
      </c>
      <c r="AG133" s="19" t="str">
        <f>IF(G133="はい","上様",IF(E133="","",E133&amp;" "&amp;IF(F133="","様",F133)))</f>
        <v/>
      </c>
      <c r="AH133" s="19" t="str">
        <f>IF(Q133=0,"","金額　￥"&amp;TEXT(X133,"#,##0")&amp;" －")</f>
        <v/>
      </c>
      <c r="AI133" s="19" t="str">
        <f>IF(H133="","","但し　"&amp;IF(RIGHT(H133&amp;IF(D133&lt;&gt;"","（"&amp;D133&amp;"）",""),3)="として",H133&amp;IF(D133&lt;&gt;"","（"&amp;D133&amp;"）",""),H133&amp;IF(D133&lt;&gt;"","（"&amp;D133&amp;"）","")&amp;"として")&amp;IF(I133="クレジットカード","（クレジットカード利用）","")&amp;IF(N(L133)&gt;0,"（※は軽減税率の対象品目）",""))</f>
        <v/>
      </c>
      <c r="AJ133" s="19" t="str">
        <f>IF(OR(Q133=0,N(K133)=0),"",IF(AND('設定'!$B$12&lt;&gt;"はい",'設定'!$B$8=""),"",IF(G133="はい",R133&amp;"%対象"&amp;"　"&amp;TEXT(T133+U133,"#,##0")&amp;"円"&amp;IF('設定'!$B$12="はい","（うち消費税額 "&amp;TEXT(U133,"#,##0")&amp;"円）",""),IF('設定'!$B$12="はい",R133&amp;"%対象"&amp;"　税抜 "&amp;TEXT(T133,"#,##0")&amp;"円　消費税額 "&amp;TEXT(U133,"#,##0")&amp;"円（税込 "&amp;TEXT(T133+U133,"#,##0")&amp;"円）",R133&amp;"%対象"&amp;"　税込 "&amp;TEXT(T133+U133,"#,##0")&amp;"円"))))</f>
        <v/>
      </c>
      <c r="AK133" s="19" t="str">
        <f>IF(OR(Q133=0,N(L133)=0),"",IF(AND('設定'!$B$12&lt;&gt;"はい",'設定'!$B$8=""),"",IF(G133="はい",S133&amp;"%対象※"&amp;"　"&amp;TEXT(V133+W133,"#,##0")&amp;"円"&amp;IF('設定'!$B$12="はい","（うち消費税額 "&amp;TEXT(W133,"#,##0")&amp;"円）",""),IF('設定'!$B$12="はい",S133&amp;"%対象※"&amp;"　税抜 "&amp;TEXT(V133,"#,##0")&amp;"円　消費税額 "&amp;TEXT(W133,"#,##0")&amp;"円（税込 "&amp;TEXT(V133+W133,"#,##0")&amp;"円）",S133&amp;"%対象※"&amp;"　税込 "&amp;TEXT(V133+W133,"#,##0")&amp;"円"))))</f>
        <v/>
      </c>
      <c r="AL133" s="19" t="str">
        <f>IF(OR(Q133=0,N(M133)=0),"","課税対象外（入湯税など）　"&amp;TEXT(M133,"#,##0")&amp;"円")</f>
        <v/>
      </c>
      <c r="AM133" s="19" t="str">
        <f>IF(OR(Q133=0,N(N133)=0),"","売上代金以外の額　"&amp;TEXT(N133,"#,##0")&amp;"円")</f>
        <v/>
      </c>
      <c r="AN133" s="19" t="str">
        <f>IF(Q133=0,"",IF(AA133&gt;0,"収入印紙 "&amp;TEXT(AA133,"#,##0")&amp;"円 貼付欄",""))</f>
        <v/>
      </c>
    </row>
    <row r="134">
      <c r="A134" s="103" t="n">
        <v>130</v>
      </c>
      <c r="B134" s="100" t="n"/>
      <c r="C134" s="100" t="n"/>
      <c r="D134" s="7" t="n"/>
      <c r="E134" s="7" t="n"/>
      <c r="F134" s="15" t="n"/>
      <c r="G134" s="15" t="n"/>
      <c r="H134" s="7" t="n"/>
      <c r="I134" s="15" t="n"/>
      <c r="J134" s="15" t="n"/>
      <c r="K134" s="104" t="n"/>
      <c r="L134" s="104" t="n"/>
      <c r="M134" s="104" t="n"/>
      <c r="N134" s="104" t="n"/>
      <c r="O134" s="15" t="n"/>
      <c r="P134" s="100" t="n"/>
      <c r="Q134" s="17">
        <f>IF(COUNT(K134,L134,M134,N134)=0,0,IF(AND(OR(N(K134)=0,R134&lt;&gt;""),OR(N(L134)=0,S134&lt;&gt;"")),1,0))</f>
        <v>0</v>
      </c>
      <c r="R134" s="17" t="str">
        <f>IF(C134="","",IFERROR(LOOKUP(2,1/(('設定'!$B$16:$B$19&lt;&gt;"")*('設定'!$B$16:$B$19&lt;=C134)*('設定'!$C$16:$C$19&lt;&gt;"")),'設定'!$C$16:$C$19),""))</f>
        <v/>
      </c>
      <c r="S134" s="17" t="str">
        <f>IF(C134="","",IFERROR(LOOKUP(2,1/(('設定'!$B$20:$B$23&lt;&gt;"")*('設定'!$B$20:$B$23&lt;=C134)*('設定'!$C$20:$C$23&lt;&gt;"")),'設定'!$C$20:$C$23),""))</f>
        <v/>
      </c>
      <c r="T134" s="105" t="str">
        <f>IF(Q134=0,"",IF(N(K134)=0,0,IF(J134="税抜",K134,K134-U134)))</f>
        <v/>
      </c>
      <c r="U134" s="105" t="str">
        <f>IF(Q134=0,"",IF(N(K134)=0,0,IF('設定'!$B$11="切上げ",ROUNDUP(IF(J134="税抜",K134*R134/100,K134*R134/(100+R134)),0),IF('設定'!$B$11="四捨五入",ROUND(IF(J134="税抜",K134*R134/100,K134*R134/(100+R134)),0),ROUNDDOWN(IF(J134="税抜",K134*R134/100,K134*R134/(100+R134)),0)))))</f>
        <v/>
      </c>
      <c r="V134" s="105" t="str">
        <f>IF(Q134=0,"",IF(N(L134)=0,0,IF(J134="税抜",L134,L134-W134)))</f>
        <v/>
      </c>
      <c r="W134" s="105" t="str">
        <f>IF(Q134=0,"",IF(N(L134)=0,0,IF('設定'!$B$11="切上げ",ROUNDUP(IF(J134="税抜",L134*S134/100,L134*S134/(100+S134)),0),IF('設定'!$B$11="四捨五入",ROUND(IF(J134="税抜",L134*S134/100,L134*S134/(100+S134)),0),ROUNDDOWN(IF(J134="税抜",L134*S134/100,L134*S134/(100+S134)),0)))))</f>
        <v/>
      </c>
      <c r="X134" s="105" t="str">
        <f>IF(Q134=0,"",T134+U134+V134+W134+N(M134)+N(N134))</f>
        <v/>
      </c>
      <c r="Y134" s="105" t="str">
        <f>IF(Q134=0,"",IF(AND('設定'!$B$9="はい",'設定'!$B$12="はい"),T134+V134,T134+U134+V134+W134))</f>
        <v/>
      </c>
      <c r="Z134" s="105" t="str">
        <f>IF(Q134=0,"",Y134+N(N134))</f>
        <v/>
      </c>
      <c r="AA134" s="105" t="str">
        <f>IF(Q134=0,"",IF(O134="はい",0,IF(I134="クレジットカード",0,IF(I134="電子（PDFのみ）",0,IF(Y134=0,IF(Z134&lt;'印紙判定表'!$A$24,0,'印紙判定表'!$C$24),IF(Z134&lt;'印紙判定表'!$A$6,0,INDEX('印紙判定表'!$C$5:$C$19,MATCH(MAX(Y134,'印紙判定表'!$A$6),'印紙判定表'!$A$5:$A$19,1))))))))</f>
        <v/>
      </c>
      <c r="AB134" s="11" t="str">
        <f>IF(Q134=0,"",IF(O134="はい","非課税（営業に関しない受取書・国税庁 No.7125）",IF(I134="クレジットカード","課税文書に当たらない（領収書に「クレジットカード利用」と印字・国税庁 質疑応答19/37）",IF(I134="電子（PDFのみ）","課税文書に当たらない（電子データのみで紙を渡さない・国税庁 質疑応答02/10。紙に印刷して渡すと課税）",IF(AA134=0,"非課税（受取金額が"&amp;TEXT(IF(Y134=0,'印紙判定表'!$A$24,'印紙判定表'!$A$6),"#,##0")&amp;"円"&amp;"未満・国税庁 No.7105）"&amp;IF(N(N134)&gt;0,"。売上代金と売上代金以外の合計で判定","")&amp;IF(N(M134)&gt;0,"。入湯税など特別徴収の税は判定額に入れない（印紙税法基本通達第32条）",""),"課税（判定額"&amp;TEXT(Y134,"#,##0")&amp;"円→"&amp;TEXT(AA134,"#,##0")&amp;"円）"&amp;IF(AND('設定'!$B$9="はい",'設定'!$B$12="はい"),"。消費税額を除いた額で判定（国税庁 No.7124）","。税込の額で判定（"&amp;IF('設定'!$B$9="はい","消費税額を印字しない書式・国税庁 No.7124","免税事業者・国税庁 質疑応答19/21")&amp;"）")&amp;IF(N(M134)&gt;0,"。入湯税など特別徴収の税は判定額に入れない（印紙税法基本通達第32条）","")&amp;IF(I134="銀行振込","。振込でも受取書（印紙税法基本通達 別表第一 第17号文書の4）","")&amp;IF(OR(I134="電子マネー",I134="コード決済"),"。決済の仕組みで扱いが違う（国税庁 質疑応答19/50）。この表では印紙が要るものとして判定","")&amp;IF(Y134=0,"。売上代金以外の受取書として判定（第17号の2）",IF(Y134&lt;'印紙判定表'!$A$6,"。売上代金は"&amp;TEXT('印紙判定表'!$A$6,"#,##0")&amp;"円"&amp;"未満だが、売上代金以外との合計が"&amp;TEXT('印紙判定表'!$A$6,"#,##0")&amp;"円"&amp;"以上のため"&amp;TEXT(AA134,"#,##0")&amp;"円","")))))))</f>
        <v/>
      </c>
      <c r="AC134" s="11" t="str">
        <f>IF(Q134=0,"",IF(G134="はい","簡易請求書の形（宛名なし・「上様」）","事業者宛（適格請求書の形）"))</f>
        <v/>
      </c>
      <c r="AD134" s="11" t="str">
        <f>IF(COUNT(K134,L134,M134,N134)=0,"",IF(Q134=0,"取引日を入れてください（税率を取引日で決めます）。",IF(AND(G134&lt;&gt;"はい",E134=""),"宛名を入れてください（事業者宛は宛名が必要）。","")&amp;IF(AND(G134="はい",'設定'!$B$10="その他（事業者間の取引が中心）"),"「上様」にできる事業か確認してください（相手が個別に特定される取引は簡易請求書の対象外・国税庁 問24-2）。","")&amp;IF(AND(G134&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134="","領収書の日付（受領日）を入れてください。","")&amp;IF(OR(I134="電子マネー",I134="コード決済"),"決済の仕組みで印紙の扱いが違います（国税庁 質疑応答19/50）。","")))</f>
        <v/>
      </c>
      <c r="AE134" s="19" t="str">
        <f>IF(Q134=0,"",IF(P134&lt;&gt;"","領 収 書（再発行）","領 収 書"))</f>
        <v/>
      </c>
      <c r="AF134" s="19" t="str">
        <f>IF(B134="","",IF(B134&gt;=DATE(2019,5,1),"令和"&amp;IF(YEAR(B134)=2019,"元",YEAR(B134)-2018)&amp;"年"&amp;MONTH(B134)&amp;"月"&amp;DAY(B134)&amp;"日",YEAR(B134)&amp;"年"&amp;MONTH(B134)&amp;"月"&amp;DAY(B134)&amp;"日")&amp;IF(P134&lt;&gt;"","　（再発行）元の領収書 "&amp;IF(P134&gt;=DATE(2019,5,1),"令和"&amp;IF(YEAR(P134)=2019,"元",YEAR(P134)-2018)&amp;"年"&amp;MONTH(P134)&amp;"月"&amp;DAY(P134)&amp;"日",YEAR(P134)&amp;"年"&amp;MONTH(P134)&amp;"月"&amp;DAY(P134)&amp;"日")&amp;"付",""))</f>
        <v/>
      </c>
      <c r="AG134" s="19" t="str">
        <f>IF(G134="はい","上様",IF(E134="","",E134&amp;" "&amp;IF(F134="","様",F134)))</f>
        <v/>
      </c>
      <c r="AH134" s="19" t="str">
        <f>IF(Q134=0,"","金額　￥"&amp;TEXT(X134,"#,##0")&amp;" －")</f>
        <v/>
      </c>
      <c r="AI134" s="19" t="str">
        <f>IF(H134="","","但し　"&amp;IF(RIGHT(H134&amp;IF(D134&lt;&gt;"","（"&amp;D134&amp;"）",""),3)="として",H134&amp;IF(D134&lt;&gt;"","（"&amp;D134&amp;"）",""),H134&amp;IF(D134&lt;&gt;"","（"&amp;D134&amp;"）","")&amp;"として")&amp;IF(I134="クレジットカード","（クレジットカード利用）","")&amp;IF(N(L134)&gt;0,"（※は軽減税率の対象品目）",""))</f>
        <v/>
      </c>
      <c r="AJ134" s="19" t="str">
        <f>IF(OR(Q134=0,N(K134)=0),"",IF(AND('設定'!$B$12&lt;&gt;"はい",'設定'!$B$8=""),"",IF(G134="はい",R134&amp;"%対象"&amp;"　"&amp;TEXT(T134+U134,"#,##0")&amp;"円"&amp;IF('設定'!$B$12="はい","（うち消費税額 "&amp;TEXT(U134,"#,##0")&amp;"円）",""),IF('設定'!$B$12="はい",R134&amp;"%対象"&amp;"　税抜 "&amp;TEXT(T134,"#,##0")&amp;"円　消費税額 "&amp;TEXT(U134,"#,##0")&amp;"円（税込 "&amp;TEXT(T134+U134,"#,##0")&amp;"円）",R134&amp;"%対象"&amp;"　税込 "&amp;TEXT(T134+U134,"#,##0")&amp;"円"))))</f>
        <v/>
      </c>
      <c r="AK134" s="19" t="str">
        <f>IF(OR(Q134=0,N(L134)=0),"",IF(AND('設定'!$B$12&lt;&gt;"はい",'設定'!$B$8=""),"",IF(G134="はい",S134&amp;"%対象※"&amp;"　"&amp;TEXT(V134+W134,"#,##0")&amp;"円"&amp;IF('設定'!$B$12="はい","（うち消費税額 "&amp;TEXT(W134,"#,##0")&amp;"円）",""),IF('設定'!$B$12="はい",S134&amp;"%対象※"&amp;"　税抜 "&amp;TEXT(V134,"#,##0")&amp;"円　消費税額 "&amp;TEXT(W134,"#,##0")&amp;"円（税込 "&amp;TEXT(V134+W134,"#,##0")&amp;"円）",S134&amp;"%対象※"&amp;"　税込 "&amp;TEXT(V134+W134,"#,##0")&amp;"円"))))</f>
        <v/>
      </c>
      <c r="AL134" s="19" t="str">
        <f>IF(OR(Q134=0,N(M134)=0),"","課税対象外（入湯税など）　"&amp;TEXT(M134,"#,##0")&amp;"円")</f>
        <v/>
      </c>
      <c r="AM134" s="19" t="str">
        <f>IF(OR(Q134=0,N(N134)=0),"","売上代金以外の額　"&amp;TEXT(N134,"#,##0")&amp;"円")</f>
        <v/>
      </c>
      <c r="AN134" s="19" t="str">
        <f>IF(Q134=0,"",IF(AA134&gt;0,"収入印紙 "&amp;TEXT(AA134,"#,##0")&amp;"円 貼付欄",""))</f>
        <v/>
      </c>
    </row>
    <row r="135">
      <c r="A135" s="103" t="n">
        <v>131</v>
      </c>
      <c r="B135" s="100" t="n"/>
      <c r="C135" s="100" t="n"/>
      <c r="D135" s="7" t="n"/>
      <c r="E135" s="7" t="n"/>
      <c r="F135" s="15" t="n"/>
      <c r="G135" s="15" t="n"/>
      <c r="H135" s="7" t="n"/>
      <c r="I135" s="15" t="n"/>
      <c r="J135" s="15" t="n"/>
      <c r="K135" s="104" t="n"/>
      <c r="L135" s="104" t="n"/>
      <c r="M135" s="104" t="n"/>
      <c r="N135" s="104" t="n"/>
      <c r="O135" s="15" t="n"/>
      <c r="P135" s="100" t="n"/>
      <c r="Q135" s="17">
        <f>IF(COUNT(K135,L135,M135,N135)=0,0,IF(AND(OR(N(K135)=0,R135&lt;&gt;""),OR(N(L135)=0,S135&lt;&gt;"")),1,0))</f>
        <v>0</v>
      </c>
      <c r="R135" s="17" t="str">
        <f>IF(C135="","",IFERROR(LOOKUP(2,1/(('設定'!$B$16:$B$19&lt;&gt;"")*('設定'!$B$16:$B$19&lt;=C135)*('設定'!$C$16:$C$19&lt;&gt;"")),'設定'!$C$16:$C$19),""))</f>
        <v/>
      </c>
      <c r="S135" s="17" t="str">
        <f>IF(C135="","",IFERROR(LOOKUP(2,1/(('設定'!$B$20:$B$23&lt;&gt;"")*('設定'!$B$20:$B$23&lt;=C135)*('設定'!$C$20:$C$23&lt;&gt;"")),'設定'!$C$20:$C$23),""))</f>
        <v/>
      </c>
      <c r="T135" s="105" t="str">
        <f>IF(Q135=0,"",IF(N(K135)=0,0,IF(J135="税抜",K135,K135-U135)))</f>
        <v/>
      </c>
      <c r="U135" s="105" t="str">
        <f>IF(Q135=0,"",IF(N(K135)=0,0,IF('設定'!$B$11="切上げ",ROUNDUP(IF(J135="税抜",K135*R135/100,K135*R135/(100+R135)),0),IF('設定'!$B$11="四捨五入",ROUND(IF(J135="税抜",K135*R135/100,K135*R135/(100+R135)),0),ROUNDDOWN(IF(J135="税抜",K135*R135/100,K135*R135/(100+R135)),0)))))</f>
        <v/>
      </c>
      <c r="V135" s="105" t="str">
        <f>IF(Q135=0,"",IF(N(L135)=0,0,IF(J135="税抜",L135,L135-W135)))</f>
        <v/>
      </c>
      <c r="W135" s="105" t="str">
        <f>IF(Q135=0,"",IF(N(L135)=0,0,IF('設定'!$B$11="切上げ",ROUNDUP(IF(J135="税抜",L135*S135/100,L135*S135/(100+S135)),0),IF('設定'!$B$11="四捨五入",ROUND(IF(J135="税抜",L135*S135/100,L135*S135/(100+S135)),0),ROUNDDOWN(IF(J135="税抜",L135*S135/100,L135*S135/(100+S135)),0)))))</f>
        <v/>
      </c>
      <c r="X135" s="105" t="str">
        <f>IF(Q135=0,"",T135+U135+V135+W135+N(M135)+N(N135))</f>
        <v/>
      </c>
      <c r="Y135" s="105" t="str">
        <f>IF(Q135=0,"",IF(AND('設定'!$B$9="はい",'設定'!$B$12="はい"),T135+V135,T135+U135+V135+W135))</f>
        <v/>
      </c>
      <c r="Z135" s="105" t="str">
        <f>IF(Q135=0,"",Y135+N(N135))</f>
        <v/>
      </c>
      <c r="AA135" s="105" t="str">
        <f>IF(Q135=0,"",IF(O135="はい",0,IF(I135="クレジットカード",0,IF(I135="電子（PDFのみ）",0,IF(Y135=0,IF(Z135&lt;'印紙判定表'!$A$24,0,'印紙判定表'!$C$24),IF(Z135&lt;'印紙判定表'!$A$6,0,INDEX('印紙判定表'!$C$5:$C$19,MATCH(MAX(Y135,'印紙判定表'!$A$6),'印紙判定表'!$A$5:$A$19,1))))))))</f>
        <v/>
      </c>
      <c r="AB135" s="11" t="str">
        <f>IF(Q135=0,"",IF(O135="はい","非課税（営業に関しない受取書・国税庁 No.7125）",IF(I135="クレジットカード","課税文書に当たらない（領収書に「クレジットカード利用」と印字・国税庁 質疑応答19/37）",IF(I135="電子（PDFのみ）","課税文書に当たらない（電子データのみで紙を渡さない・国税庁 質疑応答02/10。紙に印刷して渡すと課税）",IF(AA135=0,"非課税（受取金額が"&amp;TEXT(IF(Y135=0,'印紙判定表'!$A$24,'印紙判定表'!$A$6),"#,##0")&amp;"円"&amp;"未満・国税庁 No.7105）"&amp;IF(N(N135)&gt;0,"。売上代金と売上代金以外の合計で判定","")&amp;IF(N(M135)&gt;0,"。入湯税など特別徴収の税は判定額に入れない（印紙税法基本通達第32条）",""),"課税（判定額"&amp;TEXT(Y135,"#,##0")&amp;"円→"&amp;TEXT(AA135,"#,##0")&amp;"円）"&amp;IF(AND('設定'!$B$9="はい",'設定'!$B$12="はい"),"。消費税額を除いた額で判定（国税庁 No.7124）","。税込の額で判定（"&amp;IF('設定'!$B$9="はい","消費税額を印字しない書式・国税庁 No.7124","免税事業者・国税庁 質疑応答19/21")&amp;"）")&amp;IF(N(M135)&gt;0,"。入湯税など特別徴収の税は判定額に入れない（印紙税法基本通達第32条）","")&amp;IF(I135="銀行振込","。振込でも受取書（印紙税法基本通達 別表第一 第17号文書の4）","")&amp;IF(OR(I135="電子マネー",I135="コード決済"),"。決済の仕組みで扱いが違う（国税庁 質疑応答19/50）。この表では印紙が要るものとして判定","")&amp;IF(Y135=0,"。売上代金以外の受取書として判定（第17号の2）",IF(Y135&lt;'印紙判定表'!$A$6,"。売上代金は"&amp;TEXT('印紙判定表'!$A$6,"#,##0")&amp;"円"&amp;"未満だが、売上代金以外との合計が"&amp;TEXT('印紙判定表'!$A$6,"#,##0")&amp;"円"&amp;"以上のため"&amp;TEXT(AA135,"#,##0")&amp;"円","")))))))</f>
        <v/>
      </c>
      <c r="AC135" s="11" t="str">
        <f>IF(Q135=0,"",IF(G135="はい","簡易請求書の形（宛名なし・「上様」）","事業者宛（適格請求書の形）"))</f>
        <v/>
      </c>
      <c r="AD135" s="11" t="str">
        <f>IF(COUNT(K135,L135,M135,N135)=0,"",IF(Q135=0,"取引日を入れてください（税率を取引日で決めます）。",IF(AND(G135&lt;&gt;"はい",E135=""),"宛名を入れてください（事業者宛は宛名が必要）。","")&amp;IF(AND(G135="はい",'設定'!$B$10="その他（事業者間の取引が中心）"),"「上様」にできる事業か確認してください（相手が個別に特定される取引は簡易請求書の対象外・国税庁 問24-2）。","")&amp;IF(AND(G135&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135="","領収書の日付（受領日）を入れてください。","")&amp;IF(OR(I135="電子マネー",I135="コード決済"),"決済の仕組みで印紙の扱いが違います（国税庁 質疑応答19/50）。","")))</f>
        <v/>
      </c>
      <c r="AE135" s="19" t="str">
        <f>IF(Q135=0,"",IF(P135&lt;&gt;"","領 収 書（再発行）","領 収 書"))</f>
        <v/>
      </c>
      <c r="AF135" s="19" t="str">
        <f>IF(B135="","",IF(B135&gt;=DATE(2019,5,1),"令和"&amp;IF(YEAR(B135)=2019,"元",YEAR(B135)-2018)&amp;"年"&amp;MONTH(B135)&amp;"月"&amp;DAY(B135)&amp;"日",YEAR(B135)&amp;"年"&amp;MONTH(B135)&amp;"月"&amp;DAY(B135)&amp;"日")&amp;IF(P135&lt;&gt;"","　（再発行）元の領収書 "&amp;IF(P135&gt;=DATE(2019,5,1),"令和"&amp;IF(YEAR(P135)=2019,"元",YEAR(P135)-2018)&amp;"年"&amp;MONTH(P135)&amp;"月"&amp;DAY(P135)&amp;"日",YEAR(P135)&amp;"年"&amp;MONTH(P135)&amp;"月"&amp;DAY(P135)&amp;"日")&amp;"付",""))</f>
        <v/>
      </c>
      <c r="AG135" s="19" t="str">
        <f>IF(G135="はい","上様",IF(E135="","",E135&amp;" "&amp;IF(F135="","様",F135)))</f>
        <v/>
      </c>
      <c r="AH135" s="19" t="str">
        <f>IF(Q135=0,"","金額　￥"&amp;TEXT(X135,"#,##0")&amp;" －")</f>
        <v/>
      </c>
      <c r="AI135" s="19" t="str">
        <f>IF(H135="","","但し　"&amp;IF(RIGHT(H135&amp;IF(D135&lt;&gt;"","（"&amp;D135&amp;"）",""),3)="として",H135&amp;IF(D135&lt;&gt;"","（"&amp;D135&amp;"）",""),H135&amp;IF(D135&lt;&gt;"","（"&amp;D135&amp;"）","")&amp;"として")&amp;IF(I135="クレジットカード","（クレジットカード利用）","")&amp;IF(N(L135)&gt;0,"（※は軽減税率の対象品目）",""))</f>
        <v/>
      </c>
      <c r="AJ135" s="19" t="str">
        <f>IF(OR(Q135=0,N(K135)=0),"",IF(AND('設定'!$B$12&lt;&gt;"はい",'設定'!$B$8=""),"",IF(G135="はい",R135&amp;"%対象"&amp;"　"&amp;TEXT(T135+U135,"#,##0")&amp;"円"&amp;IF('設定'!$B$12="はい","（うち消費税額 "&amp;TEXT(U135,"#,##0")&amp;"円）",""),IF('設定'!$B$12="はい",R135&amp;"%対象"&amp;"　税抜 "&amp;TEXT(T135,"#,##0")&amp;"円　消費税額 "&amp;TEXT(U135,"#,##0")&amp;"円（税込 "&amp;TEXT(T135+U135,"#,##0")&amp;"円）",R135&amp;"%対象"&amp;"　税込 "&amp;TEXT(T135+U135,"#,##0")&amp;"円"))))</f>
        <v/>
      </c>
      <c r="AK135" s="19" t="str">
        <f>IF(OR(Q135=0,N(L135)=0),"",IF(AND('設定'!$B$12&lt;&gt;"はい",'設定'!$B$8=""),"",IF(G135="はい",S135&amp;"%対象※"&amp;"　"&amp;TEXT(V135+W135,"#,##0")&amp;"円"&amp;IF('設定'!$B$12="はい","（うち消費税額 "&amp;TEXT(W135,"#,##0")&amp;"円）",""),IF('設定'!$B$12="はい",S135&amp;"%対象※"&amp;"　税抜 "&amp;TEXT(V135,"#,##0")&amp;"円　消費税額 "&amp;TEXT(W135,"#,##0")&amp;"円（税込 "&amp;TEXT(V135+W135,"#,##0")&amp;"円）",S135&amp;"%対象※"&amp;"　税込 "&amp;TEXT(V135+W135,"#,##0")&amp;"円"))))</f>
        <v/>
      </c>
      <c r="AL135" s="19" t="str">
        <f>IF(OR(Q135=0,N(M135)=0),"","課税対象外（入湯税など）　"&amp;TEXT(M135,"#,##0")&amp;"円")</f>
        <v/>
      </c>
      <c r="AM135" s="19" t="str">
        <f>IF(OR(Q135=0,N(N135)=0),"","売上代金以外の額　"&amp;TEXT(N135,"#,##0")&amp;"円")</f>
        <v/>
      </c>
      <c r="AN135" s="19" t="str">
        <f>IF(Q135=0,"",IF(AA135&gt;0,"収入印紙 "&amp;TEXT(AA135,"#,##0")&amp;"円 貼付欄",""))</f>
        <v/>
      </c>
    </row>
    <row r="136">
      <c r="A136" s="103" t="n">
        <v>132</v>
      </c>
      <c r="B136" s="100" t="n"/>
      <c r="C136" s="100" t="n"/>
      <c r="D136" s="7" t="n"/>
      <c r="E136" s="7" t="n"/>
      <c r="F136" s="15" t="n"/>
      <c r="G136" s="15" t="n"/>
      <c r="H136" s="7" t="n"/>
      <c r="I136" s="15" t="n"/>
      <c r="J136" s="15" t="n"/>
      <c r="K136" s="104" t="n"/>
      <c r="L136" s="104" t="n"/>
      <c r="M136" s="104" t="n"/>
      <c r="N136" s="104" t="n"/>
      <c r="O136" s="15" t="n"/>
      <c r="P136" s="100" t="n"/>
      <c r="Q136" s="17">
        <f>IF(COUNT(K136,L136,M136,N136)=0,0,IF(AND(OR(N(K136)=0,R136&lt;&gt;""),OR(N(L136)=0,S136&lt;&gt;"")),1,0))</f>
        <v>0</v>
      </c>
      <c r="R136" s="17" t="str">
        <f>IF(C136="","",IFERROR(LOOKUP(2,1/(('設定'!$B$16:$B$19&lt;&gt;"")*('設定'!$B$16:$B$19&lt;=C136)*('設定'!$C$16:$C$19&lt;&gt;"")),'設定'!$C$16:$C$19),""))</f>
        <v/>
      </c>
      <c r="S136" s="17" t="str">
        <f>IF(C136="","",IFERROR(LOOKUP(2,1/(('設定'!$B$20:$B$23&lt;&gt;"")*('設定'!$B$20:$B$23&lt;=C136)*('設定'!$C$20:$C$23&lt;&gt;"")),'設定'!$C$20:$C$23),""))</f>
        <v/>
      </c>
      <c r="T136" s="105" t="str">
        <f>IF(Q136=0,"",IF(N(K136)=0,0,IF(J136="税抜",K136,K136-U136)))</f>
        <v/>
      </c>
      <c r="U136" s="105" t="str">
        <f>IF(Q136=0,"",IF(N(K136)=0,0,IF('設定'!$B$11="切上げ",ROUNDUP(IF(J136="税抜",K136*R136/100,K136*R136/(100+R136)),0),IF('設定'!$B$11="四捨五入",ROUND(IF(J136="税抜",K136*R136/100,K136*R136/(100+R136)),0),ROUNDDOWN(IF(J136="税抜",K136*R136/100,K136*R136/(100+R136)),0)))))</f>
        <v/>
      </c>
      <c r="V136" s="105" t="str">
        <f>IF(Q136=0,"",IF(N(L136)=0,0,IF(J136="税抜",L136,L136-W136)))</f>
        <v/>
      </c>
      <c r="W136" s="105" t="str">
        <f>IF(Q136=0,"",IF(N(L136)=0,0,IF('設定'!$B$11="切上げ",ROUNDUP(IF(J136="税抜",L136*S136/100,L136*S136/(100+S136)),0),IF('設定'!$B$11="四捨五入",ROUND(IF(J136="税抜",L136*S136/100,L136*S136/(100+S136)),0),ROUNDDOWN(IF(J136="税抜",L136*S136/100,L136*S136/(100+S136)),0)))))</f>
        <v/>
      </c>
      <c r="X136" s="105" t="str">
        <f>IF(Q136=0,"",T136+U136+V136+W136+N(M136)+N(N136))</f>
        <v/>
      </c>
      <c r="Y136" s="105" t="str">
        <f>IF(Q136=0,"",IF(AND('設定'!$B$9="はい",'設定'!$B$12="はい"),T136+V136,T136+U136+V136+W136))</f>
        <v/>
      </c>
      <c r="Z136" s="105" t="str">
        <f>IF(Q136=0,"",Y136+N(N136))</f>
        <v/>
      </c>
      <c r="AA136" s="105" t="str">
        <f>IF(Q136=0,"",IF(O136="はい",0,IF(I136="クレジットカード",0,IF(I136="電子（PDFのみ）",0,IF(Y136=0,IF(Z136&lt;'印紙判定表'!$A$24,0,'印紙判定表'!$C$24),IF(Z136&lt;'印紙判定表'!$A$6,0,INDEX('印紙判定表'!$C$5:$C$19,MATCH(MAX(Y136,'印紙判定表'!$A$6),'印紙判定表'!$A$5:$A$19,1))))))))</f>
        <v/>
      </c>
      <c r="AB136" s="11" t="str">
        <f>IF(Q136=0,"",IF(O136="はい","非課税（営業に関しない受取書・国税庁 No.7125）",IF(I136="クレジットカード","課税文書に当たらない（領収書に「クレジットカード利用」と印字・国税庁 質疑応答19/37）",IF(I136="電子（PDFのみ）","課税文書に当たらない（電子データのみで紙を渡さない・国税庁 質疑応答02/10。紙に印刷して渡すと課税）",IF(AA136=0,"非課税（受取金額が"&amp;TEXT(IF(Y136=0,'印紙判定表'!$A$24,'印紙判定表'!$A$6),"#,##0")&amp;"円"&amp;"未満・国税庁 No.7105）"&amp;IF(N(N136)&gt;0,"。売上代金と売上代金以外の合計で判定","")&amp;IF(N(M136)&gt;0,"。入湯税など特別徴収の税は判定額に入れない（印紙税法基本通達第32条）",""),"課税（判定額"&amp;TEXT(Y136,"#,##0")&amp;"円→"&amp;TEXT(AA136,"#,##0")&amp;"円）"&amp;IF(AND('設定'!$B$9="はい",'設定'!$B$12="はい"),"。消費税額を除いた額で判定（国税庁 No.7124）","。税込の額で判定（"&amp;IF('設定'!$B$9="はい","消費税額を印字しない書式・国税庁 No.7124","免税事業者・国税庁 質疑応答19/21")&amp;"）")&amp;IF(N(M136)&gt;0,"。入湯税など特別徴収の税は判定額に入れない（印紙税法基本通達第32条）","")&amp;IF(I136="銀行振込","。振込でも受取書（印紙税法基本通達 別表第一 第17号文書の4）","")&amp;IF(OR(I136="電子マネー",I136="コード決済"),"。決済の仕組みで扱いが違う（国税庁 質疑応答19/50）。この表では印紙が要るものとして判定","")&amp;IF(Y136=0,"。売上代金以外の受取書として判定（第17号の2）",IF(Y136&lt;'印紙判定表'!$A$6,"。売上代金は"&amp;TEXT('印紙判定表'!$A$6,"#,##0")&amp;"円"&amp;"未満だが、売上代金以外との合計が"&amp;TEXT('印紙判定表'!$A$6,"#,##0")&amp;"円"&amp;"以上のため"&amp;TEXT(AA136,"#,##0")&amp;"円","")))))))</f>
        <v/>
      </c>
      <c r="AC136" s="11" t="str">
        <f>IF(Q136=0,"",IF(G136="はい","簡易請求書の形（宛名なし・「上様」）","事業者宛（適格請求書の形）"))</f>
        <v/>
      </c>
      <c r="AD136" s="11" t="str">
        <f>IF(COUNT(K136,L136,M136,N136)=0,"",IF(Q136=0,"取引日を入れてください（税率を取引日で決めます）。",IF(AND(G136&lt;&gt;"はい",E136=""),"宛名を入れてください（事業者宛は宛名が必要）。","")&amp;IF(AND(G136="はい",'設定'!$B$10="その他（事業者間の取引が中心）"),"「上様」にできる事業か確認してください（相手が個別に特定される取引は簡易請求書の対象外・国税庁 問24-2）。","")&amp;IF(AND(G136&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136="","領収書の日付（受領日）を入れてください。","")&amp;IF(OR(I136="電子マネー",I136="コード決済"),"決済の仕組みで印紙の扱いが違います（国税庁 質疑応答19/50）。","")))</f>
        <v/>
      </c>
      <c r="AE136" s="19" t="str">
        <f>IF(Q136=0,"",IF(P136&lt;&gt;"","領 収 書（再発行）","領 収 書"))</f>
        <v/>
      </c>
      <c r="AF136" s="19" t="str">
        <f>IF(B136="","",IF(B136&gt;=DATE(2019,5,1),"令和"&amp;IF(YEAR(B136)=2019,"元",YEAR(B136)-2018)&amp;"年"&amp;MONTH(B136)&amp;"月"&amp;DAY(B136)&amp;"日",YEAR(B136)&amp;"年"&amp;MONTH(B136)&amp;"月"&amp;DAY(B136)&amp;"日")&amp;IF(P136&lt;&gt;"","　（再発行）元の領収書 "&amp;IF(P136&gt;=DATE(2019,5,1),"令和"&amp;IF(YEAR(P136)=2019,"元",YEAR(P136)-2018)&amp;"年"&amp;MONTH(P136)&amp;"月"&amp;DAY(P136)&amp;"日",YEAR(P136)&amp;"年"&amp;MONTH(P136)&amp;"月"&amp;DAY(P136)&amp;"日")&amp;"付",""))</f>
        <v/>
      </c>
      <c r="AG136" s="19" t="str">
        <f>IF(G136="はい","上様",IF(E136="","",E136&amp;" "&amp;IF(F136="","様",F136)))</f>
        <v/>
      </c>
      <c r="AH136" s="19" t="str">
        <f>IF(Q136=0,"","金額　￥"&amp;TEXT(X136,"#,##0")&amp;" －")</f>
        <v/>
      </c>
      <c r="AI136" s="19" t="str">
        <f>IF(H136="","","但し　"&amp;IF(RIGHT(H136&amp;IF(D136&lt;&gt;"","（"&amp;D136&amp;"）",""),3)="として",H136&amp;IF(D136&lt;&gt;"","（"&amp;D136&amp;"）",""),H136&amp;IF(D136&lt;&gt;"","（"&amp;D136&amp;"）","")&amp;"として")&amp;IF(I136="クレジットカード","（クレジットカード利用）","")&amp;IF(N(L136)&gt;0,"（※は軽減税率の対象品目）",""))</f>
        <v/>
      </c>
      <c r="AJ136" s="19" t="str">
        <f>IF(OR(Q136=0,N(K136)=0),"",IF(AND('設定'!$B$12&lt;&gt;"はい",'設定'!$B$8=""),"",IF(G136="はい",R136&amp;"%対象"&amp;"　"&amp;TEXT(T136+U136,"#,##0")&amp;"円"&amp;IF('設定'!$B$12="はい","（うち消費税額 "&amp;TEXT(U136,"#,##0")&amp;"円）",""),IF('設定'!$B$12="はい",R136&amp;"%対象"&amp;"　税抜 "&amp;TEXT(T136,"#,##0")&amp;"円　消費税額 "&amp;TEXT(U136,"#,##0")&amp;"円（税込 "&amp;TEXT(T136+U136,"#,##0")&amp;"円）",R136&amp;"%対象"&amp;"　税込 "&amp;TEXT(T136+U136,"#,##0")&amp;"円"))))</f>
        <v/>
      </c>
      <c r="AK136" s="19" t="str">
        <f>IF(OR(Q136=0,N(L136)=0),"",IF(AND('設定'!$B$12&lt;&gt;"はい",'設定'!$B$8=""),"",IF(G136="はい",S136&amp;"%対象※"&amp;"　"&amp;TEXT(V136+W136,"#,##0")&amp;"円"&amp;IF('設定'!$B$12="はい","（うち消費税額 "&amp;TEXT(W136,"#,##0")&amp;"円）",""),IF('設定'!$B$12="はい",S136&amp;"%対象※"&amp;"　税抜 "&amp;TEXT(V136,"#,##0")&amp;"円　消費税額 "&amp;TEXT(W136,"#,##0")&amp;"円（税込 "&amp;TEXT(V136+W136,"#,##0")&amp;"円）",S136&amp;"%対象※"&amp;"　税込 "&amp;TEXT(V136+W136,"#,##0")&amp;"円"))))</f>
        <v/>
      </c>
      <c r="AL136" s="19" t="str">
        <f>IF(OR(Q136=0,N(M136)=0),"","課税対象外（入湯税など）　"&amp;TEXT(M136,"#,##0")&amp;"円")</f>
        <v/>
      </c>
      <c r="AM136" s="19" t="str">
        <f>IF(OR(Q136=0,N(N136)=0),"","売上代金以外の額　"&amp;TEXT(N136,"#,##0")&amp;"円")</f>
        <v/>
      </c>
      <c r="AN136" s="19" t="str">
        <f>IF(Q136=0,"",IF(AA136&gt;0,"収入印紙 "&amp;TEXT(AA136,"#,##0")&amp;"円 貼付欄",""))</f>
        <v/>
      </c>
    </row>
    <row r="137">
      <c r="A137" s="103" t="n">
        <v>133</v>
      </c>
      <c r="B137" s="100" t="n"/>
      <c r="C137" s="100" t="n"/>
      <c r="D137" s="7" t="n"/>
      <c r="E137" s="7" t="n"/>
      <c r="F137" s="15" t="n"/>
      <c r="G137" s="15" t="n"/>
      <c r="H137" s="7" t="n"/>
      <c r="I137" s="15" t="n"/>
      <c r="J137" s="15" t="n"/>
      <c r="K137" s="104" t="n"/>
      <c r="L137" s="104" t="n"/>
      <c r="M137" s="104" t="n"/>
      <c r="N137" s="104" t="n"/>
      <c r="O137" s="15" t="n"/>
      <c r="P137" s="100" t="n"/>
      <c r="Q137" s="17">
        <f>IF(COUNT(K137,L137,M137,N137)=0,0,IF(AND(OR(N(K137)=0,R137&lt;&gt;""),OR(N(L137)=0,S137&lt;&gt;"")),1,0))</f>
        <v>0</v>
      </c>
      <c r="R137" s="17" t="str">
        <f>IF(C137="","",IFERROR(LOOKUP(2,1/(('設定'!$B$16:$B$19&lt;&gt;"")*('設定'!$B$16:$B$19&lt;=C137)*('設定'!$C$16:$C$19&lt;&gt;"")),'設定'!$C$16:$C$19),""))</f>
        <v/>
      </c>
      <c r="S137" s="17" t="str">
        <f>IF(C137="","",IFERROR(LOOKUP(2,1/(('設定'!$B$20:$B$23&lt;&gt;"")*('設定'!$B$20:$B$23&lt;=C137)*('設定'!$C$20:$C$23&lt;&gt;"")),'設定'!$C$20:$C$23),""))</f>
        <v/>
      </c>
      <c r="T137" s="105" t="str">
        <f>IF(Q137=0,"",IF(N(K137)=0,0,IF(J137="税抜",K137,K137-U137)))</f>
        <v/>
      </c>
      <c r="U137" s="105" t="str">
        <f>IF(Q137=0,"",IF(N(K137)=0,0,IF('設定'!$B$11="切上げ",ROUNDUP(IF(J137="税抜",K137*R137/100,K137*R137/(100+R137)),0),IF('設定'!$B$11="四捨五入",ROUND(IF(J137="税抜",K137*R137/100,K137*R137/(100+R137)),0),ROUNDDOWN(IF(J137="税抜",K137*R137/100,K137*R137/(100+R137)),0)))))</f>
        <v/>
      </c>
      <c r="V137" s="105" t="str">
        <f>IF(Q137=0,"",IF(N(L137)=0,0,IF(J137="税抜",L137,L137-W137)))</f>
        <v/>
      </c>
      <c r="W137" s="105" t="str">
        <f>IF(Q137=0,"",IF(N(L137)=0,0,IF('設定'!$B$11="切上げ",ROUNDUP(IF(J137="税抜",L137*S137/100,L137*S137/(100+S137)),0),IF('設定'!$B$11="四捨五入",ROUND(IF(J137="税抜",L137*S137/100,L137*S137/(100+S137)),0),ROUNDDOWN(IF(J137="税抜",L137*S137/100,L137*S137/(100+S137)),0)))))</f>
        <v/>
      </c>
      <c r="X137" s="105" t="str">
        <f>IF(Q137=0,"",T137+U137+V137+W137+N(M137)+N(N137))</f>
        <v/>
      </c>
      <c r="Y137" s="105" t="str">
        <f>IF(Q137=0,"",IF(AND('設定'!$B$9="はい",'設定'!$B$12="はい"),T137+V137,T137+U137+V137+W137))</f>
        <v/>
      </c>
      <c r="Z137" s="105" t="str">
        <f>IF(Q137=0,"",Y137+N(N137))</f>
        <v/>
      </c>
      <c r="AA137" s="105" t="str">
        <f>IF(Q137=0,"",IF(O137="はい",0,IF(I137="クレジットカード",0,IF(I137="電子（PDFのみ）",0,IF(Y137=0,IF(Z137&lt;'印紙判定表'!$A$24,0,'印紙判定表'!$C$24),IF(Z137&lt;'印紙判定表'!$A$6,0,INDEX('印紙判定表'!$C$5:$C$19,MATCH(MAX(Y137,'印紙判定表'!$A$6),'印紙判定表'!$A$5:$A$19,1))))))))</f>
        <v/>
      </c>
      <c r="AB137" s="11" t="str">
        <f>IF(Q137=0,"",IF(O137="はい","非課税（営業に関しない受取書・国税庁 No.7125）",IF(I137="クレジットカード","課税文書に当たらない（領収書に「クレジットカード利用」と印字・国税庁 質疑応答19/37）",IF(I137="電子（PDFのみ）","課税文書に当たらない（電子データのみで紙を渡さない・国税庁 質疑応答02/10。紙に印刷して渡すと課税）",IF(AA137=0,"非課税（受取金額が"&amp;TEXT(IF(Y137=0,'印紙判定表'!$A$24,'印紙判定表'!$A$6),"#,##0")&amp;"円"&amp;"未満・国税庁 No.7105）"&amp;IF(N(N137)&gt;0,"。売上代金と売上代金以外の合計で判定","")&amp;IF(N(M137)&gt;0,"。入湯税など特別徴収の税は判定額に入れない（印紙税法基本通達第32条）",""),"課税（判定額"&amp;TEXT(Y137,"#,##0")&amp;"円→"&amp;TEXT(AA137,"#,##0")&amp;"円）"&amp;IF(AND('設定'!$B$9="はい",'設定'!$B$12="はい"),"。消費税額を除いた額で判定（国税庁 No.7124）","。税込の額で判定（"&amp;IF('設定'!$B$9="はい","消費税額を印字しない書式・国税庁 No.7124","免税事業者・国税庁 質疑応答19/21")&amp;"）")&amp;IF(N(M137)&gt;0,"。入湯税など特別徴収の税は判定額に入れない（印紙税法基本通達第32条）","")&amp;IF(I137="銀行振込","。振込でも受取書（印紙税法基本通達 別表第一 第17号文書の4）","")&amp;IF(OR(I137="電子マネー",I137="コード決済"),"。決済の仕組みで扱いが違う（国税庁 質疑応答19/50）。この表では印紙が要るものとして判定","")&amp;IF(Y137=0,"。売上代金以外の受取書として判定（第17号の2）",IF(Y137&lt;'印紙判定表'!$A$6,"。売上代金は"&amp;TEXT('印紙判定表'!$A$6,"#,##0")&amp;"円"&amp;"未満だが、売上代金以外との合計が"&amp;TEXT('印紙判定表'!$A$6,"#,##0")&amp;"円"&amp;"以上のため"&amp;TEXT(AA137,"#,##0")&amp;"円","")))))))</f>
        <v/>
      </c>
      <c r="AC137" s="11" t="str">
        <f>IF(Q137=0,"",IF(G137="はい","簡易請求書の形（宛名なし・「上様」）","事業者宛（適格請求書の形）"))</f>
        <v/>
      </c>
      <c r="AD137" s="11" t="str">
        <f>IF(COUNT(K137,L137,M137,N137)=0,"",IF(Q137=0,"取引日を入れてください（税率を取引日で決めます）。",IF(AND(G137&lt;&gt;"はい",E137=""),"宛名を入れてください（事業者宛は宛名が必要）。","")&amp;IF(AND(G137="はい",'設定'!$B$10="その他（事業者間の取引が中心）"),"「上様」にできる事業か確認してください（相手が個別に特定される取引は簡易請求書の対象外・国税庁 問24-2）。","")&amp;IF(AND(G137&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137="","領収書の日付（受領日）を入れてください。","")&amp;IF(OR(I137="電子マネー",I137="コード決済"),"決済の仕組みで印紙の扱いが違います（国税庁 質疑応答19/50）。","")))</f>
        <v/>
      </c>
      <c r="AE137" s="19" t="str">
        <f>IF(Q137=0,"",IF(P137&lt;&gt;"","領 収 書（再発行）","領 収 書"))</f>
        <v/>
      </c>
      <c r="AF137" s="19" t="str">
        <f>IF(B137="","",IF(B137&gt;=DATE(2019,5,1),"令和"&amp;IF(YEAR(B137)=2019,"元",YEAR(B137)-2018)&amp;"年"&amp;MONTH(B137)&amp;"月"&amp;DAY(B137)&amp;"日",YEAR(B137)&amp;"年"&amp;MONTH(B137)&amp;"月"&amp;DAY(B137)&amp;"日")&amp;IF(P137&lt;&gt;"","　（再発行）元の領収書 "&amp;IF(P137&gt;=DATE(2019,5,1),"令和"&amp;IF(YEAR(P137)=2019,"元",YEAR(P137)-2018)&amp;"年"&amp;MONTH(P137)&amp;"月"&amp;DAY(P137)&amp;"日",YEAR(P137)&amp;"年"&amp;MONTH(P137)&amp;"月"&amp;DAY(P137)&amp;"日")&amp;"付",""))</f>
        <v/>
      </c>
      <c r="AG137" s="19" t="str">
        <f>IF(G137="はい","上様",IF(E137="","",E137&amp;" "&amp;IF(F137="","様",F137)))</f>
        <v/>
      </c>
      <c r="AH137" s="19" t="str">
        <f>IF(Q137=0,"","金額　￥"&amp;TEXT(X137,"#,##0")&amp;" －")</f>
        <v/>
      </c>
      <c r="AI137" s="19" t="str">
        <f>IF(H137="","","但し　"&amp;IF(RIGHT(H137&amp;IF(D137&lt;&gt;"","（"&amp;D137&amp;"）",""),3)="として",H137&amp;IF(D137&lt;&gt;"","（"&amp;D137&amp;"）",""),H137&amp;IF(D137&lt;&gt;"","（"&amp;D137&amp;"）","")&amp;"として")&amp;IF(I137="クレジットカード","（クレジットカード利用）","")&amp;IF(N(L137)&gt;0,"（※は軽減税率の対象品目）",""))</f>
        <v/>
      </c>
      <c r="AJ137" s="19" t="str">
        <f>IF(OR(Q137=0,N(K137)=0),"",IF(AND('設定'!$B$12&lt;&gt;"はい",'設定'!$B$8=""),"",IF(G137="はい",R137&amp;"%対象"&amp;"　"&amp;TEXT(T137+U137,"#,##0")&amp;"円"&amp;IF('設定'!$B$12="はい","（うち消費税額 "&amp;TEXT(U137,"#,##0")&amp;"円）",""),IF('設定'!$B$12="はい",R137&amp;"%対象"&amp;"　税抜 "&amp;TEXT(T137,"#,##0")&amp;"円　消費税額 "&amp;TEXT(U137,"#,##0")&amp;"円（税込 "&amp;TEXT(T137+U137,"#,##0")&amp;"円）",R137&amp;"%対象"&amp;"　税込 "&amp;TEXT(T137+U137,"#,##0")&amp;"円"))))</f>
        <v/>
      </c>
      <c r="AK137" s="19" t="str">
        <f>IF(OR(Q137=0,N(L137)=0),"",IF(AND('設定'!$B$12&lt;&gt;"はい",'設定'!$B$8=""),"",IF(G137="はい",S137&amp;"%対象※"&amp;"　"&amp;TEXT(V137+W137,"#,##0")&amp;"円"&amp;IF('設定'!$B$12="はい","（うち消費税額 "&amp;TEXT(W137,"#,##0")&amp;"円）",""),IF('設定'!$B$12="はい",S137&amp;"%対象※"&amp;"　税抜 "&amp;TEXT(V137,"#,##0")&amp;"円　消費税額 "&amp;TEXT(W137,"#,##0")&amp;"円（税込 "&amp;TEXT(V137+W137,"#,##0")&amp;"円）",S137&amp;"%対象※"&amp;"　税込 "&amp;TEXT(V137+W137,"#,##0")&amp;"円"))))</f>
        <v/>
      </c>
      <c r="AL137" s="19" t="str">
        <f>IF(OR(Q137=0,N(M137)=0),"","課税対象外（入湯税など）　"&amp;TEXT(M137,"#,##0")&amp;"円")</f>
        <v/>
      </c>
      <c r="AM137" s="19" t="str">
        <f>IF(OR(Q137=0,N(N137)=0),"","売上代金以外の額　"&amp;TEXT(N137,"#,##0")&amp;"円")</f>
        <v/>
      </c>
      <c r="AN137" s="19" t="str">
        <f>IF(Q137=0,"",IF(AA137&gt;0,"収入印紙 "&amp;TEXT(AA137,"#,##0")&amp;"円 貼付欄",""))</f>
        <v/>
      </c>
    </row>
    <row r="138">
      <c r="A138" s="103" t="n">
        <v>134</v>
      </c>
      <c r="B138" s="100" t="n"/>
      <c r="C138" s="100" t="n"/>
      <c r="D138" s="7" t="n"/>
      <c r="E138" s="7" t="n"/>
      <c r="F138" s="15" t="n"/>
      <c r="G138" s="15" t="n"/>
      <c r="H138" s="7" t="n"/>
      <c r="I138" s="15" t="n"/>
      <c r="J138" s="15" t="n"/>
      <c r="K138" s="104" t="n"/>
      <c r="L138" s="104" t="n"/>
      <c r="M138" s="104" t="n"/>
      <c r="N138" s="104" t="n"/>
      <c r="O138" s="15" t="n"/>
      <c r="P138" s="100" t="n"/>
      <c r="Q138" s="17">
        <f>IF(COUNT(K138,L138,M138,N138)=0,0,IF(AND(OR(N(K138)=0,R138&lt;&gt;""),OR(N(L138)=0,S138&lt;&gt;"")),1,0))</f>
        <v>0</v>
      </c>
      <c r="R138" s="17" t="str">
        <f>IF(C138="","",IFERROR(LOOKUP(2,1/(('設定'!$B$16:$B$19&lt;&gt;"")*('設定'!$B$16:$B$19&lt;=C138)*('設定'!$C$16:$C$19&lt;&gt;"")),'設定'!$C$16:$C$19),""))</f>
        <v/>
      </c>
      <c r="S138" s="17" t="str">
        <f>IF(C138="","",IFERROR(LOOKUP(2,1/(('設定'!$B$20:$B$23&lt;&gt;"")*('設定'!$B$20:$B$23&lt;=C138)*('設定'!$C$20:$C$23&lt;&gt;"")),'設定'!$C$20:$C$23),""))</f>
        <v/>
      </c>
      <c r="T138" s="105" t="str">
        <f>IF(Q138=0,"",IF(N(K138)=0,0,IF(J138="税抜",K138,K138-U138)))</f>
        <v/>
      </c>
      <c r="U138" s="105" t="str">
        <f>IF(Q138=0,"",IF(N(K138)=0,0,IF('設定'!$B$11="切上げ",ROUNDUP(IF(J138="税抜",K138*R138/100,K138*R138/(100+R138)),0),IF('設定'!$B$11="四捨五入",ROUND(IF(J138="税抜",K138*R138/100,K138*R138/(100+R138)),0),ROUNDDOWN(IF(J138="税抜",K138*R138/100,K138*R138/(100+R138)),0)))))</f>
        <v/>
      </c>
      <c r="V138" s="105" t="str">
        <f>IF(Q138=0,"",IF(N(L138)=0,0,IF(J138="税抜",L138,L138-W138)))</f>
        <v/>
      </c>
      <c r="W138" s="105" t="str">
        <f>IF(Q138=0,"",IF(N(L138)=0,0,IF('設定'!$B$11="切上げ",ROUNDUP(IF(J138="税抜",L138*S138/100,L138*S138/(100+S138)),0),IF('設定'!$B$11="四捨五入",ROUND(IF(J138="税抜",L138*S138/100,L138*S138/(100+S138)),0),ROUNDDOWN(IF(J138="税抜",L138*S138/100,L138*S138/(100+S138)),0)))))</f>
        <v/>
      </c>
      <c r="X138" s="105" t="str">
        <f>IF(Q138=0,"",T138+U138+V138+W138+N(M138)+N(N138))</f>
        <v/>
      </c>
      <c r="Y138" s="105" t="str">
        <f>IF(Q138=0,"",IF(AND('設定'!$B$9="はい",'設定'!$B$12="はい"),T138+V138,T138+U138+V138+W138))</f>
        <v/>
      </c>
      <c r="Z138" s="105" t="str">
        <f>IF(Q138=0,"",Y138+N(N138))</f>
        <v/>
      </c>
      <c r="AA138" s="105" t="str">
        <f>IF(Q138=0,"",IF(O138="はい",0,IF(I138="クレジットカード",0,IF(I138="電子（PDFのみ）",0,IF(Y138=0,IF(Z138&lt;'印紙判定表'!$A$24,0,'印紙判定表'!$C$24),IF(Z138&lt;'印紙判定表'!$A$6,0,INDEX('印紙判定表'!$C$5:$C$19,MATCH(MAX(Y138,'印紙判定表'!$A$6),'印紙判定表'!$A$5:$A$19,1))))))))</f>
        <v/>
      </c>
      <c r="AB138" s="11" t="str">
        <f>IF(Q138=0,"",IF(O138="はい","非課税（営業に関しない受取書・国税庁 No.7125）",IF(I138="クレジットカード","課税文書に当たらない（領収書に「クレジットカード利用」と印字・国税庁 質疑応答19/37）",IF(I138="電子（PDFのみ）","課税文書に当たらない（電子データのみで紙を渡さない・国税庁 質疑応答02/10。紙に印刷して渡すと課税）",IF(AA138=0,"非課税（受取金額が"&amp;TEXT(IF(Y138=0,'印紙判定表'!$A$24,'印紙判定表'!$A$6),"#,##0")&amp;"円"&amp;"未満・国税庁 No.7105）"&amp;IF(N(N138)&gt;0,"。売上代金と売上代金以外の合計で判定","")&amp;IF(N(M138)&gt;0,"。入湯税など特別徴収の税は判定額に入れない（印紙税法基本通達第32条）",""),"課税（判定額"&amp;TEXT(Y138,"#,##0")&amp;"円→"&amp;TEXT(AA138,"#,##0")&amp;"円）"&amp;IF(AND('設定'!$B$9="はい",'設定'!$B$12="はい"),"。消費税額を除いた額で判定（国税庁 No.7124）","。税込の額で判定（"&amp;IF('設定'!$B$9="はい","消費税額を印字しない書式・国税庁 No.7124","免税事業者・国税庁 質疑応答19/21")&amp;"）")&amp;IF(N(M138)&gt;0,"。入湯税など特別徴収の税は判定額に入れない（印紙税法基本通達第32条）","")&amp;IF(I138="銀行振込","。振込でも受取書（印紙税法基本通達 別表第一 第17号文書の4）","")&amp;IF(OR(I138="電子マネー",I138="コード決済"),"。決済の仕組みで扱いが違う（国税庁 質疑応答19/50）。この表では印紙が要るものとして判定","")&amp;IF(Y138=0,"。売上代金以外の受取書として判定（第17号の2）",IF(Y138&lt;'印紙判定表'!$A$6,"。売上代金は"&amp;TEXT('印紙判定表'!$A$6,"#,##0")&amp;"円"&amp;"未満だが、売上代金以外との合計が"&amp;TEXT('印紙判定表'!$A$6,"#,##0")&amp;"円"&amp;"以上のため"&amp;TEXT(AA138,"#,##0")&amp;"円","")))))))</f>
        <v/>
      </c>
      <c r="AC138" s="11" t="str">
        <f>IF(Q138=0,"",IF(G138="はい","簡易請求書の形（宛名なし・「上様」）","事業者宛（適格請求書の形）"))</f>
        <v/>
      </c>
      <c r="AD138" s="11" t="str">
        <f>IF(COUNT(K138,L138,M138,N138)=0,"",IF(Q138=0,"取引日を入れてください（税率を取引日で決めます）。",IF(AND(G138&lt;&gt;"はい",E138=""),"宛名を入れてください（事業者宛は宛名が必要）。","")&amp;IF(AND(G138="はい",'設定'!$B$10="その他（事業者間の取引が中心）"),"「上様」にできる事業か確認してください（相手が個別に特定される取引は簡易請求書の対象外・国税庁 問24-2）。","")&amp;IF(AND(G138&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138="","領収書の日付（受領日）を入れてください。","")&amp;IF(OR(I138="電子マネー",I138="コード決済"),"決済の仕組みで印紙の扱いが違います（国税庁 質疑応答19/50）。","")))</f>
        <v/>
      </c>
      <c r="AE138" s="19" t="str">
        <f>IF(Q138=0,"",IF(P138&lt;&gt;"","領 収 書（再発行）","領 収 書"))</f>
        <v/>
      </c>
      <c r="AF138" s="19" t="str">
        <f>IF(B138="","",IF(B138&gt;=DATE(2019,5,1),"令和"&amp;IF(YEAR(B138)=2019,"元",YEAR(B138)-2018)&amp;"年"&amp;MONTH(B138)&amp;"月"&amp;DAY(B138)&amp;"日",YEAR(B138)&amp;"年"&amp;MONTH(B138)&amp;"月"&amp;DAY(B138)&amp;"日")&amp;IF(P138&lt;&gt;"","　（再発行）元の領収書 "&amp;IF(P138&gt;=DATE(2019,5,1),"令和"&amp;IF(YEAR(P138)=2019,"元",YEAR(P138)-2018)&amp;"年"&amp;MONTH(P138)&amp;"月"&amp;DAY(P138)&amp;"日",YEAR(P138)&amp;"年"&amp;MONTH(P138)&amp;"月"&amp;DAY(P138)&amp;"日")&amp;"付",""))</f>
        <v/>
      </c>
      <c r="AG138" s="19" t="str">
        <f>IF(G138="はい","上様",IF(E138="","",E138&amp;" "&amp;IF(F138="","様",F138)))</f>
        <v/>
      </c>
      <c r="AH138" s="19" t="str">
        <f>IF(Q138=0,"","金額　￥"&amp;TEXT(X138,"#,##0")&amp;" －")</f>
        <v/>
      </c>
      <c r="AI138" s="19" t="str">
        <f>IF(H138="","","但し　"&amp;IF(RIGHT(H138&amp;IF(D138&lt;&gt;"","（"&amp;D138&amp;"）",""),3)="として",H138&amp;IF(D138&lt;&gt;"","（"&amp;D138&amp;"）",""),H138&amp;IF(D138&lt;&gt;"","（"&amp;D138&amp;"）","")&amp;"として")&amp;IF(I138="クレジットカード","（クレジットカード利用）","")&amp;IF(N(L138)&gt;0,"（※は軽減税率の対象品目）",""))</f>
        <v/>
      </c>
      <c r="AJ138" s="19" t="str">
        <f>IF(OR(Q138=0,N(K138)=0),"",IF(AND('設定'!$B$12&lt;&gt;"はい",'設定'!$B$8=""),"",IF(G138="はい",R138&amp;"%対象"&amp;"　"&amp;TEXT(T138+U138,"#,##0")&amp;"円"&amp;IF('設定'!$B$12="はい","（うち消費税額 "&amp;TEXT(U138,"#,##0")&amp;"円）",""),IF('設定'!$B$12="はい",R138&amp;"%対象"&amp;"　税抜 "&amp;TEXT(T138,"#,##0")&amp;"円　消費税額 "&amp;TEXT(U138,"#,##0")&amp;"円（税込 "&amp;TEXT(T138+U138,"#,##0")&amp;"円）",R138&amp;"%対象"&amp;"　税込 "&amp;TEXT(T138+U138,"#,##0")&amp;"円"))))</f>
        <v/>
      </c>
      <c r="AK138" s="19" t="str">
        <f>IF(OR(Q138=0,N(L138)=0),"",IF(AND('設定'!$B$12&lt;&gt;"はい",'設定'!$B$8=""),"",IF(G138="はい",S138&amp;"%対象※"&amp;"　"&amp;TEXT(V138+W138,"#,##0")&amp;"円"&amp;IF('設定'!$B$12="はい","（うち消費税額 "&amp;TEXT(W138,"#,##0")&amp;"円）",""),IF('設定'!$B$12="はい",S138&amp;"%対象※"&amp;"　税抜 "&amp;TEXT(V138,"#,##0")&amp;"円　消費税額 "&amp;TEXT(W138,"#,##0")&amp;"円（税込 "&amp;TEXT(V138+W138,"#,##0")&amp;"円）",S138&amp;"%対象※"&amp;"　税込 "&amp;TEXT(V138+W138,"#,##0")&amp;"円"))))</f>
        <v/>
      </c>
      <c r="AL138" s="19" t="str">
        <f>IF(OR(Q138=0,N(M138)=0),"","課税対象外（入湯税など）　"&amp;TEXT(M138,"#,##0")&amp;"円")</f>
        <v/>
      </c>
      <c r="AM138" s="19" t="str">
        <f>IF(OR(Q138=0,N(N138)=0),"","売上代金以外の額　"&amp;TEXT(N138,"#,##0")&amp;"円")</f>
        <v/>
      </c>
      <c r="AN138" s="19" t="str">
        <f>IF(Q138=0,"",IF(AA138&gt;0,"収入印紙 "&amp;TEXT(AA138,"#,##0")&amp;"円 貼付欄",""))</f>
        <v/>
      </c>
    </row>
    <row r="139">
      <c r="A139" s="103" t="n">
        <v>135</v>
      </c>
      <c r="B139" s="100" t="n"/>
      <c r="C139" s="100" t="n"/>
      <c r="D139" s="7" t="n"/>
      <c r="E139" s="7" t="n"/>
      <c r="F139" s="15" t="n"/>
      <c r="G139" s="15" t="n"/>
      <c r="H139" s="7" t="n"/>
      <c r="I139" s="15" t="n"/>
      <c r="J139" s="15" t="n"/>
      <c r="K139" s="104" t="n"/>
      <c r="L139" s="104" t="n"/>
      <c r="M139" s="104" t="n"/>
      <c r="N139" s="104" t="n"/>
      <c r="O139" s="15" t="n"/>
      <c r="P139" s="100" t="n"/>
      <c r="Q139" s="17">
        <f>IF(COUNT(K139,L139,M139,N139)=0,0,IF(AND(OR(N(K139)=0,R139&lt;&gt;""),OR(N(L139)=0,S139&lt;&gt;"")),1,0))</f>
        <v>0</v>
      </c>
      <c r="R139" s="17" t="str">
        <f>IF(C139="","",IFERROR(LOOKUP(2,1/(('設定'!$B$16:$B$19&lt;&gt;"")*('設定'!$B$16:$B$19&lt;=C139)*('設定'!$C$16:$C$19&lt;&gt;"")),'設定'!$C$16:$C$19),""))</f>
        <v/>
      </c>
      <c r="S139" s="17" t="str">
        <f>IF(C139="","",IFERROR(LOOKUP(2,1/(('設定'!$B$20:$B$23&lt;&gt;"")*('設定'!$B$20:$B$23&lt;=C139)*('設定'!$C$20:$C$23&lt;&gt;"")),'設定'!$C$20:$C$23),""))</f>
        <v/>
      </c>
      <c r="T139" s="105" t="str">
        <f>IF(Q139=0,"",IF(N(K139)=0,0,IF(J139="税抜",K139,K139-U139)))</f>
        <v/>
      </c>
      <c r="U139" s="105" t="str">
        <f>IF(Q139=0,"",IF(N(K139)=0,0,IF('設定'!$B$11="切上げ",ROUNDUP(IF(J139="税抜",K139*R139/100,K139*R139/(100+R139)),0),IF('設定'!$B$11="四捨五入",ROUND(IF(J139="税抜",K139*R139/100,K139*R139/(100+R139)),0),ROUNDDOWN(IF(J139="税抜",K139*R139/100,K139*R139/(100+R139)),0)))))</f>
        <v/>
      </c>
      <c r="V139" s="105" t="str">
        <f>IF(Q139=0,"",IF(N(L139)=0,0,IF(J139="税抜",L139,L139-W139)))</f>
        <v/>
      </c>
      <c r="W139" s="105" t="str">
        <f>IF(Q139=0,"",IF(N(L139)=0,0,IF('設定'!$B$11="切上げ",ROUNDUP(IF(J139="税抜",L139*S139/100,L139*S139/(100+S139)),0),IF('設定'!$B$11="四捨五入",ROUND(IF(J139="税抜",L139*S139/100,L139*S139/(100+S139)),0),ROUNDDOWN(IF(J139="税抜",L139*S139/100,L139*S139/(100+S139)),0)))))</f>
        <v/>
      </c>
      <c r="X139" s="105" t="str">
        <f>IF(Q139=0,"",T139+U139+V139+W139+N(M139)+N(N139))</f>
        <v/>
      </c>
      <c r="Y139" s="105" t="str">
        <f>IF(Q139=0,"",IF(AND('設定'!$B$9="はい",'設定'!$B$12="はい"),T139+V139,T139+U139+V139+W139))</f>
        <v/>
      </c>
      <c r="Z139" s="105" t="str">
        <f>IF(Q139=0,"",Y139+N(N139))</f>
        <v/>
      </c>
      <c r="AA139" s="105" t="str">
        <f>IF(Q139=0,"",IF(O139="はい",0,IF(I139="クレジットカード",0,IF(I139="電子（PDFのみ）",0,IF(Y139=0,IF(Z139&lt;'印紙判定表'!$A$24,0,'印紙判定表'!$C$24),IF(Z139&lt;'印紙判定表'!$A$6,0,INDEX('印紙判定表'!$C$5:$C$19,MATCH(MAX(Y139,'印紙判定表'!$A$6),'印紙判定表'!$A$5:$A$19,1))))))))</f>
        <v/>
      </c>
      <c r="AB139" s="11" t="str">
        <f>IF(Q139=0,"",IF(O139="はい","非課税（営業に関しない受取書・国税庁 No.7125）",IF(I139="クレジットカード","課税文書に当たらない（領収書に「クレジットカード利用」と印字・国税庁 質疑応答19/37）",IF(I139="電子（PDFのみ）","課税文書に当たらない（電子データのみで紙を渡さない・国税庁 質疑応答02/10。紙に印刷して渡すと課税）",IF(AA139=0,"非課税（受取金額が"&amp;TEXT(IF(Y139=0,'印紙判定表'!$A$24,'印紙判定表'!$A$6),"#,##0")&amp;"円"&amp;"未満・国税庁 No.7105）"&amp;IF(N(N139)&gt;0,"。売上代金と売上代金以外の合計で判定","")&amp;IF(N(M139)&gt;0,"。入湯税など特別徴収の税は判定額に入れない（印紙税法基本通達第32条）",""),"課税（判定額"&amp;TEXT(Y139,"#,##0")&amp;"円→"&amp;TEXT(AA139,"#,##0")&amp;"円）"&amp;IF(AND('設定'!$B$9="はい",'設定'!$B$12="はい"),"。消費税額を除いた額で判定（国税庁 No.7124）","。税込の額で判定（"&amp;IF('設定'!$B$9="はい","消費税額を印字しない書式・国税庁 No.7124","免税事業者・国税庁 質疑応答19/21")&amp;"）")&amp;IF(N(M139)&gt;0,"。入湯税など特別徴収の税は判定額に入れない（印紙税法基本通達第32条）","")&amp;IF(I139="銀行振込","。振込でも受取書（印紙税法基本通達 別表第一 第17号文書の4）","")&amp;IF(OR(I139="電子マネー",I139="コード決済"),"。決済の仕組みで扱いが違う（国税庁 質疑応答19/50）。この表では印紙が要るものとして判定","")&amp;IF(Y139=0,"。売上代金以外の受取書として判定（第17号の2）",IF(Y139&lt;'印紙判定表'!$A$6,"。売上代金は"&amp;TEXT('印紙判定表'!$A$6,"#,##0")&amp;"円"&amp;"未満だが、売上代金以外との合計が"&amp;TEXT('印紙判定表'!$A$6,"#,##0")&amp;"円"&amp;"以上のため"&amp;TEXT(AA139,"#,##0")&amp;"円","")))))))</f>
        <v/>
      </c>
      <c r="AC139" s="11" t="str">
        <f>IF(Q139=0,"",IF(G139="はい","簡易請求書の形（宛名なし・「上様」）","事業者宛（適格請求書の形）"))</f>
        <v/>
      </c>
      <c r="AD139" s="11" t="str">
        <f>IF(COUNT(K139,L139,M139,N139)=0,"",IF(Q139=0,"取引日を入れてください（税率を取引日で決めます）。",IF(AND(G139&lt;&gt;"はい",E139=""),"宛名を入れてください（事業者宛は宛名が必要）。","")&amp;IF(AND(G139="はい",'設定'!$B$10="その他（事業者間の取引が中心）"),"「上様」にできる事業か確認してください（相手が個別に特定される取引は簡易請求書の対象外・国税庁 問24-2）。","")&amp;IF(AND(G139&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139="","領収書の日付（受領日）を入れてください。","")&amp;IF(OR(I139="電子マネー",I139="コード決済"),"決済の仕組みで印紙の扱いが違います（国税庁 質疑応答19/50）。","")))</f>
        <v/>
      </c>
      <c r="AE139" s="19" t="str">
        <f>IF(Q139=0,"",IF(P139&lt;&gt;"","領 収 書（再発行）","領 収 書"))</f>
        <v/>
      </c>
      <c r="AF139" s="19" t="str">
        <f>IF(B139="","",IF(B139&gt;=DATE(2019,5,1),"令和"&amp;IF(YEAR(B139)=2019,"元",YEAR(B139)-2018)&amp;"年"&amp;MONTH(B139)&amp;"月"&amp;DAY(B139)&amp;"日",YEAR(B139)&amp;"年"&amp;MONTH(B139)&amp;"月"&amp;DAY(B139)&amp;"日")&amp;IF(P139&lt;&gt;"","　（再発行）元の領収書 "&amp;IF(P139&gt;=DATE(2019,5,1),"令和"&amp;IF(YEAR(P139)=2019,"元",YEAR(P139)-2018)&amp;"年"&amp;MONTH(P139)&amp;"月"&amp;DAY(P139)&amp;"日",YEAR(P139)&amp;"年"&amp;MONTH(P139)&amp;"月"&amp;DAY(P139)&amp;"日")&amp;"付",""))</f>
        <v/>
      </c>
      <c r="AG139" s="19" t="str">
        <f>IF(G139="はい","上様",IF(E139="","",E139&amp;" "&amp;IF(F139="","様",F139)))</f>
        <v/>
      </c>
      <c r="AH139" s="19" t="str">
        <f>IF(Q139=0,"","金額　￥"&amp;TEXT(X139,"#,##0")&amp;" －")</f>
        <v/>
      </c>
      <c r="AI139" s="19" t="str">
        <f>IF(H139="","","但し　"&amp;IF(RIGHT(H139&amp;IF(D139&lt;&gt;"","（"&amp;D139&amp;"）",""),3)="として",H139&amp;IF(D139&lt;&gt;"","（"&amp;D139&amp;"）",""),H139&amp;IF(D139&lt;&gt;"","（"&amp;D139&amp;"）","")&amp;"として")&amp;IF(I139="クレジットカード","（クレジットカード利用）","")&amp;IF(N(L139)&gt;0,"（※は軽減税率の対象品目）",""))</f>
        <v/>
      </c>
      <c r="AJ139" s="19" t="str">
        <f>IF(OR(Q139=0,N(K139)=0),"",IF(AND('設定'!$B$12&lt;&gt;"はい",'設定'!$B$8=""),"",IF(G139="はい",R139&amp;"%対象"&amp;"　"&amp;TEXT(T139+U139,"#,##0")&amp;"円"&amp;IF('設定'!$B$12="はい","（うち消費税額 "&amp;TEXT(U139,"#,##0")&amp;"円）",""),IF('設定'!$B$12="はい",R139&amp;"%対象"&amp;"　税抜 "&amp;TEXT(T139,"#,##0")&amp;"円　消費税額 "&amp;TEXT(U139,"#,##0")&amp;"円（税込 "&amp;TEXT(T139+U139,"#,##0")&amp;"円）",R139&amp;"%対象"&amp;"　税込 "&amp;TEXT(T139+U139,"#,##0")&amp;"円"))))</f>
        <v/>
      </c>
      <c r="AK139" s="19" t="str">
        <f>IF(OR(Q139=0,N(L139)=0),"",IF(AND('設定'!$B$12&lt;&gt;"はい",'設定'!$B$8=""),"",IF(G139="はい",S139&amp;"%対象※"&amp;"　"&amp;TEXT(V139+W139,"#,##0")&amp;"円"&amp;IF('設定'!$B$12="はい","（うち消費税額 "&amp;TEXT(W139,"#,##0")&amp;"円）",""),IF('設定'!$B$12="はい",S139&amp;"%対象※"&amp;"　税抜 "&amp;TEXT(V139,"#,##0")&amp;"円　消費税額 "&amp;TEXT(W139,"#,##0")&amp;"円（税込 "&amp;TEXT(V139+W139,"#,##0")&amp;"円）",S139&amp;"%対象※"&amp;"　税込 "&amp;TEXT(V139+W139,"#,##0")&amp;"円"))))</f>
        <v/>
      </c>
      <c r="AL139" s="19" t="str">
        <f>IF(OR(Q139=0,N(M139)=0),"","課税対象外（入湯税など）　"&amp;TEXT(M139,"#,##0")&amp;"円")</f>
        <v/>
      </c>
      <c r="AM139" s="19" t="str">
        <f>IF(OR(Q139=0,N(N139)=0),"","売上代金以外の額　"&amp;TEXT(N139,"#,##0")&amp;"円")</f>
        <v/>
      </c>
      <c r="AN139" s="19" t="str">
        <f>IF(Q139=0,"",IF(AA139&gt;0,"収入印紙 "&amp;TEXT(AA139,"#,##0")&amp;"円 貼付欄",""))</f>
        <v/>
      </c>
    </row>
    <row r="140">
      <c r="A140" s="103" t="n">
        <v>136</v>
      </c>
      <c r="B140" s="100" t="n"/>
      <c r="C140" s="100" t="n"/>
      <c r="D140" s="7" t="n"/>
      <c r="E140" s="7" t="n"/>
      <c r="F140" s="15" t="n"/>
      <c r="G140" s="15" t="n"/>
      <c r="H140" s="7" t="n"/>
      <c r="I140" s="15" t="n"/>
      <c r="J140" s="15" t="n"/>
      <c r="K140" s="104" t="n"/>
      <c r="L140" s="104" t="n"/>
      <c r="M140" s="104" t="n"/>
      <c r="N140" s="104" t="n"/>
      <c r="O140" s="15" t="n"/>
      <c r="P140" s="100" t="n"/>
      <c r="Q140" s="17">
        <f>IF(COUNT(K140,L140,M140,N140)=0,0,IF(AND(OR(N(K140)=0,R140&lt;&gt;""),OR(N(L140)=0,S140&lt;&gt;"")),1,0))</f>
        <v>0</v>
      </c>
      <c r="R140" s="17" t="str">
        <f>IF(C140="","",IFERROR(LOOKUP(2,1/(('設定'!$B$16:$B$19&lt;&gt;"")*('設定'!$B$16:$B$19&lt;=C140)*('設定'!$C$16:$C$19&lt;&gt;"")),'設定'!$C$16:$C$19),""))</f>
        <v/>
      </c>
      <c r="S140" s="17" t="str">
        <f>IF(C140="","",IFERROR(LOOKUP(2,1/(('設定'!$B$20:$B$23&lt;&gt;"")*('設定'!$B$20:$B$23&lt;=C140)*('設定'!$C$20:$C$23&lt;&gt;"")),'設定'!$C$20:$C$23),""))</f>
        <v/>
      </c>
      <c r="T140" s="105" t="str">
        <f>IF(Q140=0,"",IF(N(K140)=0,0,IF(J140="税抜",K140,K140-U140)))</f>
        <v/>
      </c>
      <c r="U140" s="105" t="str">
        <f>IF(Q140=0,"",IF(N(K140)=0,0,IF('設定'!$B$11="切上げ",ROUNDUP(IF(J140="税抜",K140*R140/100,K140*R140/(100+R140)),0),IF('設定'!$B$11="四捨五入",ROUND(IF(J140="税抜",K140*R140/100,K140*R140/(100+R140)),0),ROUNDDOWN(IF(J140="税抜",K140*R140/100,K140*R140/(100+R140)),0)))))</f>
        <v/>
      </c>
      <c r="V140" s="105" t="str">
        <f>IF(Q140=0,"",IF(N(L140)=0,0,IF(J140="税抜",L140,L140-W140)))</f>
        <v/>
      </c>
      <c r="W140" s="105" t="str">
        <f>IF(Q140=0,"",IF(N(L140)=0,0,IF('設定'!$B$11="切上げ",ROUNDUP(IF(J140="税抜",L140*S140/100,L140*S140/(100+S140)),0),IF('設定'!$B$11="四捨五入",ROUND(IF(J140="税抜",L140*S140/100,L140*S140/(100+S140)),0),ROUNDDOWN(IF(J140="税抜",L140*S140/100,L140*S140/(100+S140)),0)))))</f>
        <v/>
      </c>
      <c r="X140" s="105" t="str">
        <f>IF(Q140=0,"",T140+U140+V140+W140+N(M140)+N(N140))</f>
        <v/>
      </c>
      <c r="Y140" s="105" t="str">
        <f>IF(Q140=0,"",IF(AND('設定'!$B$9="はい",'設定'!$B$12="はい"),T140+V140,T140+U140+V140+W140))</f>
        <v/>
      </c>
      <c r="Z140" s="105" t="str">
        <f>IF(Q140=0,"",Y140+N(N140))</f>
        <v/>
      </c>
      <c r="AA140" s="105" t="str">
        <f>IF(Q140=0,"",IF(O140="はい",0,IF(I140="クレジットカード",0,IF(I140="電子（PDFのみ）",0,IF(Y140=0,IF(Z140&lt;'印紙判定表'!$A$24,0,'印紙判定表'!$C$24),IF(Z140&lt;'印紙判定表'!$A$6,0,INDEX('印紙判定表'!$C$5:$C$19,MATCH(MAX(Y140,'印紙判定表'!$A$6),'印紙判定表'!$A$5:$A$19,1))))))))</f>
        <v/>
      </c>
      <c r="AB140" s="11" t="str">
        <f>IF(Q140=0,"",IF(O140="はい","非課税（営業に関しない受取書・国税庁 No.7125）",IF(I140="クレジットカード","課税文書に当たらない（領収書に「クレジットカード利用」と印字・国税庁 質疑応答19/37）",IF(I140="電子（PDFのみ）","課税文書に当たらない（電子データのみで紙を渡さない・国税庁 質疑応答02/10。紙に印刷して渡すと課税）",IF(AA140=0,"非課税（受取金額が"&amp;TEXT(IF(Y140=0,'印紙判定表'!$A$24,'印紙判定表'!$A$6),"#,##0")&amp;"円"&amp;"未満・国税庁 No.7105）"&amp;IF(N(N140)&gt;0,"。売上代金と売上代金以外の合計で判定","")&amp;IF(N(M140)&gt;0,"。入湯税など特別徴収の税は判定額に入れない（印紙税法基本通達第32条）",""),"課税（判定額"&amp;TEXT(Y140,"#,##0")&amp;"円→"&amp;TEXT(AA140,"#,##0")&amp;"円）"&amp;IF(AND('設定'!$B$9="はい",'設定'!$B$12="はい"),"。消費税額を除いた額で判定（国税庁 No.7124）","。税込の額で判定（"&amp;IF('設定'!$B$9="はい","消費税額を印字しない書式・国税庁 No.7124","免税事業者・国税庁 質疑応答19/21")&amp;"）")&amp;IF(N(M140)&gt;0,"。入湯税など特別徴収の税は判定額に入れない（印紙税法基本通達第32条）","")&amp;IF(I140="銀行振込","。振込でも受取書（印紙税法基本通達 別表第一 第17号文書の4）","")&amp;IF(OR(I140="電子マネー",I140="コード決済"),"。決済の仕組みで扱いが違う（国税庁 質疑応答19/50）。この表では印紙が要るものとして判定","")&amp;IF(Y140=0,"。売上代金以外の受取書として判定（第17号の2）",IF(Y140&lt;'印紙判定表'!$A$6,"。売上代金は"&amp;TEXT('印紙判定表'!$A$6,"#,##0")&amp;"円"&amp;"未満だが、売上代金以外との合計が"&amp;TEXT('印紙判定表'!$A$6,"#,##0")&amp;"円"&amp;"以上のため"&amp;TEXT(AA140,"#,##0")&amp;"円","")))))))</f>
        <v/>
      </c>
      <c r="AC140" s="11" t="str">
        <f>IF(Q140=0,"",IF(G140="はい","簡易請求書の形（宛名なし・「上様」）","事業者宛（適格請求書の形）"))</f>
        <v/>
      </c>
      <c r="AD140" s="11" t="str">
        <f>IF(COUNT(K140,L140,M140,N140)=0,"",IF(Q140=0,"取引日を入れてください（税率を取引日で決めます）。",IF(AND(G140&lt;&gt;"はい",E140=""),"宛名を入れてください（事業者宛は宛名が必要）。","")&amp;IF(AND(G140="はい",'設定'!$B$10="その他（事業者間の取引が中心）"),"「上様」にできる事業か確認してください（相手が個別に特定される取引は簡易請求書の対象外・国税庁 問24-2）。","")&amp;IF(AND(G140&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140="","領収書の日付（受領日）を入れてください。","")&amp;IF(OR(I140="電子マネー",I140="コード決済"),"決済の仕組みで印紙の扱いが違います（国税庁 質疑応答19/50）。","")))</f>
        <v/>
      </c>
      <c r="AE140" s="19" t="str">
        <f>IF(Q140=0,"",IF(P140&lt;&gt;"","領 収 書（再発行）","領 収 書"))</f>
        <v/>
      </c>
      <c r="AF140" s="19" t="str">
        <f>IF(B140="","",IF(B140&gt;=DATE(2019,5,1),"令和"&amp;IF(YEAR(B140)=2019,"元",YEAR(B140)-2018)&amp;"年"&amp;MONTH(B140)&amp;"月"&amp;DAY(B140)&amp;"日",YEAR(B140)&amp;"年"&amp;MONTH(B140)&amp;"月"&amp;DAY(B140)&amp;"日")&amp;IF(P140&lt;&gt;"","　（再発行）元の領収書 "&amp;IF(P140&gt;=DATE(2019,5,1),"令和"&amp;IF(YEAR(P140)=2019,"元",YEAR(P140)-2018)&amp;"年"&amp;MONTH(P140)&amp;"月"&amp;DAY(P140)&amp;"日",YEAR(P140)&amp;"年"&amp;MONTH(P140)&amp;"月"&amp;DAY(P140)&amp;"日")&amp;"付",""))</f>
        <v/>
      </c>
      <c r="AG140" s="19" t="str">
        <f>IF(G140="はい","上様",IF(E140="","",E140&amp;" "&amp;IF(F140="","様",F140)))</f>
        <v/>
      </c>
      <c r="AH140" s="19" t="str">
        <f>IF(Q140=0,"","金額　￥"&amp;TEXT(X140,"#,##0")&amp;" －")</f>
        <v/>
      </c>
      <c r="AI140" s="19" t="str">
        <f>IF(H140="","","但し　"&amp;IF(RIGHT(H140&amp;IF(D140&lt;&gt;"","（"&amp;D140&amp;"）",""),3)="として",H140&amp;IF(D140&lt;&gt;"","（"&amp;D140&amp;"）",""),H140&amp;IF(D140&lt;&gt;"","（"&amp;D140&amp;"）","")&amp;"として")&amp;IF(I140="クレジットカード","（クレジットカード利用）","")&amp;IF(N(L140)&gt;0,"（※は軽減税率の対象品目）",""))</f>
        <v/>
      </c>
      <c r="AJ140" s="19" t="str">
        <f>IF(OR(Q140=0,N(K140)=0),"",IF(AND('設定'!$B$12&lt;&gt;"はい",'設定'!$B$8=""),"",IF(G140="はい",R140&amp;"%対象"&amp;"　"&amp;TEXT(T140+U140,"#,##0")&amp;"円"&amp;IF('設定'!$B$12="はい","（うち消費税額 "&amp;TEXT(U140,"#,##0")&amp;"円）",""),IF('設定'!$B$12="はい",R140&amp;"%対象"&amp;"　税抜 "&amp;TEXT(T140,"#,##0")&amp;"円　消費税額 "&amp;TEXT(U140,"#,##0")&amp;"円（税込 "&amp;TEXT(T140+U140,"#,##0")&amp;"円）",R140&amp;"%対象"&amp;"　税込 "&amp;TEXT(T140+U140,"#,##0")&amp;"円"))))</f>
        <v/>
      </c>
      <c r="AK140" s="19" t="str">
        <f>IF(OR(Q140=0,N(L140)=0),"",IF(AND('設定'!$B$12&lt;&gt;"はい",'設定'!$B$8=""),"",IF(G140="はい",S140&amp;"%対象※"&amp;"　"&amp;TEXT(V140+W140,"#,##0")&amp;"円"&amp;IF('設定'!$B$12="はい","（うち消費税額 "&amp;TEXT(W140,"#,##0")&amp;"円）",""),IF('設定'!$B$12="はい",S140&amp;"%対象※"&amp;"　税抜 "&amp;TEXT(V140,"#,##0")&amp;"円　消費税額 "&amp;TEXT(W140,"#,##0")&amp;"円（税込 "&amp;TEXT(V140+W140,"#,##0")&amp;"円）",S140&amp;"%対象※"&amp;"　税込 "&amp;TEXT(V140+W140,"#,##0")&amp;"円"))))</f>
        <v/>
      </c>
      <c r="AL140" s="19" t="str">
        <f>IF(OR(Q140=0,N(M140)=0),"","課税対象外（入湯税など）　"&amp;TEXT(M140,"#,##0")&amp;"円")</f>
        <v/>
      </c>
      <c r="AM140" s="19" t="str">
        <f>IF(OR(Q140=0,N(N140)=0),"","売上代金以外の額　"&amp;TEXT(N140,"#,##0")&amp;"円")</f>
        <v/>
      </c>
      <c r="AN140" s="19" t="str">
        <f>IF(Q140=0,"",IF(AA140&gt;0,"収入印紙 "&amp;TEXT(AA140,"#,##0")&amp;"円 貼付欄",""))</f>
        <v/>
      </c>
    </row>
    <row r="141">
      <c r="A141" s="103" t="n">
        <v>137</v>
      </c>
      <c r="B141" s="100" t="n"/>
      <c r="C141" s="100" t="n"/>
      <c r="D141" s="7" t="n"/>
      <c r="E141" s="7" t="n"/>
      <c r="F141" s="15" t="n"/>
      <c r="G141" s="15" t="n"/>
      <c r="H141" s="7" t="n"/>
      <c r="I141" s="15" t="n"/>
      <c r="J141" s="15" t="n"/>
      <c r="K141" s="104" t="n"/>
      <c r="L141" s="104" t="n"/>
      <c r="M141" s="104" t="n"/>
      <c r="N141" s="104" t="n"/>
      <c r="O141" s="15" t="n"/>
      <c r="P141" s="100" t="n"/>
      <c r="Q141" s="17">
        <f>IF(COUNT(K141,L141,M141,N141)=0,0,IF(AND(OR(N(K141)=0,R141&lt;&gt;""),OR(N(L141)=0,S141&lt;&gt;"")),1,0))</f>
        <v>0</v>
      </c>
      <c r="R141" s="17" t="str">
        <f>IF(C141="","",IFERROR(LOOKUP(2,1/(('設定'!$B$16:$B$19&lt;&gt;"")*('設定'!$B$16:$B$19&lt;=C141)*('設定'!$C$16:$C$19&lt;&gt;"")),'設定'!$C$16:$C$19),""))</f>
        <v/>
      </c>
      <c r="S141" s="17" t="str">
        <f>IF(C141="","",IFERROR(LOOKUP(2,1/(('設定'!$B$20:$B$23&lt;&gt;"")*('設定'!$B$20:$B$23&lt;=C141)*('設定'!$C$20:$C$23&lt;&gt;"")),'設定'!$C$20:$C$23),""))</f>
        <v/>
      </c>
      <c r="T141" s="105" t="str">
        <f>IF(Q141=0,"",IF(N(K141)=0,0,IF(J141="税抜",K141,K141-U141)))</f>
        <v/>
      </c>
      <c r="U141" s="105" t="str">
        <f>IF(Q141=0,"",IF(N(K141)=0,0,IF('設定'!$B$11="切上げ",ROUNDUP(IF(J141="税抜",K141*R141/100,K141*R141/(100+R141)),0),IF('設定'!$B$11="四捨五入",ROUND(IF(J141="税抜",K141*R141/100,K141*R141/(100+R141)),0),ROUNDDOWN(IF(J141="税抜",K141*R141/100,K141*R141/(100+R141)),0)))))</f>
        <v/>
      </c>
      <c r="V141" s="105" t="str">
        <f>IF(Q141=0,"",IF(N(L141)=0,0,IF(J141="税抜",L141,L141-W141)))</f>
        <v/>
      </c>
      <c r="W141" s="105" t="str">
        <f>IF(Q141=0,"",IF(N(L141)=0,0,IF('設定'!$B$11="切上げ",ROUNDUP(IF(J141="税抜",L141*S141/100,L141*S141/(100+S141)),0),IF('設定'!$B$11="四捨五入",ROUND(IF(J141="税抜",L141*S141/100,L141*S141/(100+S141)),0),ROUNDDOWN(IF(J141="税抜",L141*S141/100,L141*S141/(100+S141)),0)))))</f>
        <v/>
      </c>
      <c r="X141" s="105" t="str">
        <f>IF(Q141=0,"",T141+U141+V141+W141+N(M141)+N(N141))</f>
        <v/>
      </c>
      <c r="Y141" s="105" t="str">
        <f>IF(Q141=0,"",IF(AND('設定'!$B$9="はい",'設定'!$B$12="はい"),T141+V141,T141+U141+V141+W141))</f>
        <v/>
      </c>
      <c r="Z141" s="105" t="str">
        <f>IF(Q141=0,"",Y141+N(N141))</f>
        <v/>
      </c>
      <c r="AA141" s="105" t="str">
        <f>IF(Q141=0,"",IF(O141="はい",0,IF(I141="クレジットカード",0,IF(I141="電子（PDFのみ）",0,IF(Y141=0,IF(Z141&lt;'印紙判定表'!$A$24,0,'印紙判定表'!$C$24),IF(Z141&lt;'印紙判定表'!$A$6,0,INDEX('印紙判定表'!$C$5:$C$19,MATCH(MAX(Y141,'印紙判定表'!$A$6),'印紙判定表'!$A$5:$A$19,1))))))))</f>
        <v/>
      </c>
      <c r="AB141" s="11" t="str">
        <f>IF(Q141=0,"",IF(O141="はい","非課税（営業に関しない受取書・国税庁 No.7125）",IF(I141="クレジットカード","課税文書に当たらない（領収書に「クレジットカード利用」と印字・国税庁 質疑応答19/37）",IF(I141="電子（PDFのみ）","課税文書に当たらない（電子データのみで紙を渡さない・国税庁 質疑応答02/10。紙に印刷して渡すと課税）",IF(AA141=0,"非課税（受取金額が"&amp;TEXT(IF(Y141=0,'印紙判定表'!$A$24,'印紙判定表'!$A$6),"#,##0")&amp;"円"&amp;"未満・国税庁 No.7105）"&amp;IF(N(N141)&gt;0,"。売上代金と売上代金以外の合計で判定","")&amp;IF(N(M141)&gt;0,"。入湯税など特別徴収の税は判定額に入れない（印紙税法基本通達第32条）",""),"課税（判定額"&amp;TEXT(Y141,"#,##0")&amp;"円→"&amp;TEXT(AA141,"#,##0")&amp;"円）"&amp;IF(AND('設定'!$B$9="はい",'設定'!$B$12="はい"),"。消費税額を除いた額で判定（国税庁 No.7124）","。税込の額で判定（"&amp;IF('設定'!$B$9="はい","消費税額を印字しない書式・国税庁 No.7124","免税事業者・国税庁 質疑応答19/21")&amp;"）")&amp;IF(N(M141)&gt;0,"。入湯税など特別徴収の税は判定額に入れない（印紙税法基本通達第32条）","")&amp;IF(I141="銀行振込","。振込でも受取書（印紙税法基本通達 別表第一 第17号文書の4）","")&amp;IF(OR(I141="電子マネー",I141="コード決済"),"。決済の仕組みで扱いが違う（国税庁 質疑応答19/50）。この表では印紙が要るものとして判定","")&amp;IF(Y141=0,"。売上代金以外の受取書として判定（第17号の2）",IF(Y141&lt;'印紙判定表'!$A$6,"。売上代金は"&amp;TEXT('印紙判定表'!$A$6,"#,##0")&amp;"円"&amp;"未満だが、売上代金以外との合計が"&amp;TEXT('印紙判定表'!$A$6,"#,##0")&amp;"円"&amp;"以上のため"&amp;TEXT(AA141,"#,##0")&amp;"円","")))))))</f>
        <v/>
      </c>
      <c r="AC141" s="11" t="str">
        <f>IF(Q141=0,"",IF(G141="はい","簡易請求書の形（宛名なし・「上様」）","事業者宛（適格請求書の形）"))</f>
        <v/>
      </c>
      <c r="AD141" s="11" t="str">
        <f>IF(COUNT(K141,L141,M141,N141)=0,"",IF(Q141=0,"取引日を入れてください（税率を取引日で決めます）。",IF(AND(G141&lt;&gt;"はい",E141=""),"宛名を入れてください（事業者宛は宛名が必要）。","")&amp;IF(AND(G141="はい",'設定'!$B$10="その他（事業者間の取引が中心）"),"「上様」にできる事業か確認してください（相手が個別に特定される取引は簡易請求書の対象外・国税庁 問24-2）。","")&amp;IF(AND(G141&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141="","領収書の日付（受領日）を入れてください。","")&amp;IF(OR(I141="電子マネー",I141="コード決済"),"決済の仕組みで印紙の扱いが違います（国税庁 質疑応答19/50）。","")))</f>
        <v/>
      </c>
      <c r="AE141" s="19" t="str">
        <f>IF(Q141=0,"",IF(P141&lt;&gt;"","領 収 書（再発行）","領 収 書"))</f>
        <v/>
      </c>
      <c r="AF141" s="19" t="str">
        <f>IF(B141="","",IF(B141&gt;=DATE(2019,5,1),"令和"&amp;IF(YEAR(B141)=2019,"元",YEAR(B141)-2018)&amp;"年"&amp;MONTH(B141)&amp;"月"&amp;DAY(B141)&amp;"日",YEAR(B141)&amp;"年"&amp;MONTH(B141)&amp;"月"&amp;DAY(B141)&amp;"日")&amp;IF(P141&lt;&gt;"","　（再発行）元の領収書 "&amp;IF(P141&gt;=DATE(2019,5,1),"令和"&amp;IF(YEAR(P141)=2019,"元",YEAR(P141)-2018)&amp;"年"&amp;MONTH(P141)&amp;"月"&amp;DAY(P141)&amp;"日",YEAR(P141)&amp;"年"&amp;MONTH(P141)&amp;"月"&amp;DAY(P141)&amp;"日")&amp;"付",""))</f>
        <v/>
      </c>
      <c r="AG141" s="19" t="str">
        <f>IF(G141="はい","上様",IF(E141="","",E141&amp;" "&amp;IF(F141="","様",F141)))</f>
        <v/>
      </c>
      <c r="AH141" s="19" t="str">
        <f>IF(Q141=0,"","金額　￥"&amp;TEXT(X141,"#,##0")&amp;" －")</f>
        <v/>
      </c>
      <c r="AI141" s="19" t="str">
        <f>IF(H141="","","但し　"&amp;IF(RIGHT(H141&amp;IF(D141&lt;&gt;"","（"&amp;D141&amp;"）",""),3)="として",H141&amp;IF(D141&lt;&gt;"","（"&amp;D141&amp;"）",""),H141&amp;IF(D141&lt;&gt;"","（"&amp;D141&amp;"）","")&amp;"として")&amp;IF(I141="クレジットカード","（クレジットカード利用）","")&amp;IF(N(L141)&gt;0,"（※は軽減税率の対象品目）",""))</f>
        <v/>
      </c>
      <c r="AJ141" s="19" t="str">
        <f>IF(OR(Q141=0,N(K141)=0),"",IF(AND('設定'!$B$12&lt;&gt;"はい",'設定'!$B$8=""),"",IF(G141="はい",R141&amp;"%対象"&amp;"　"&amp;TEXT(T141+U141,"#,##0")&amp;"円"&amp;IF('設定'!$B$12="はい","（うち消費税額 "&amp;TEXT(U141,"#,##0")&amp;"円）",""),IF('設定'!$B$12="はい",R141&amp;"%対象"&amp;"　税抜 "&amp;TEXT(T141,"#,##0")&amp;"円　消費税額 "&amp;TEXT(U141,"#,##0")&amp;"円（税込 "&amp;TEXT(T141+U141,"#,##0")&amp;"円）",R141&amp;"%対象"&amp;"　税込 "&amp;TEXT(T141+U141,"#,##0")&amp;"円"))))</f>
        <v/>
      </c>
      <c r="AK141" s="19" t="str">
        <f>IF(OR(Q141=0,N(L141)=0),"",IF(AND('設定'!$B$12&lt;&gt;"はい",'設定'!$B$8=""),"",IF(G141="はい",S141&amp;"%対象※"&amp;"　"&amp;TEXT(V141+W141,"#,##0")&amp;"円"&amp;IF('設定'!$B$12="はい","（うち消費税額 "&amp;TEXT(W141,"#,##0")&amp;"円）",""),IF('設定'!$B$12="はい",S141&amp;"%対象※"&amp;"　税抜 "&amp;TEXT(V141,"#,##0")&amp;"円　消費税額 "&amp;TEXT(W141,"#,##0")&amp;"円（税込 "&amp;TEXT(V141+W141,"#,##0")&amp;"円）",S141&amp;"%対象※"&amp;"　税込 "&amp;TEXT(V141+W141,"#,##0")&amp;"円"))))</f>
        <v/>
      </c>
      <c r="AL141" s="19" t="str">
        <f>IF(OR(Q141=0,N(M141)=0),"","課税対象外（入湯税など）　"&amp;TEXT(M141,"#,##0")&amp;"円")</f>
        <v/>
      </c>
      <c r="AM141" s="19" t="str">
        <f>IF(OR(Q141=0,N(N141)=0),"","売上代金以外の額　"&amp;TEXT(N141,"#,##0")&amp;"円")</f>
        <v/>
      </c>
      <c r="AN141" s="19" t="str">
        <f>IF(Q141=0,"",IF(AA141&gt;0,"収入印紙 "&amp;TEXT(AA141,"#,##0")&amp;"円 貼付欄",""))</f>
        <v/>
      </c>
    </row>
    <row r="142">
      <c r="A142" s="103" t="n">
        <v>138</v>
      </c>
      <c r="B142" s="100" t="n"/>
      <c r="C142" s="100" t="n"/>
      <c r="D142" s="7" t="n"/>
      <c r="E142" s="7" t="n"/>
      <c r="F142" s="15" t="n"/>
      <c r="G142" s="15" t="n"/>
      <c r="H142" s="7" t="n"/>
      <c r="I142" s="15" t="n"/>
      <c r="J142" s="15" t="n"/>
      <c r="K142" s="104" t="n"/>
      <c r="L142" s="104" t="n"/>
      <c r="M142" s="104" t="n"/>
      <c r="N142" s="104" t="n"/>
      <c r="O142" s="15" t="n"/>
      <c r="P142" s="100" t="n"/>
      <c r="Q142" s="17">
        <f>IF(COUNT(K142,L142,M142,N142)=0,0,IF(AND(OR(N(K142)=0,R142&lt;&gt;""),OR(N(L142)=0,S142&lt;&gt;"")),1,0))</f>
        <v>0</v>
      </c>
      <c r="R142" s="17" t="str">
        <f>IF(C142="","",IFERROR(LOOKUP(2,1/(('設定'!$B$16:$B$19&lt;&gt;"")*('設定'!$B$16:$B$19&lt;=C142)*('設定'!$C$16:$C$19&lt;&gt;"")),'設定'!$C$16:$C$19),""))</f>
        <v/>
      </c>
      <c r="S142" s="17" t="str">
        <f>IF(C142="","",IFERROR(LOOKUP(2,1/(('設定'!$B$20:$B$23&lt;&gt;"")*('設定'!$B$20:$B$23&lt;=C142)*('設定'!$C$20:$C$23&lt;&gt;"")),'設定'!$C$20:$C$23),""))</f>
        <v/>
      </c>
      <c r="T142" s="105" t="str">
        <f>IF(Q142=0,"",IF(N(K142)=0,0,IF(J142="税抜",K142,K142-U142)))</f>
        <v/>
      </c>
      <c r="U142" s="105" t="str">
        <f>IF(Q142=0,"",IF(N(K142)=0,0,IF('設定'!$B$11="切上げ",ROUNDUP(IF(J142="税抜",K142*R142/100,K142*R142/(100+R142)),0),IF('設定'!$B$11="四捨五入",ROUND(IF(J142="税抜",K142*R142/100,K142*R142/(100+R142)),0),ROUNDDOWN(IF(J142="税抜",K142*R142/100,K142*R142/(100+R142)),0)))))</f>
        <v/>
      </c>
      <c r="V142" s="105" t="str">
        <f>IF(Q142=0,"",IF(N(L142)=0,0,IF(J142="税抜",L142,L142-W142)))</f>
        <v/>
      </c>
      <c r="W142" s="105" t="str">
        <f>IF(Q142=0,"",IF(N(L142)=0,0,IF('設定'!$B$11="切上げ",ROUNDUP(IF(J142="税抜",L142*S142/100,L142*S142/(100+S142)),0),IF('設定'!$B$11="四捨五入",ROUND(IF(J142="税抜",L142*S142/100,L142*S142/(100+S142)),0),ROUNDDOWN(IF(J142="税抜",L142*S142/100,L142*S142/(100+S142)),0)))))</f>
        <v/>
      </c>
      <c r="X142" s="105" t="str">
        <f>IF(Q142=0,"",T142+U142+V142+W142+N(M142)+N(N142))</f>
        <v/>
      </c>
      <c r="Y142" s="105" t="str">
        <f>IF(Q142=0,"",IF(AND('設定'!$B$9="はい",'設定'!$B$12="はい"),T142+V142,T142+U142+V142+W142))</f>
        <v/>
      </c>
      <c r="Z142" s="105" t="str">
        <f>IF(Q142=0,"",Y142+N(N142))</f>
        <v/>
      </c>
      <c r="AA142" s="105" t="str">
        <f>IF(Q142=0,"",IF(O142="はい",0,IF(I142="クレジットカード",0,IF(I142="電子（PDFのみ）",0,IF(Y142=0,IF(Z142&lt;'印紙判定表'!$A$24,0,'印紙判定表'!$C$24),IF(Z142&lt;'印紙判定表'!$A$6,0,INDEX('印紙判定表'!$C$5:$C$19,MATCH(MAX(Y142,'印紙判定表'!$A$6),'印紙判定表'!$A$5:$A$19,1))))))))</f>
        <v/>
      </c>
      <c r="AB142" s="11" t="str">
        <f>IF(Q142=0,"",IF(O142="はい","非課税（営業に関しない受取書・国税庁 No.7125）",IF(I142="クレジットカード","課税文書に当たらない（領収書に「クレジットカード利用」と印字・国税庁 質疑応答19/37）",IF(I142="電子（PDFのみ）","課税文書に当たらない（電子データのみで紙を渡さない・国税庁 質疑応答02/10。紙に印刷して渡すと課税）",IF(AA142=0,"非課税（受取金額が"&amp;TEXT(IF(Y142=0,'印紙判定表'!$A$24,'印紙判定表'!$A$6),"#,##0")&amp;"円"&amp;"未満・国税庁 No.7105）"&amp;IF(N(N142)&gt;0,"。売上代金と売上代金以外の合計で判定","")&amp;IF(N(M142)&gt;0,"。入湯税など特別徴収の税は判定額に入れない（印紙税法基本通達第32条）",""),"課税（判定額"&amp;TEXT(Y142,"#,##0")&amp;"円→"&amp;TEXT(AA142,"#,##0")&amp;"円）"&amp;IF(AND('設定'!$B$9="はい",'設定'!$B$12="はい"),"。消費税額を除いた額で判定（国税庁 No.7124）","。税込の額で判定（"&amp;IF('設定'!$B$9="はい","消費税額を印字しない書式・国税庁 No.7124","免税事業者・国税庁 質疑応答19/21")&amp;"）")&amp;IF(N(M142)&gt;0,"。入湯税など特別徴収の税は判定額に入れない（印紙税法基本通達第32条）","")&amp;IF(I142="銀行振込","。振込でも受取書（印紙税法基本通達 別表第一 第17号文書の4）","")&amp;IF(OR(I142="電子マネー",I142="コード決済"),"。決済の仕組みで扱いが違う（国税庁 質疑応答19/50）。この表では印紙が要るものとして判定","")&amp;IF(Y142=0,"。売上代金以外の受取書として判定（第17号の2）",IF(Y142&lt;'印紙判定表'!$A$6,"。売上代金は"&amp;TEXT('印紙判定表'!$A$6,"#,##0")&amp;"円"&amp;"未満だが、売上代金以外との合計が"&amp;TEXT('印紙判定表'!$A$6,"#,##0")&amp;"円"&amp;"以上のため"&amp;TEXT(AA142,"#,##0")&amp;"円","")))))))</f>
        <v/>
      </c>
      <c r="AC142" s="11" t="str">
        <f>IF(Q142=0,"",IF(G142="はい","簡易請求書の形（宛名なし・「上様」）","事業者宛（適格請求書の形）"))</f>
        <v/>
      </c>
      <c r="AD142" s="11" t="str">
        <f>IF(COUNT(K142,L142,M142,N142)=0,"",IF(Q142=0,"取引日を入れてください（税率を取引日で決めます）。",IF(AND(G142&lt;&gt;"はい",E142=""),"宛名を入れてください（事業者宛は宛名が必要）。","")&amp;IF(AND(G142="はい",'設定'!$B$10="その他（事業者間の取引が中心）"),"「上様」にできる事業か確認してください（相手が個別に特定される取引は簡易請求書の対象外・国税庁 問24-2）。","")&amp;IF(AND(G142&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142="","領収書の日付（受領日）を入れてください。","")&amp;IF(OR(I142="電子マネー",I142="コード決済"),"決済の仕組みで印紙の扱いが違います（国税庁 質疑応答19/50）。","")))</f>
        <v/>
      </c>
      <c r="AE142" s="19" t="str">
        <f>IF(Q142=0,"",IF(P142&lt;&gt;"","領 収 書（再発行）","領 収 書"))</f>
        <v/>
      </c>
      <c r="AF142" s="19" t="str">
        <f>IF(B142="","",IF(B142&gt;=DATE(2019,5,1),"令和"&amp;IF(YEAR(B142)=2019,"元",YEAR(B142)-2018)&amp;"年"&amp;MONTH(B142)&amp;"月"&amp;DAY(B142)&amp;"日",YEAR(B142)&amp;"年"&amp;MONTH(B142)&amp;"月"&amp;DAY(B142)&amp;"日")&amp;IF(P142&lt;&gt;"","　（再発行）元の領収書 "&amp;IF(P142&gt;=DATE(2019,5,1),"令和"&amp;IF(YEAR(P142)=2019,"元",YEAR(P142)-2018)&amp;"年"&amp;MONTH(P142)&amp;"月"&amp;DAY(P142)&amp;"日",YEAR(P142)&amp;"年"&amp;MONTH(P142)&amp;"月"&amp;DAY(P142)&amp;"日")&amp;"付",""))</f>
        <v/>
      </c>
      <c r="AG142" s="19" t="str">
        <f>IF(G142="はい","上様",IF(E142="","",E142&amp;" "&amp;IF(F142="","様",F142)))</f>
        <v/>
      </c>
      <c r="AH142" s="19" t="str">
        <f>IF(Q142=0,"","金額　￥"&amp;TEXT(X142,"#,##0")&amp;" －")</f>
        <v/>
      </c>
      <c r="AI142" s="19" t="str">
        <f>IF(H142="","","但し　"&amp;IF(RIGHT(H142&amp;IF(D142&lt;&gt;"","（"&amp;D142&amp;"）",""),3)="として",H142&amp;IF(D142&lt;&gt;"","（"&amp;D142&amp;"）",""),H142&amp;IF(D142&lt;&gt;"","（"&amp;D142&amp;"）","")&amp;"として")&amp;IF(I142="クレジットカード","（クレジットカード利用）","")&amp;IF(N(L142)&gt;0,"（※は軽減税率の対象品目）",""))</f>
        <v/>
      </c>
      <c r="AJ142" s="19" t="str">
        <f>IF(OR(Q142=0,N(K142)=0),"",IF(AND('設定'!$B$12&lt;&gt;"はい",'設定'!$B$8=""),"",IF(G142="はい",R142&amp;"%対象"&amp;"　"&amp;TEXT(T142+U142,"#,##0")&amp;"円"&amp;IF('設定'!$B$12="はい","（うち消費税額 "&amp;TEXT(U142,"#,##0")&amp;"円）",""),IF('設定'!$B$12="はい",R142&amp;"%対象"&amp;"　税抜 "&amp;TEXT(T142,"#,##0")&amp;"円　消費税額 "&amp;TEXT(U142,"#,##0")&amp;"円（税込 "&amp;TEXT(T142+U142,"#,##0")&amp;"円）",R142&amp;"%対象"&amp;"　税込 "&amp;TEXT(T142+U142,"#,##0")&amp;"円"))))</f>
        <v/>
      </c>
      <c r="AK142" s="19" t="str">
        <f>IF(OR(Q142=0,N(L142)=0),"",IF(AND('設定'!$B$12&lt;&gt;"はい",'設定'!$B$8=""),"",IF(G142="はい",S142&amp;"%対象※"&amp;"　"&amp;TEXT(V142+W142,"#,##0")&amp;"円"&amp;IF('設定'!$B$12="はい","（うち消費税額 "&amp;TEXT(W142,"#,##0")&amp;"円）",""),IF('設定'!$B$12="はい",S142&amp;"%対象※"&amp;"　税抜 "&amp;TEXT(V142,"#,##0")&amp;"円　消費税額 "&amp;TEXT(W142,"#,##0")&amp;"円（税込 "&amp;TEXT(V142+W142,"#,##0")&amp;"円）",S142&amp;"%対象※"&amp;"　税込 "&amp;TEXT(V142+W142,"#,##0")&amp;"円"))))</f>
        <v/>
      </c>
      <c r="AL142" s="19" t="str">
        <f>IF(OR(Q142=0,N(M142)=0),"","課税対象外（入湯税など）　"&amp;TEXT(M142,"#,##0")&amp;"円")</f>
        <v/>
      </c>
      <c r="AM142" s="19" t="str">
        <f>IF(OR(Q142=0,N(N142)=0),"","売上代金以外の額　"&amp;TEXT(N142,"#,##0")&amp;"円")</f>
        <v/>
      </c>
      <c r="AN142" s="19" t="str">
        <f>IF(Q142=0,"",IF(AA142&gt;0,"収入印紙 "&amp;TEXT(AA142,"#,##0")&amp;"円 貼付欄",""))</f>
        <v/>
      </c>
    </row>
    <row r="143">
      <c r="A143" s="103" t="n">
        <v>139</v>
      </c>
      <c r="B143" s="100" t="n"/>
      <c r="C143" s="100" t="n"/>
      <c r="D143" s="7" t="n"/>
      <c r="E143" s="7" t="n"/>
      <c r="F143" s="15" t="n"/>
      <c r="G143" s="15" t="n"/>
      <c r="H143" s="7" t="n"/>
      <c r="I143" s="15" t="n"/>
      <c r="J143" s="15" t="n"/>
      <c r="K143" s="104" t="n"/>
      <c r="L143" s="104" t="n"/>
      <c r="M143" s="104" t="n"/>
      <c r="N143" s="104" t="n"/>
      <c r="O143" s="15" t="n"/>
      <c r="P143" s="100" t="n"/>
      <c r="Q143" s="17">
        <f>IF(COUNT(K143,L143,M143,N143)=0,0,IF(AND(OR(N(K143)=0,R143&lt;&gt;""),OR(N(L143)=0,S143&lt;&gt;"")),1,0))</f>
        <v>0</v>
      </c>
      <c r="R143" s="17" t="str">
        <f>IF(C143="","",IFERROR(LOOKUP(2,1/(('設定'!$B$16:$B$19&lt;&gt;"")*('設定'!$B$16:$B$19&lt;=C143)*('設定'!$C$16:$C$19&lt;&gt;"")),'設定'!$C$16:$C$19),""))</f>
        <v/>
      </c>
      <c r="S143" s="17" t="str">
        <f>IF(C143="","",IFERROR(LOOKUP(2,1/(('設定'!$B$20:$B$23&lt;&gt;"")*('設定'!$B$20:$B$23&lt;=C143)*('設定'!$C$20:$C$23&lt;&gt;"")),'設定'!$C$20:$C$23),""))</f>
        <v/>
      </c>
      <c r="T143" s="105" t="str">
        <f>IF(Q143=0,"",IF(N(K143)=0,0,IF(J143="税抜",K143,K143-U143)))</f>
        <v/>
      </c>
      <c r="U143" s="105" t="str">
        <f>IF(Q143=0,"",IF(N(K143)=0,0,IF('設定'!$B$11="切上げ",ROUNDUP(IF(J143="税抜",K143*R143/100,K143*R143/(100+R143)),0),IF('設定'!$B$11="四捨五入",ROUND(IF(J143="税抜",K143*R143/100,K143*R143/(100+R143)),0),ROUNDDOWN(IF(J143="税抜",K143*R143/100,K143*R143/(100+R143)),0)))))</f>
        <v/>
      </c>
      <c r="V143" s="105" t="str">
        <f>IF(Q143=0,"",IF(N(L143)=0,0,IF(J143="税抜",L143,L143-W143)))</f>
        <v/>
      </c>
      <c r="W143" s="105" t="str">
        <f>IF(Q143=0,"",IF(N(L143)=0,0,IF('設定'!$B$11="切上げ",ROUNDUP(IF(J143="税抜",L143*S143/100,L143*S143/(100+S143)),0),IF('設定'!$B$11="四捨五入",ROUND(IF(J143="税抜",L143*S143/100,L143*S143/(100+S143)),0),ROUNDDOWN(IF(J143="税抜",L143*S143/100,L143*S143/(100+S143)),0)))))</f>
        <v/>
      </c>
      <c r="X143" s="105" t="str">
        <f>IF(Q143=0,"",T143+U143+V143+W143+N(M143)+N(N143))</f>
        <v/>
      </c>
      <c r="Y143" s="105" t="str">
        <f>IF(Q143=0,"",IF(AND('設定'!$B$9="はい",'設定'!$B$12="はい"),T143+V143,T143+U143+V143+W143))</f>
        <v/>
      </c>
      <c r="Z143" s="105" t="str">
        <f>IF(Q143=0,"",Y143+N(N143))</f>
        <v/>
      </c>
      <c r="AA143" s="105" t="str">
        <f>IF(Q143=0,"",IF(O143="はい",0,IF(I143="クレジットカード",0,IF(I143="電子（PDFのみ）",0,IF(Y143=0,IF(Z143&lt;'印紙判定表'!$A$24,0,'印紙判定表'!$C$24),IF(Z143&lt;'印紙判定表'!$A$6,0,INDEX('印紙判定表'!$C$5:$C$19,MATCH(MAX(Y143,'印紙判定表'!$A$6),'印紙判定表'!$A$5:$A$19,1))))))))</f>
        <v/>
      </c>
      <c r="AB143" s="11" t="str">
        <f>IF(Q143=0,"",IF(O143="はい","非課税（営業に関しない受取書・国税庁 No.7125）",IF(I143="クレジットカード","課税文書に当たらない（領収書に「クレジットカード利用」と印字・国税庁 質疑応答19/37）",IF(I143="電子（PDFのみ）","課税文書に当たらない（電子データのみで紙を渡さない・国税庁 質疑応答02/10。紙に印刷して渡すと課税）",IF(AA143=0,"非課税（受取金額が"&amp;TEXT(IF(Y143=0,'印紙判定表'!$A$24,'印紙判定表'!$A$6),"#,##0")&amp;"円"&amp;"未満・国税庁 No.7105）"&amp;IF(N(N143)&gt;0,"。売上代金と売上代金以外の合計で判定","")&amp;IF(N(M143)&gt;0,"。入湯税など特別徴収の税は判定額に入れない（印紙税法基本通達第32条）",""),"課税（判定額"&amp;TEXT(Y143,"#,##0")&amp;"円→"&amp;TEXT(AA143,"#,##0")&amp;"円）"&amp;IF(AND('設定'!$B$9="はい",'設定'!$B$12="はい"),"。消費税額を除いた額で判定（国税庁 No.7124）","。税込の額で判定（"&amp;IF('設定'!$B$9="はい","消費税額を印字しない書式・国税庁 No.7124","免税事業者・国税庁 質疑応答19/21")&amp;"）")&amp;IF(N(M143)&gt;0,"。入湯税など特別徴収の税は判定額に入れない（印紙税法基本通達第32条）","")&amp;IF(I143="銀行振込","。振込でも受取書（印紙税法基本通達 別表第一 第17号文書の4）","")&amp;IF(OR(I143="電子マネー",I143="コード決済"),"。決済の仕組みで扱いが違う（国税庁 質疑応答19/50）。この表では印紙が要るものとして判定","")&amp;IF(Y143=0,"。売上代金以外の受取書として判定（第17号の2）",IF(Y143&lt;'印紙判定表'!$A$6,"。売上代金は"&amp;TEXT('印紙判定表'!$A$6,"#,##0")&amp;"円"&amp;"未満だが、売上代金以外との合計が"&amp;TEXT('印紙判定表'!$A$6,"#,##0")&amp;"円"&amp;"以上のため"&amp;TEXT(AA143,"#,##0")&amp;"円","")))))))</f>
        <v/>
      </c>
      <c r="AC143" s="11" t="str">
        <f>IF(Q143=0,"",IF(G143="はい","簡易請求書の形（宛名なし・「上様」）","事業者宛（適格請求書の形）"))</f>
        <v/>
      </c>
      <c r="AD143" s="11" t="str">
        <f>IF(COUNT(K143,L143,M143,N143)=0,"",IF(Q143=0,"取引日を入れてください（税率を取引日で決めます）。",IF(AND(G143&lt;&gt;"はい",E143=""),"宛名を入れてください（事業者宛は宛名が必要）。","")&amp;IF(AND(G143="はい",'設定'!$B$10="その他（事業者間の取引が中心）"),"「上様」にできる事業か確認してください（相手が個別に特定される取引は簡易請求書の対象外・国税庁 問24-2）。","")&amp;IF(AND(G143&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143="","領収書の日付（受領日）を入れてください。","")&amp;IF(OR(I143="電子マネー",I143="コード決済"),"決済の仕組みで印紙の扱いが違います（国税庁 質疑応答19/50）。","")))</f>
        <v/>
      </c>
      <c r="AE143" s="19" t="str">
        <f>IF(Q143=0,"",IF(P143&lt;&gt;"","領 収 書（再発行）","領 収 書"))</f>
        <v/>
      </c>
      <c r="AF143" s="19" t="str">
        <f>IF(B143="","",IF(B143&gt;=DATE(2019,5,1),"令和"&amp;IF(YEAR(B143)=2019,"元",YEAR(B143)-2018)&amp;"年"&amp;MONTH(B143)&amp;"月"&amp;DAY(B143)&amp;"日",YEAR(B143)&amp;"年"&amp;MONTH(B143)&amp;"月"&amp;DAY(B143)&amp;"日")&amp;IF(P143&lt;&gt;"","　（再発行）元の領収書 "&amp;IF(P143&gt;=DATE(2019,5,1),"令和"&amp;IF(YEAR(P143)=2019,"元",YEAR(P143)-2018)&amp;"年"&amp;MONTH(P143)&amp;"月"&amp;DAY(P143)&amp;"日",YEAR(P143)&amp;"年"&amp;MONTH(P143)&amp;"月"&amp;DAY(P143)&amp;"日")&amp;"付",""))</f>
        <v/>
      </c>
      <c r="AG143" s="19" t="str">
        <f>IF(G143="はい","上様",IF(E143="","",E143&amp;" "&amp;IF(F143="","様",F143)))</f>
        <v/>
      </c>
      <c r="AH143" s="19" t="str">
        <f>IF(Q143=0,"","金額　￥"&amp;TEXT(X143,"#,##0")&amp;" －")</f>
        <v/>
      </c>
      <c r="AI143" s="19" t="str">
        <f>IF(H143="","","但し　"&amp;IF(RIGHT(H143&amp;IF(D143&lt;&gt;"","（"&amp;D143&amp;"）",""),3)="として",H143&amp;IF(D143&lt;&gt;"","（"&amp;D143&amp;"）",""),H143&amp;IF(D143&lt;&gt;"","（"&amp;D143&amp;"）","")&amp;"として")&amp;IF(I143="クレジットカード","（クレジットカード利用）","")&amp;IF(N(L143)&gt;0,"（※は軽減税率の対象品目）",""))</f>
        <v/>
      </c>
      <c r="AJ143" s="19" t="str">
        <f>IF(OR(Q143=0,N(K143)=0),"",IF(AND('設定'!$B$12&lt;&gt;"はい",'設定'!$B$8=""),"",IF(G143="はい",R143&amp;"%対象"&amp;"　"&amp;TEXT(T143+U143,"#,##0")&amp;"円"&amp;IF('設定'!$B$12="はい","（うち消費税額 "&amp;TEXT(U143,"#,##0")&amp;"円）",""),IF('設定'!$B$12="はい",R143&amp;"%対象"&amp;"　税抜 "&amp;TEXT(T143,"#,##0")&amp;"円　消費税額 "&amp;TEXT(U143,"#,##0")&amp;"円（税込 "&amp;TEXT(T143+U143,"#,##0")&amp;"円）",R143&amp;"%対象"&amp;"　税込 "&amp;TEXT(T143+U143,"#,##0")&amp;"円"))))</f>
        <v/>
      </c>
      <c r="AK143" s="19" t="str">
        <f>IF(OR(Q143=0,N(L143)=0),"",IF(AND('設定'!$B$12&lt;&gt;"はい",'設定'!$B$8=""),"",IF(G143="はい",S143&amp;"%対象※"&amp;"　"&amp;TEXT(V143+W143,"#,##0")&amp;"円"&amp;IF('設定'!$B$12="はい","（うち消費税額 "&amp;TEXT(W143,"#,##0")&amp;"円）",""),IF('設定'!$B$12="はい",S143&amp;"%対象※"&amp;"　税抜 "&amp;TEXT(V143,"#,##0")&amp;"円　消費税額 "&amp;TEXT(W143,"#,##0")&amp;"円（税込 "&amp;TEXT(V143+W143,"#,##0")&amp;"円）",S143&amp;"%対象※"&amp;"　税込 "&amp;TEXT(V143+W143,"#,##0")&amp;"円"))))</f>
        <v/>
      </c>
      <c r="AL143" s="19" t="str">
        <f>IF(OR(Q143=0,N(M143)=0),"","課税対象外（入湯税など）　"&amp;TEXT(M143,"#,##0")&amp;"円")</f>
        <v/>
      </c>
      <c r="AM143" s="19" t="str">
        <f>IF(OR(Q143=0,N(N143)=0),"","売上代金以外の額　"&amp;TEXT(N143,"#,##0")&amp;"円")</f>
        <v/>
      </c>
      <c r="AN143" s="19" t="str">
        <f>IF(Q143=0,"",IF(AA143&gt;0,"収入印紙 "&amp;TEXT(AA143,"#,##0")&amp;"円 貼付欄",""))</f>
        <v/>
      </c>
    </row>
    <row r="144">
      <c r="A144" s="103" t="n">
        <v>140</v>
      </c>
      <c r="B144" s="100" t="n"/>
      <c r="C144" s="100" t="n"/>
      <c r="D144" s="7" t="n"/>
      <c r="E144" s="7" t="n"/>
      <c r="F144" s="15" t="n"/>
      <c r="G144" s="15" t="n"/>
      <c r="H144" s="7" t="n"/>
      <c r="I144" s="15" t="n"/>
      <c r="J144" s="15" t="n"/>
      <c r="K144" s="104" t="n"/>
      <c r="L144" s="104" t="n"/>
      <c r="M144" s="104" t="n"/>
      <c r="N144" s="104" t="n"/>
      <c r="O144" s="15" t="n"/>
      <c r="P144" s="100" t="n"/>
      <c r="Q144" s="17">
        <f>IF(COUNT(K144,L144,M144,N144)=0,0,IF(AND(OR(N(K144)=0,R144&lt;&gt;""),OR(N(L144)=0,S144&lt;&gt;"")),1,0))</f>
        <v>0</v>
      </c>
      <c r="R144" s="17" t="str">
        <f>IF(C144="","",IFERROR(LOOKUP(2,1/(('設定'!$B$16:$B$19&lt;&gt;"")*('設定'!$B$16:$B$19&lt;=C144)*('設定'!$C$16:$C$19&lt;&gt;"")),'設定'!$C$16:$C$19),""))</f>
        <v/>
      </c>
      <c r="S144" s="17" t="str">
        <f>IF(C144="","",IFERROR(LOOKUP(2,1/(('設定'!$B$20:$B$23&lt;&gt;"")*('設定'!$B$20:$B$23&lt;=C144)*('設定'!$C$20:$C$23&lt;&gt;"")),'設定'!$C$20:$C$23),""))</f>
        <v/>
      </c>
      <c r="T144" s="105" t="str">
        <f>IF(Q144=0,"",IF(N(K144)=0,0,IF(J144="税抜",K144,K144-U144)))</f>
        <v/>
      </c>
      <c r="U144" s="105" t="str">
        <f>IF(Q144=0,"",IF(N(K144)=0,0,IF('設定'!$B$11="切上げ",ROUNDUP(IF(J144="税抜",K144*R144/100,K144*R144/(100+R144)),0),IF('設定'!$B$11="四捨五入",ROUND(IF(J144="税抜",K144*R144/100,K144*R144/(100+R144)),0),ROUNDDOWN(IF(J144="税抜",K144*R144/100,K144*R144/(100+R144)),0)))))</f>
        <v/>
      </c>
      <c r="V144" s="105" t="str">
        <f>IF(Q144=0,"",IF(N(L144)=0,0,IF(J144="税抜",L144,L144-W144)))</f>
        <v/>
      </c>
      <c r="W144" s="105" t="str">
        <f>IF(Q144=0,"",IF(N(L144)=0,0,IF('設定'!$B$11="切上げ",ROUNDUP(IF(J144="税抜",L144*S144/100,L144*S144/(100+S144)),0),IF('設定'!$B$11="四捨五入",ROUND(IF(J144="税抜",L144*S144/100,L144*S144/(100+S144)),0),ROUNDDOWN(IF(J144="税抜",L144*S144/100,L144*S144/(100+S144)),0)))))</f>
        <v/>
      </c>
      <c r="X144" s="105" t="str">
        <f>IF(Q144=0,"",T144+U144+V144+W144+N(M144)+N(N144))</f>
        <v/>
      </c>
      <c r="Y144" s="105" t="str">
        <f>IF(Q144=0,"",IF(AND('設定'!$B$9="はい",'設定'!$B$12="はい"),T144+V144,T144+U144+V144+W144))</f>
        <v/>
      </c>
      <c r="Z144" s="105" t="str">
        <f>IF(Q144=0,"",Y144+N(N144))</f>
        <v/>
      </c>
      <c r="AA144" s="105" t="str">
        <f>IF(Q144=0,"",IF(O144="はい",0,IF(I144="クレジットカード",0,IF(I144="電子（PDFのみ）",0,IF(Y144=0,IF(Z144&lt;'印紙判定表'!$A$24,0,'印紙判定表'!$C$24),IF(Z144&lt;'印紙判定表'!$A$6,0,INDEX('印紙判定表'!$C$5:$C$19,MATCH(MAX(Y144,'印紙判定表'!$A$6),'印紙判定表'!$A$5:$A$19,1))))))))</f>
        <v/>
      </c>
      <c r="AB144" s="11" t="str">
        <f>IF(Q144=0,"",IF(O144="はい","非課税（営業に関しない受取書・国税庁 No.7125）",IF(I144="クレジットカード","課税文書に当たらない（領収書に「クレジットカード利用」と印字・国税庁 質疑応答19/37）",IF(I144="電子（PDFのみ）","課税文書に当たらない（電子データのみで紙を渡さない・国税庁 質疑応答02/10。紙に印刷して渡すと課税）",IF(AA144=0,"非課税（受取金額が"&amp;TEXT(IF(Y144=0,'印紙判定表'!$A$24,'印紙判定表'!$A$6),"#,##0")&amp;"円"&amp;"未満・国税庁 No.7105）"&amp;IF(N(N144)&gt;0,"。売上代金と売上代金以外の合計で判定","")&amp;IF(N(M144)&gt;0,"。入湯税など特別徴収の税は判定額に入れない（印紙税法基本通達第32条）",""),"課税（判定額"&amp;TEXT(Y144,"#,##0")&amp;"円→"&amp;TEXT(AA144,"#,##0")&amp;"円）"&amp;IF(AND('設定'!$B$9="はい",'設定'!$B$12="はい"),"。消費税額を除いた額で判定（国税庁 No.7124）","。税込の額で判定（"&amp;IF('設定'!$B$9="はい","消費税額を印字しない書式・国税庁 No.7124","免税事業者・国税庁 質疑応答19/21")&amp;"）")&amp;IF(N(M144)&gt;0,"。入湯税など特別徴収の税は判定額に入れない（印紙税法基本通達第32条）","")&amp;IF(I144="銀行振込","。振込でも受取書（印紙税法基本通達 別表第一 第17号文書の4）","")&amp;IF(OR(I144="電子マネー",I144="コード決済"),"。決済の仕組みで扱いが違う（国税庁 質疑応答19/50）。この表では印紙が要るものとして判定","")&amp;IF(Y144=0,"。売上代金以外の受取書として判定（第17号の2）",IF(Y144&lt;'印紙判定表'!$A$6,"。売上代金は"&amp;TEXT('印紙判定表'!$A$6,"#,##0")&amp;"円"&amp;"未満だが、売上代金以外との合計が"&amp;TEXT('印紙判定表'!$A$6,"#,##0")&amp;"円"&amp;"以上のため"&amp;TEXT(AA144,"#,##0")&amp;"円","")))))))</f>
        <v/>
      </c>
      <c r="AC144" s="11" t="str">
        <f>IF(Q144=0,"",IF(G144="はい","簡易請求書の形（宛名なし・「上様」）","事業者宛（適格請求書の形）"))</f>
        <v/>
      </c>
      <c r="AD144" s="11" t="str">
        <f>IF(COUNT(K144,L144,M144,N144)=0,"",IF(Q144=0,"取引日を入れてください（税率を取引日で決めます）。",IF(AND(G144&lt;&gt;"はい",E144=""),"宛名を入れてください（事業者宛は宛名が必要）。","")&amp;IF(AND(G144="はい",'設定'!$B$10="その他（事業者間の取引が中心）"),"「上様」にできる事業か確認してください（相手が個別に特定される取引は簡易請求書の対象外・国税庁 問24-2）。","")&amp;IF(AND(G144&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144="","領収書の日付（受領日）を入れてください。","")&amp;IF(OR(I144="電子マネー",I144="コード決済"),"決済の仕組みで印紙の扱いが違います（国税庁 質疑応答19/50）。","")))</f>
        <v/>
      </c>
      <c r="AE144" s="19" t="str">
        <f>IF(Q144=0,"",IF(P144&lt;&gt;"","領 収 書（再発行）","領 収 書"))</f>
        <v/>
      </c>
      <c r="AF144" s="19" t="str">
        <f>IF(B144="","",IF(B144&gt;=DATE(2019,5,1),"令和"&amp;IF(YEAR(B144)=2019,"元",YEAR(B144)-2018)&amp;"年"&amp;MONTH(B144)&amp;"月"&amp;DAY(B144)&amp;"日",YEAR(B144)&amp;"年"&amp;MONTH(B144)&amp;"月"&amp;DAY(B144)&amp;"日")&amp;IF(P144&lt;&gt;"","　（再発行）元の領収書 "&amp;IF(P144&gt;=DATE(2019,5,1),"令和"&amp;IF(YEAR(P144)=2019,"元",YEAR(P144)-2018)&amp;"年"&amp;MONTH(P144)&amp;"月"&amp;DAY(P144)&amp;"日",YEAR(P144)&amp;"年"&amp;MONTH(P144)&amp;"月"&amp;DAY(P144)&amp;"日")&amp;"付",""))</f>
        <v/>
      </c>
      <c r="AG144" s="19" t="str">
        <f>IF(G144="はい","上様",IF(E144="","",E144&amp;" "&amp;IF(F144="","様",F144)))</f>
        <v/>
      </c>
      <c r="AH144" s="19" t="str">
        <f>IF(Q144=0,"","金額　￥"&amp;TEXT(X144,"#,##0")&amp;" －")</f>
        <v/>
      </c>
      <c r="AI144" s="19" t="str">
        <f>IF(H144="","","但し　"&amp;IF(RIGHT(H144&amp;IF(D144&lt;&gt;"","（"&amp;D144&amp;"）",""),3)="として",H144&amp;IF(D144&lt;&gt;"","（"&amp;D144&amp;"）",""),H144&amp;IF(D144&lt;&gt;"","（"&amp;D144&amp;"）","")&amp;"として")&amp;IF(I144="クレジットカード","（クレジットカード利用）","")&amp;IF(N(L144)&gt;0,"（※は軽減税率の対象品目）",""))</f>
        <v/>
      </c>
      <c r="AJ144" s="19" t="str">
        <f>IF(OR(Q144=0,N(K144)=0),"",IF(AND('設定'!$B$12&lt;&gt;"はい",'設定'!$B$8=""),"",IF(G144="はい",R144&amp;"%対象"&amp;"　"&amp;TEXT(T144+U144,"#,##0")&amp;"円"&amp;IF('設定'!$B$12="はい","（うち消費税額 "&amp;TEXT(U144,"#,##0")&amp;"円）",""),IF('設定'!$B$12="はい",R144&amp;"%対象"&amp;"　税抜 "&amp;TEXT(T144,"#,##0")&amp;"円　消費税額 "&amp;TEXT(U144,"#,##0")&amp;"円（税込 "&amp;TEXT(T144+U144,"#,##0")&amp;"円）",R144&amp;"%対象"&amp;"　税込 "&amp;TEXT(T144+U144,"#,##0")&amp;"円"))))</f>
        <v/>
      </c>
      <c r="AK144" s="19" t="str">
        <f>IF(OR(Q144=0,N(L144)=0),"",IF(AND('設定'!$B$12&lt;&gt;"はい",'設定'!$B$8=""),"",IF(G144="はい",S144&amp;"%対象※"&amp;"　"&amp;TEXT(V144+W144,"#,##0")&amp;"円"&amp;IF('設定'!$B$12="はい","（うち消費税額 "&amp;TEXT(W144,"#,##0")&amp;"円）",""),IF('設定'!$B$12="はい",S144&amp;"%対象※"&amp;"　税抜 "&amp;TEXT(V144,"#,##0")&amp;"円　消費税額 "&amp;TEXT(W144,"#,##0")&amp;"円（税込 "&amp;TEXT(V144+W144,"#,##0")&amp;"円）",S144&amp;"%対象※"&amp;"　税込 "&amp;TEXT(V144+W144,"#,##0")&amp;"円"))))</f>
        <v/>
      </c>
      <c r="AL144" s="19" t="str">
        <f>IF(OR(Q144=0,N(M144)=0),"","課税対象外（入湯税など）　"&amp;TEXT(M144,"#,##0")&amp;"円")</f>
        <v/>
      </c>
      <c r="AM144" s="19" t="str">
        <f>IF(OR(Q144=0,N(N144)=0),"","売上代金以外の額　"&amp;TEXT(N144,"#,##0")&amp;"円")</f>
        <v/>
      </c>
      <c r="AN144" s="19" t="str">
        <f>IF(Q144=0,"",IF(AA144&gt;0,"収入印紙 "&amp;TEXT(AA144,"#,##0")&amp;"円 貼付欄",""))</f>
        <v/>
      </c>
    </row>
    <row r="145">
      <c r="A145" s="103" t="n">
        <v>141</v>
      </c>
      <c r="B145" s="100" t="n"/>
      <c r="C145" s="100" t="n"/>
      <c r="D145" s="7" t="n"/>
      <c r="E145" s="7" t="n"/>
      <c r="F145" s="15" t="n"/>
      <c r="G145" s="15" t="n"/>
      <c r="H145" s="7" t="n"/>
      <c r="I145" s="15" t="n"/>
      <c r="J145" s="15" t="n"/>
      <c r="K145" s="104" t="n"/>
      <c r="L145" s="104" t="n"/>
      <c r="M145" s="104" t="n"/>
      <c r="N145" s="104" t="n"/>
      <c r="O145" s="15" t="n"/>
      <c r="P145" s="100" t="n"/>
      <c r="Q145" s="17">
        <f>IF(COUNT(K145,L145,M145,N145)=0,0,IF(AND(OR(N(K145)=0,R145&lt;&gt;""),OR(N(L145)=0,S145&lt;&gt;"")),1,0))</f>
        <v>0</v>
      </c>
      <c r="R145" s="17" t="str">
        <f>IF(C145="","",IFERROR(LOOKUP(2,1/(('設定'!$B$16:$B$19&lt;&gt;"")*('設定'!$B$16:$B$19&lt;=C145)*('設定'!$C$16:$C$19&lt;&gt;"")),'設定'!$C$16:$C$19),""))</f>
        <v/>
      </c>
      <c r="S145" s="17" t="str">
        <f>IF(C145="","",IFERROR(LOOKUP(2,1/(('設定'!$B$20:$B$23&lt;&gt;"")*('設定'!$B$20:$B$23&lt;=C145)*('設定'!$C$20:$C$23&lt;&gt;"")),'設定'!$C$20:$C$23),""))</f>
        <v/>
      </c>
      <c r="T145" s="105" t="str">
        <f>IF(Q145=0,"",IF(N(K145)=0,0,IF(J145="税抜",K145,K145-U145)))</f>
        <v/>
      </c>
      <c r="U145" s="105" t="str">
        <f>IF(Q145=0,"",IF(N(K145)=0,0,IF('設定'!$B$11="切上げ",ROUNDUP(IF(J145="税抜",K145*R145/100,K145*R145/(100+R145)),0),IF('設定'!$B$11="四捨五入",ROUND(IF(J145="税抜",K145*R145/100,K145*R145/(100+R145)),0),ROUNDDOWN(IF(J145="税抜",K145*R145/100,K145*R145/(100+R145)),0)))))</f>
        <v/>
      </c>
      <c r="V145" s="105" t="str">
        <f>IF(Q145=0,"",IF(N(L145)=0,0,IF(J145="税抜",L145,L145-W145)))</f>
        <v/>
      </c>
      <c r="W145" s="105" t="str">
        <f>IF(Q145=0,"",IF(N(L145)=0,0,IF('設定'!$B$11="切上げ",ROUNDUP(IF(J145="税抜",L145*S145/100,L145*S145/(100+S145)),0),IF('設定'!$B$11="四捨五入",ROUND(IF(J145="税抜",L145*S145/100,L145*S145/(100+S145)),0),ROUNDDOWN(IF(J145="税抜",L145*S145/100,L145*S145/(100+S145)),0)))))</f>
        <v/>
      </c>
      <c r="X145" s="105" t="str">
        <f>IF(Q145=0,"",T145+U145+V145+W145+N(M145)+N(N145))</f>
        <v/>
      </c>
      <c r="Y145" s="105" t="str">
        <f>IF(Q145=0,"",IF(AND('設定'!$B$9="はい",'設定'!$B$12="はい"),T145+V145,T145+U145+V145+W145))</f>
        <v/>
      </c>
      <c r="Z145" s="105" t="str">
        <f>IF(Q145=0,"",Y145+N(N145))</f>
        <v/>
      </c>
      <c r="AA145" s="105" t="str">
        <f>IF(Q145=0,"",IF(O145="はい",0,IF(I145="クレジットカード",0,IF(I145="電子（PDFのみ）",0,IF(Y145=0,IF(Z145&lt;'印紙判定表'!$A$24,0,'印紙判定表'!$C$24),IF(Z145&lt;'印紙判定表'!$A$6,0,INDEX('印紙判定表'!$C$5:$C$19,MATCH(MAX(Y145,'印紙判定表'!$A$6),'印紙判定表'!$A$5:$A$19,1))))))))</f>
        <v/>
      </c>
      <c r="AB145" s="11" t="str">
        <f>IF(Q145=0,"",IF(O145="はい","非課税（営業に関しない受取書・国税庁 No.7125）",IF(I145="クレジットカード","課税文書に当たらない（領収書に「クレジットカード利用」と印字・国税庁 質疑応答19/37）",IF(I145="電子（PDFのみ）","課税文書に当たらない（電子データのみで紙を渡さない・国税庁 質疑応答02/10。紙に印刷して渡すと課税）",IF(AA145=0,"非課税（受取金額が"&amp;TEXT(IF(Y145=0,'印紙判定表'!$A$24,'印紙判定表'!$A$6),"#,##0")&amp;"円"&amp;"未満・国税庁 No.7105）"&amp;IF(N(N145)&gt;0,"。売上代金と売上代金以外の合計で判定","")&amp;IF(N(M145)&gt;0,"。入湯税など特別徴収の税は判定額に入れない（印紙税法基本通達第32条）",""),"課税（判定額"&amp;TEXT(Y145,"#,##0")&amp;"円→"&amp;TEXT(AA145,"#,##0")&amp;"円）"&amp;IF(AND('設定'!$B$9="はい",'設定'!$B$12="はい"),"。消費税額を除いた額で判定（国税庁 No.7124）","。税込の額で判定（"&amp;IF('設定'!$B$9="はい","消費税額を印字しない書式・国税庁 No.7124","免税事業者・国税庁 質疑応答19/21")&amp;"）")&amp;IF(N(M145)&gt;0,"。入湯税など特別徴収の税は判定額に入れない（印紙税法基本通達第32条）","")&amp;IF(I145="銀行振込","。振込でも受取書（印紙税法基本通達 別表第一 第17号文書の4）","")&amp;IF(OR(I145="電子マネー",I145="コード決済"),"。決済の仕組みで扱いが違う（国税庁 質疑応答19/50）。この表では印紙が要るものとして判定","")&amp;IF(Y145=0,"。売上代金以外の受取書として判定（第17号の2）",IF(Y145&lt;'印紙判定表'!$A$6,"。売上代金は"&amp;TEXT('印紙判定表'!$A$6,"#,##0")&amp;"円"&amp;"未満だが、売上代金以外との合計が"&amp;TEXT('印紙判定表'!$A$6,"#,##0")&amp;"円"&amp;"以上のため"&amp;TEXT(AA145,"#,##0")&amp;"円","")))))))</f>
        <v/>
      </c>
      <c r="AC145" s="11" t="str">
        <f>IF(Q145=0,"",IF(G145="はい","簡易請求書の形（宛名なし・「上様」）","事業者宛（適格請求書の形）"))</f>
        <v/>
      </c>
      <c r="AD145" s="11" t="str">
        <f>IF(COUNT(K145,L145,M145,N145)=0,"",IF(Q145=0,"取引日を入れてください（税率を取引日で決めます）。",IF(AND(G145&lt;&gt;"はい",E145=""),"宛名を入れてください（事業者宛は宛名が必要）。","")&amp;IF(AND(G145="はい",'設定'!$B$10="その他（事業者間の取引が中心）"),"「上様」にできる事業か確認してください（相手が個別に特定される取引は簡易請求書の対象外・国税庁 問24-2）。","")&amp;IF(AND(G145&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145="","領収書の日付（受領日）を入れてください。","")&amp;IF(OR(I145="電子マネー",I145="コード決済"),"決済の仕組みで印紙の扱いが違います（国税庁 質疑応答19/50）。","")))</f>
        <v/>
      </c>
      <c r="AE145" s="19" t="str">
        <f>IF(Q145=0,"",IF(P145&lt;&gt;"","領 収 書（再発行）","領 収 書"))</f>
        <v/>
      </c>
      <c r="AF145" s="19" t="str">
        <f>IF(B145="","",IF(B145&gt;=DATE(2019,5,1),"令和"&amp;IF(YEAR(B145)=2019,"元",YEAR(B145)-2018)&amp;"年"&amp;MONTH(B145)&amp;"月"&amp;DAY(B145)&amp;"日",YEAR(B145)&amp;"年"&amp;MONTH(B145)&amp;"月"&amp;DAY(B145)&amp;"日")&amp;IF(P145&lt;&gt;"","　（再発行）元の領収書 "&amp;IF(P145&gt;=DATE(2019,5,1),"令和"&amp;IF(YEAR(P145)=2019,"元",YEAR(P145)-2018)&amp;"年"&amp;MONTH(P145)&amp;"月"&amp;DAY(P145)&amp;"日",YEAR(P145)&amp;"年"&amp;MONTH(P145)&amp;"月"&amp;DAY(P145)&amp;"日")&amp;"付",""))</f>
        <v/>
      </c>
      <c r="AG145" s="19" t="str">
        <f>IF(G145="はい","上様",IF(E145="","",E145&amp;" "&amp;IF(F145="","様",F145)))</f>
        <v/>
      </c>
      <c r="AH145" s="19" t="str">
        <f>IF(Q145=0,"","金額　￥"&amp;TEXT(X145,"#,##0")&amp;" －")</f>
        <v/>
      </c>
      <c r="AI145" s="19" t="str">
        <f>IF(H145="","","但し　"&amp;IF(RIGHT(H145&amp;IF(D145&lt;&gt;"","（"&amp;D145&amp;"）",""),3)="として",H145&amp;IF(D145&lt;&gt;"","（"&amp;D145&amp;"）",""),H145&amp;IF(D145&lt;&gt;"","（"&amp;D145&amp;"）","")&amp;"として")&amp;IF(I145="クレジットカード","（クレジットカード利用）","")&amp;IF(N(L145)&gt;0,"（※は軽減税率の対象品目）",""))</f>
        <v/>
      </c>
      <c r="AJ145" s="19" t="str">
        <f>IF(OR(Q145=0,N(K145)=0),"",IF(AND('設定'!$B$12&lt;&gt;"はい",'設定'!$B$8=""),"",IF(G145="はい",R145&amp;"%対象"&amp;"　"&amp;TEXT(T145+U145,"#,##0")&amp;"円"&amp;IF('設定'!$B$12="はい","（うち消費税額 "&amp;TEXT(U145,"#,##0")&amp;"円）",""),IF('設定'!$B$12="はい",R145&amp;"%対象"&amp;"　税抜 "&amp;TEXT(T145,"#,##0")&amp;"円　消費税額 "&amp;TEXT(U145,"#,##0")&amp;"円（税込 "&amp;TEXT(T145+U145,"#,##0")&amp;"円）",R145&amp;"%対象"&amp;"　税込 "&amp;TEXT(T145+U145,"#,##0")&amp;"円"))))</f>
        <v/>
      </c>
      <c r="AK145" s="19" t="str">
        <f>IF(OR(Q145=0,N(L145)=0),"",IF(AND('設定'!$B$12&lt;&gt;"はい",'設定'!$B$8=""),"",IF(G145="はい",S145&amp;"%対象※"&amp;"　"&amp;TEXT(V145+W145,"#,##0")&amp;"円"&amp;IF('設定'!$B$12="はい","（うち消費税額 "&amp;TEXT(W145,"#,##0")&amp;"円）",""),IF('設定'!$B$12="はい",S145&amp;"%対象※"&amp;"　税抜 "&amp;TEXT(V145,"#,##0")&amp;"円　消費税額 "&amp;TEXT(W145,"#,##0")&amp;"円（税込 "&amp;TEXT(V145+W145,"#,##0")&amp;"円）",S145&amp;"%対象※"&amp;"　税込 "&amp;TEXT(V145+W145,"#,##0")&amp;"円"))))</f>
        <v/>
      </c>
      <c r="AL145" s="19" t="str">
        <f>IF(OR(Q145=0,N(M145)=0),"","課税対象外（入湯税など）　"&amp;TEXT(M145,"#,##0")&amp;"円")</f>
        <v/>
      </c>
      <c r="AM145" s="19" t="str">
        <f>IF(OR(Q145=0,N(N145)=0),"","売上代金以外の額　"&amp;TEXT(N145,"#,##0")&amp;"円")</f>
        <v/>
      </c>
      <c r="AN145" s="19" t="str">
        <f>IF(Q145=0,"",IF(AA145&gt;0,"収入印紙 "&amp;TEXT(AA145,"#,##0")&amp;"円 貼付欄",""))</f>
        <v/>
      </c>
    </row>
    <row r="146">
      <c r="A146" s="103" t="n">
        <v>142</v>
      </c>
      <c r="B146" s="100" t="n"/>
      <c r="C146" s="100" t="n"/>
      <c r="D146" s="7" t="n"/>
      <c r="E146" s="7" t="n"/>
      <c r="F146" s="15" t="n"/>
      <c r="G146" s="15" t="n"/>
      <c r="H146" s="7" t="n"/>
      <c r="I146" s="15" t="n"/>
      <c r="J146" s="15" t="n"/>
      <c r="K146" s="104" t="n"/>
      <c r="L146" s="104" t="n"/>
      <c r="M146" s="104" t="n"/>
      <c r="N146" s="104" t="n"/>
      <c r="O146" s="15" t="n"/>
      <c r="P146" s="100" t="n"/>
      <c r="Q146" s="17">
        <f>IF(COUNT(K146,L146,M146,N146)=0,0,IF(AND(OR(N(K146)=0,R146&lt;&gt;""),OR(N(L146)=0,S146&lt;&gt;"")),1,0))</f>
        <v>0</v>
      </c>
      <c r="R146" s="17" t="str">
        <f>IF(C146="","",IFERROR(LOOKUP(2,1/(('設定'!$B$16:$B$19&lt;&gt;"")*('設定'!$B$16:$B$19&lt;=C146)*('設定'!$C$16:$C$19&lt;&gt;"")),'設定'!$C$16:$C$19),""))</f>
        <v/>
      </c>
      <c r="S146" s="17" t="str">
        <f>IF(C146="","",IFERROR(LOOKUP(2,1/(('設定'!$B$20:$B$23&lt;&gt;"")*('設定'!$B$20:$B$23&lt;=C146)*('設定'!$C$20:$C$23&lt;&gt;"")),'設定'!$C$20:$C$23),""))</f>
        <v/>
      </c>
      <c r="T146" s="105" t="str">
        <f>IF(Q146=0,"",IF(N(K146)=0,0,IF(J146="税抜",K146,K146-U146)))</f>
        <v/>
      </c>
      <c r="U146" s="105" t="str">
        <f>IF(Q146=0,"",IF(N(K146)=0,0,IF('設定'!$B$11="切上げ",ROUNDUP(IF(J146="税抜",K146*R146/100,K146*R146/(100+R146)),0),IF('設定'!$B$11="四捨五入",ROUND(IF(J146="税抜",K146*R146/100,K146*R146/(100+R146)),0),ROUNDDOWN(IF(J146="税抜",K146*R146/100,K146*R146/(100+R146)),0)))))</f>
        <v/>
      </c>
      <c r="V146" s="105" t="str">
        <f>IF(Q146=0,"",IF(N(L146)=0,0,IF(J146="税抜",L146,L146-W146)))</f>
        <v/>
      </c>
      <c r="W146" s="105" t="str">
        <f>IF(Q146=0,"",IF(N(L146)=0,0,IF('設定'!$B$11="切上げ",ROUNDUP(IF(J146="税抜",L146*S146/100,L146*S146/(100+S146)),0),IF('設定'!$B$11="四捨五入",ROUND(IF(J146="税抜",L146*S146/100,L146*S146/(100+S146)),0),ROUNDDOWN(IF(J146="税抜",L146*S146/100,L146*S146/(100+S146)),0)))))</f>
        <v/>
      </c>
      <c r="X146" s="105" t="str">
        <f>IF(Q146=0,"",T146+U146+V146+W146+N(M146)+N(N146))</f>
        <v/>
      </c>
      <c r="Y146" s="105" t="str">
        <f>IF(Q146=0,"",IF(AND('設定'!$B$9="はい",'設定'!$B$12="はい"),T146+V146,T146+U146+V146+W146))</f>
        <v/>
      </c>
      <c r="Z146" s="105" t="str">
        <f>IF(Q146=0,"",Y146+N(N146))</f>
        <v/>
      </c>
      <c r="AA146" s="105" t="str">
        <f>IF(Q146=0,"",IF(O146="はい",0,IF(I146="クレジットカード",0,IF(I146="電子（PDFのみ）",0,IF(Y146=0,IF(Z146&lt;'印紙判定表'!$A$24,0,'印紙判定表'!$C$24),IF(Z146&lt;'印紙判定表'!$A$6,0,INDEX('印紙判定表'!$C$5:$C$19,MATCH(MAX(Y146,'印紙判定表'!$A$6),'印紙判定表'!$A$5:$A$19,1))))))))</f>
        <v/>
      </c>
      <c r="AB146" s="11" t="str">
        <f>IF(Q146=0,"",IF(O146="はい","非課税（営業に関しない受取書・国税庁 No.7125）",IF(I146="クレジットカード","課税文書に当たらない（領収書に「クレジットカード利用」と印字・国税庁 質疑応答19/37）",IF(I146="電子（PDFのみ）","課税文書に当たらない（電子データのみで紙を渡さない・国税庁 質疑応答02/10。紙に印刷して渡すと課税）",IF(AA146=0,"非課税（受取金額が"&amp;TEXT(IF(Y146=0,'印紙判定表'!$A$24,'印紙判定表'!$A$6),"#,##0")&amp;"円"&amp;"未満・国税庁 No.7105）"&amp;IF(N(N146)&gt;0,"。売上代金と売上代金以外の合計で判定","")&amp;IF(N(M146)&gt;0,"。入湯税など特別徴収の税は判定額に入れない（印紙税法基本通達第32条）",""),"課税（判定額"&amp;TEXT(Y146,"#,##0")&amp;"円→"&amp;TEXT(AA146,"#,##0")&amp;"円）"&amp;IF(AND('設定'!$B$9="はい",'設定'!$B$12="はい"),"。消費税額を除いた額で判定（国税庁 No.7124）","。税込の額で判定（"&amp;IF('設定'!$B$9="はい","消費税額を印字しない書式・国税庁 No.7124","免税事業者・国税庁 質疑応答19/21")&amp;"）")&amp;IF(N(M146)&gt;0,"。入湯税など特別徴収の税は判定額に入れない（印紙税法基本通達第32条）","")&amp;IF(I146="銀行振込","。振込でも受取書（印紙税法基本通達 別表第一 第17号文書の4）","")&amp;IF(OR(I146="電子マネー",I146="コード決済"),"。決済の仕組みで扱いが違う（国税庁 質疑応答19/50）。この表では印紙が要るものとして判定","")&amp;IF(Y146=0,"。売上代金以外の受取書として判定（第17号の2）",IF(Y146&lt;'印紙判定表'!$A$6,"。売上代金は"&amp;TEXT('印紙判定表'!$A$6,"#,##0")&amp;"円"&amp;"未満だが、売上代金以外との合計が"&amp;TEXT('印紙判定表'!$A$6,"#,##0")&amp;"円"&amp;"以上のため"&amp;TEXT(AA146,"#,##0")&amp;"円","")))))))</f>
        <v/>
      </c>
      <c r="AC146" s="11" t="str">
        <f>IF(Q146=0,"",IF(G146="はい","簡易請求書の形（宛名なし・「上様」）","事業者宛（適格請求書の形）"))</f>
        <v/>
      </c>
      <c r="AD146" s="11" t="str">
        <f>IF(COUNT(K146,L146,M146,N146)=0,"",IF(Q146=0,"取引日を入れてください（税率を取引日で決めます）。",IF(AND(G146&lt;&gt;"はい",E146=""),"宛名を入れてください（事業者宛は宛名が必要）。","")&amp;IF(AND(G146="はい",'設定'!$B$10="その他（事業者間の取引が中心）"),"「上様」にできる事業か確認してください（相手が個別に特定される取引は簡易請求書の対象外・国税庁 問24-2）。","")&amp;IF(AND(G146&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146="","領収書の日付（受領日）を入れてください。","")&amp;IF(OR(I146="電子マネー",I146="コード決済"),"決済の仕組みで印紙の扱いが違います（国税庁 質疑応答19/50）。","")))</f>
        <v/>
      </c>
      <c r="AE146" s="19" t="str">
        <f>IF(Q146=0,"",IF(P146&lt;&gt;"","領 収 書（再発行）","領 収 書"))</f>
        <v/>
      </c>
      <c r="AF146" s="19" t="str">
        <f>IF(B146="","",IF(B146&gt;=DATE(2019,5,1),"令和"&amp;IF(YEAR(B146)=2019,"元",YEAR(B146)-2018)&amp;"年"&amp;MONTH(B146)&amp;"月"&amp;DAY(B146)&amp;"日",YEAR(B146)&amp;"年"&amp;MONTH(B146)&amp;"月"&amp;DAY(B146)&amp;"日")&amp;IF(P146&lt;&gt;"","　（再発行）元の領収書 "&amp;IF(P146&gt;=DATE(2019,5,1),"令和"&amp;IF(YEAR(P146)=2019,"元",YEAR(P146)-2018)&amp;"年"&amp;MONTH(P146)&amp;"月"&amp;DAY(P146)&amp;"日",YEAR(P146)&amp;"年"&amp;MONTH(P146)&amp;"月"&amp;DAY(P146)&amp;"日")&amp;"付",""))</f>
        <v/>
      </c>
      <c r="AG146" s="19" t="str">
        <f>IF(G146="はい","上様",IF(E146="","",E146&amp;" "&amp;IF(F146="","様",F146)))</f>
        <v/>
      </c>
      <c r="AH146" s="19" t="str">
        <f>IF(Q146=0,"","金額　￥"&amp;TEXT(X146,"#,##0")&amp;" －")</f>
        <v/>
      </c>
      <c r="AI146" s="19" t="str">
        <f>IF(H146="","","但し　"&amp;IF(RIGHT(H146&amp;IF(D146&lt;&gt;"","（"&amp;D146&amp;"）",""),3)="として",H146&amp;IF(D146&lt;&gt;"","（"&amp;D146&amp;"）",""),H146&amp;IF(D146&lt;&gt;"","（"&amp;D146&amp;"）","")&amp;"として")&amp;IF(I146="クレジットカード","（クレジットカード利用）","")&amp;IF(N(L146)&gt;0,"（※は軽減税率の対象品目）",""))</f>
        <v/>
      </c>
      <c r="AJ146" s="19" t="str">
        <f>IF(OR(Q146=0,N(K146)=0),"",IF(AND('設定'!$B$12&lt;&gt;"はい",'設定'!$B$8=""),"",IF(G146="はい",R146&amp;"%対象"&amp;"　"&amp;TEXT(T146+U146,"#,##0")&amp;"円"&amp;IF('設定'!$B$12="はい","（うち消費税額 "&amp;TEXT(U146,"#,##0")&amp;"円）",""),IF('設定'!$B$12="はい",R146&amp;"%対象"&amp;"　税抜 "&amp;TEXT(T146,"#,##0")&amp;"円　消費税額 "&amp;TEXT(U146,"#,##0")&amp;"円（税込 "&amp;TEXT(T146+U146,"#,##0")&amp;"円）",R146&amp;"%対象"&amp;"　税込 "&amp;TEXT(T146+U146,"#,##0")&amp;"円"))))</f>
        <v/>
      </c>
      <c r="AK146" s="19" t="str">
        <f>IF(OR(Q146=0,N(L146)=0),"",IF(AND('設定'!$B$12&lt;&gt;"はい",'設定'!$B$8=""),"",IF(G146="はい",S146&amp;"%対象※"&amp;"　"&amp;TEXT(V146+W146,"#,##0")&amp;"円"&amp;IF('設定'!$B$12="はい","（うち消費税額 "&amp;TEXT(W146,"#,##0")&amp;"円）",""),IF('設定'!$B$12="はい",S146&amp;"%対象※"&amp;"　税抜 "&amp;TEXT(V146,"#,##0")&amp;"円　消費税額 "&amp;TEXT(W146,"#,##0")&amp;"円（税込 "&amp;TEXT(V146+W146,"#,##0")&amp;"円）",S146&amp;"%対象※"&amp;"　税込 "&amp;TEXT(V146+W146,"#,##0")&amp;"円"))))</f>
        <v/>
      </c>
      <c r="AL146" s="19" t="str">
        <f>IF(OR(Q146=0,N(M146)=0),"","課税対象外（入湯税など）　"&amp;TEXT(M146,"#,##0")&amp;"円")</f>
        <v/>
      </c>
      <c r="AM146" s="19" t="str">
        <f>IF(OR(Q146=0,N(N146)=0),"","売上代金以外の額　"&amp;TEXT(N146,"#,##0")&amp;"円")</f>
        <v/>
      </c>
      <c r="AN146" s="19" t="str">
        <f>IF(Q146=0,"",IF(AA146&gt;0,"収入印紙 "&amp;TEXT(AA146,"#,##0")&amp;"円 貼付欄",""))</f>
        <v/>
      </c>
    </row>
    <row r="147">
      <c r="A147" s="103" t="n">
        <v>143</v>
      </c>
      <c r="B147" s="100" t="n"/>
      <c r="C147" s="100" t="n"/>
      <c r="D147" s="7" t="n"/>
      <c r="E147" s="7" t="n"/>
      <c r="F147" s="15" t="n"/>
      <c r="G147" s="15" t="n"/>
      <c r="H147" s="7" t="n"/>
      <c r="I147" s="15" t="n"/>
      <c r="J147" s="15" t="n"/>
      <c r="K147" s="104" t="n"/>
      <c r="L147" s="104" t="n"/>
      <c r="M147" s="104" t="n"/>
      <c r="N147" s="104" t="n"/>
      <c r="O147" s="15" t="n"/>
      <c r="P147" s="100" t="n"/>
      <c r="Q147" s="17">
        <f>IF(COUNT(K147,L147,M147,N147)=0,0,IF(AND(OR(N(K147)=0,R147&lt;&gt;""),OR(N(L147)=0,S147&lt;&gt;"")),1,0))</f>
        <v>0</v>
      </c>
      <c r="R147" s="17" t="str">
        <f>IF(C147="","",IFERROR(LOOKUP(2,1/(('設定'!$B$16:$B$19&lt;&gt;"")*('設定'!$B$16:$B$19&lt;=C147)*('設定'!$C$16:$C$19&lt;&gt;"")),'設定'!$C$16:$C$19),""))</f>
        <v/>
      </c>
      <c r="S147" s="17" t="str">
        <f>IF(C147="","",IFERROR(LOOKUP(2,1/(('設定'!$B$20:$B$23&lt;&gt;"")*('設定'!$B$20:$B$23&lt;=C147)*('設定'!$C$20:$C$23&lt;&gt;"")),'設定'!$C$20:$C$23),""))</f>
        <v/>
      </c>
      <c r="T147" s="105" t="str">
        <f>IF(Q147=0,"",IF(N(K147)=0,0,IF(J147="税抜",K147,K147-U147)))</f>
        <v/>
      </c>
      <c r="U147" s="105" t="str">
        <f>IF(Q147=0,"",IF(N(K147)=0,0,IF('設定'!$B$11="切上げ",ROUNDUP(IF(J147="税抜",K147*R147/100,K147*R147/(100+R147)),0),IF('設定'!$B$11="四捨五入",ROUND(IF(J147="税抜",K147*R147/100,K147*R147/(100+R147)),0),ROUNDDOWN(IF(J147="税抜",K147*R147/100,K147*R147/(100+R147)),0)))))</f>
        <v/>
      </c>
      <c r="V147" s="105" t="str">
        <f>IF(Q147=0,"",IF(N(L147)=0,0,IF(J147="税抜",L147,L147-W147)))</f>
        <v/>
      </c>
      <c r="W147" s="105" t="str">
        <f>IF(Q147=0,"",IF(N(L147)=0,0,IF('設定'!$B$11="切上げ",ROUNDUP(IF(J147="税抜",L147*S147/100,L147*S147/(100+S147)),0),IF('設定'!$B$11="四捨五入",ROUND(IF(J147="税抜",L147*S147/100,L147*S147/(100+S147)),0),ROUNDDOWN(IF(J147="税抜",L147*S147/100,L147*S147/(100+S147)),0)))))</f>
        <v/>
      </c>
      <c r="X147" s="105" t="str">
        <f>IF(Q147=0,"",T147+U147+V147+W147+N(M147)+N(N147))</f>
        <v/>
      </c>
      <c r="Y147" s="105" t="str">
        <f>IF(Q147=0,"",IF(AND('設定'!$B$9="はい",'設定'!$B$12="はい"),T147+V147,T147+U147+V147+W147))</f>
        <v/>
      </c>
      <c r="Z147" s="105" t="str">
        <f>IF(Q147=0,"",Y147+N(N147))</f>
        <v/>
      </c>
      <c r="AA147" s="105" t="str">
        <f>IF(Q147=0,"",IF(O147="はい",0,IF(I147="クレジットカード",0,IF(I147="電子（PDFのみ）",0,IF(Y147=0,IF(Z147&lt;'印紙判定表'!$A$24,0,'印紙判定表'!$C$24),IF(Z147&lt;'印紙判定表'!$A$6,0,INDEX('印紙判定表'!$C$5:$C$19,MATCH(MAX(Y147,'印紙判定表'!$A$6),'印紙判定表'!$A$5:$A$19,1))))))))</f>
        <v/>
      </c>
      <c r="AB147" s="11" t="str">
        <f>IF(Q147=0,"",IF(O147="はい","非課税（営業に関しない受取書・国税庁 No.7125）",IF(I147="クレジットカード","課税文書に当たらない（領収書に「クレジットカード利用」と印字・国税庁 質疑応答19/37）",IF(I147="電子（PDFのみ）","課税文書に当たらない（電子データのみで紙を渡さない・国税庁 質疑応答02/10。紙に印刷して渡すと課税）",IF(AA147=0,"非課税（受取金額が"&amp;TEXT(IF(Y147=0,'印紙判定表'!$A$24,'印紙判定表'!$A$6),"#,##0")&amp;"円"&amp;"未満・国税庁 No.7105）"&amp;IF(N(N147)&gt;0,"。売上代金と売上代金以外の合計で判定","")&amp;IF(N(M147)&gt;0,"。入湯税など特別徴収の税は判定額に入れない（印紙税法基本通達第32条）",""),"課税（判定額"&amp;TEXT(Y147,"#,##0")&amp;"円→"&amp;TEXT(AA147,"#,##0")&amp;"円）"&amp;IF(AND('設定'!$B$9="はい",'設定'!$B$12="はい"),"。消費税額を除いた額で判定（国税庁 No.7124）","。税込の額で判定（"&amp;IF('設定'!$B$9="はい","消費税額を印字しない書式・国税庁 No.7124","免税事業者・国税庁 質疑応答19/21")&amp;"）")&amp;IF(N(M147)&gt;0,"。入湯税など特別徴収の税は判定額に入れない（印紙税法基本通達第32条）","")&amp;IF(I147="銀行振込","。振込でも受取書（印紙税法基本通達 別表第一 第17号文書の4）","")&amp;IF(OR(I147="電子マネー",I147="コード決済"),"。決済の仕組みで扱いが違う（国税庁 質疑応答19/50）。この表では印紙が要るものとして判定","")&amp;IF(Y147=0,"。売上代金以外の受取書として判定（第17号の2）",IF(Y147&lt;'印紙判定表'!$A$6,"。売上代金は"&amp;TEXT('印紙判定表'!$A$6,"#,##0")&amp;"円"&amp;"未満だが、売上代金以外との合計が"&amp;TEXT('印紙判定表'!$A$6,"#,##0")&amp;"円"&amp;"以上のため"&amp;TEXT(AA147,"#,##0")&amp;"円","")))))))</f>
        <v/>
      </c>
      <c r="AC147" s="11" t="str">
        <f>IF(Q147=0,"",IF(G147="はい","簡易請求書の形（宛名なし・「上様」）","事業者宛（適格請求書の形）"))</f>
        <v/>
      </c>
      <c r="AD147" s="11" t="str">
        <f>IF(COUNT(K147,L147,M147,N147)=0,"",IF(Q147=0,"取引日を入れてください（税率を取引日で決めます）。",IF(AND(G147&lt;&gt;"はい",E147=""),"宛名を入れてください（事業者宛は宛名が必要）。","")&amp;IF(AND(G147="はい",'設定'!$B$10="その他（事業者間の取引が中心）"),"「上様」にできる事業か確認してください（相手が個別に特定される取引は簡易請求書の対象外・国税庁 問24-2）。","")&amp;IF(AND(G147&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147="","領収書の日付（受領日）を入れてください。","")&amp;IF(OR(I147="電子マネー",I147="コード決済"),"決済の仕組みで印紙の扱いが違います（国税庁 質疑応答19/50）。","")))</f>
        <v/>
      </c>
      <c r="AE147" s="19" t="str">
        <f>IF(Q147=0,"",IF(P147&lt;&gt;"","領 収 書（再発行）","領 収 書"))</f>
        <v/>
      </c>
      <c r="AF147" s="19" t="str">
        <f>IF(B147="","",IF(B147&gt;=DATE(2019,5,1),"令和"&amp;IF(YEAR(B147)=2019,"元",YEAR(B147)-2018)&amp;"年"&amp;MONTH(B147)&amp;"月"&amp;DAY(B147)&amp;"日",YEAR(B147)&amp;"年"&amp;MONTH(B147)&amp;"月"&amp;DAY(B147)&amp;"日")&amp;IF(P147&lt;&gt;"","　（再発行）元の領収書 "&amp;IF(P147&gt;=DATE(2019,5,1),"令和"&amp;IF(YEAR(P147)=2019,"元",YEAR(P147)-2018)&amp;"年"&amp;MONTH(P147)&amp;"月"&amp;DAY(P147)&amp;"日",YEAR(P147)&amp;"年"&amp;MONTH(P147)&amp;"月"&amp;DAY(P147)&amp;"日")&amp;"付",""))</f>
        <v/>
      </c>
      <c r="AG147" s="19" t="str">
        <f>IF(G147="はい","上様",IF(E147="","",E147&amp;" "&amp;IF(F147="","様",F147)))</f>
        <v/>
      </c>
      <c r="AH147" s="19" t="str">
        <f>IF(Q147=0,"","金額　￥"&amp;TEXT(X147,"#,##0")&amp;" －")</f>
        <v/>
      </c>
      <c r="AI147" s="19" t="str">
        <f>IF(H147="","","但し　"&amp;IF(RIGHT(H147&amp;IF(D147&lt;&gt;"","（"&amp;D147&amp;"）",""),3)="として",H147&amp;IF(D147&lt;&gt;"","（"&amp;D147&amp;"）",""),H147&amp;IF(D147&lt;&gt;"","（"&amp;D147&amp;"）","")&amp;"として")&amp;IF(I147="クレジットカード","（クレジットカード利用）","")&amp;IF(N(L147)&gt;0,"（※は軽減税率の対象品目）",""))</f>
        <v/>
      </c>
      <c r="AJ147" s="19" t="str">
        <f>IF(OR(Q147=0,N(K147)=0),"",IF(AND('設定'!$B$12&lt;&gt;"はい",'設定'!$B$8=""),"",IF(G147="はい",R147&amp;"%対象"&amp;"　"&amp;TEXT(T147+U147,"#,##0")&amp;"円"&amp;IF('設定'!$B$12="はい","（うち消費税額 "&amp;TEXT(U147,"#,##0")&amp;"円）",""),IF('設定'!$B$12="はい",R147&amp;"%対象"&amp;"　税抜 "&amp;TEXT(T147,"#,##0")&amp;"円　消費税額 "&amp;TEXT(U147,"#,##0")&amp;"円（税込 "&amp;TEXT(T147+U147,"#,##0")&amp;"円）",R147&amp;"%対象"&amp;"　税込 "&amp;TEXT(T147+U147,"#,##0")&amp;"円"))))</f>
        <v/>
      </c>
      <c r="AK147" s="19" t="str">
        <f>IF(OR(Q147=0,N(L147)=0),"",IF(AND('設定'!$B$12&lt;&gt;"はい",'設定'!$B$8=""),"",IF(G147="はい",S147&amp;"%対象※"&amp;"　"&amp;TEXT(V147+W147,"#,##0")&amp;"円"&amp;IF('設定'!$B$12="はい","（うち消費税額 "&amp;TEXT(W147,"#,##0")&amp;"円）",""),IF('設定'!$B$12="はい",S147&amp;"%対象※"&amp;"　税抜 "&amp;TEXT(V147,"#,##0")&amp;"円　消費税額 "&amp;TEXT(W147,"#,##0")&amp;"円（税込 "&amp;TEXT(V147+W147,"#,##0")&amp;"円）",S147&amp;"%対象※"&amp;"　税込 "&amp;TEXT(V147+W147,"#,##0")&amp;"円"))))</f>
        <v/>
      </c>
      <c r="AL147" s="19" t="str">
        <f>IF(OR(Q147=0,N(M147)=0),"","課税対象外（入湯税など）　"&amp;TEXT(M147,"#,##0")&amp;"円")</f>
        <v/>
      </c>
      <c r="AM147" s="19" t="str">
        <f>IF(OR(Q147=0,N(N147)=0),"","売上代金以外の額　"&amp;TEXT(N147,"#,##0")&amp;"円")</f>
        <v/>
      </c>
      <c r="AN147" s="19" t="str">
        <f>IF(Q147=0,"",IF(AA147&gt;0,"収入印紙 "&amp;TEXT(AA147,"#,##0")&amp;"円 貼付欄",""))</f>
        <v/>
      </c>
    </row>
    <row r="148">
      <c r="A148" s="103" t="n">
        <v>144</v>
      </c>
      <c r="B148" s="100" t="n"/>
      <c r="C148" s="100" t="n"/>
      <c r="D148" s="7" t="n"/>
      <c r="E148" s="7" t="n"/>
      <c r="F148" s="15" t="n"/>
      <c r="G148" s="15" t="n"/>
      <c r="H148" s="7" t="n"/>
      <c r="I148" s="15" t="n"/>
      <c r="J148" s="15" t="n"/>
      <c r="K148" s="104" t="n"/>
      <c r="L148" s="104" t="n"/>
      <c r="M148" s="104" t="n"/>
      <c r="N148" s="104" t="n"/>
      <c r="O148" s="15" t="n"/>
      <c r="P148" s="100" t="n"/>
      <c r="Q148" s="17">
        <f>IF(COUNT(K148,L148,M148,N148)=0,0,IF(AND(OR(N(K148)=0,R148&lt;&gt;""),OR(N(L148)=0,S148&lt;&gt;"")),1,0))</f>
        <v>0</v>
      </c>
      <c r="R148" s="17" t="str">
        <f>IF(C148="","",IFERROR(LOOKUP(2,1/(('設定'!$B$16:$B$19&lt;&gt;"")*('設定'!$B$16:$B$19&lt;=C148)*('設定'!$C$16:$C$19&lt;&gt;"")),'設定'!$C$16:$C$19),""))</f>
        <v/>
      </c>
      <c r="S148" s="17" t="str">
        <f>IF(C148="","",IFERROR(LOOKUP(2,1/(('設定'!$B$20:$B$23&lt;&gt;"")*('設定'!$B$20:$B$23&lt;=C148)*('設定'!$C$20:$C$23&lt;&gt;"")),'設定'!$C$20:$C$23),""))</f>
        <v/>
      </c>
      <c r="T148" s="105" t="str">
        <f>IF(Q148=0,"",IF(N(K148)=0,0,IF(J148="税抜",K148,K148-U148)))</f>
        <v/>
      </c>
      <c r="U148" s="105" t="str">
        <f>IF(Q148=0,"",IF(N(K148)=0,0,IF('設定'!$B$11="切上げ",ROUNDUP(IF(J148="税抜",K148*R148/100,K148*R148/(100+R148)),0),IF('設定'!$B$11="四捨五入",ROUND(IF(J148="税抜",K148*R148/100,K148*R148/(100+R148)),0),ROUNDDOWN(IF(J148="税抜",K148*R148/100,K148*R148/(100+R148)),0)))))</f>
        <v/>
      </c>
      <c r="V148" s="105" t="str">
        <f>IF(Q148=0,"",IF(N(L148)=0,0,IF(J148="税抜",L148,L148-W148)))</f>
        <v/>
      </c>
      <c r="W148" s="105" t="str">
        <f>IF(Q148=0,"",IF(N(L148)=0,0,IF('設定'!$B$11="切上げ",ROUNDUP(IF(J148="税抜",L148*S148/100,L148*S148/(100+S148)),0),IF('設定'!$B$11="四捨五入",ROUND(IF(J148="税抜",L148*S148/100,L148*S148/(100+S148)),0),ROUNDDOWN(IF(J148="税抜",L148*S148/100,L148*S148/(100+S148)),0)))))</f>
        <v/>
      </c>
      <c r="X148" s="105" t="str">
        <f>IF(Q148=0,"",T148+U148+V148+W148+N(M148)+N(N148))</f>
        <v/>
      </c>
      <c r="Y148" s="105" t="str">
        <f>IF(Q148=0,"",IF(AND('設定'!$B$9="はい",'設定'!$B$12="はい"),T148+V148,T148+U148+V148+W148))</f>
        <v/>
      </c>
      <c r="Z148" s="105" t="str">
        <f>IF(Q148=0,"",Y148+N(N148))</f>
        <v/>
      </c>
      <c r="AA148" s="105" t="str">
        <f>IF(Q148=0,"",IF(O148="はい",0,IF(I148="クレジットカード",0,IF(I148="電子（PDFのみ）",0,IF(Y148=0,IF(Z148&lt;'印紙判定表'!$A$24,0,'印紙判定表'!$C$24),IF(Z148&lt;'印紙判定表'!$A$6,0,INDEX('印紙判定表'!$C$5:$C$19,MATCH(MAX(Y148,'印紙判定表'!$A$6),'印紙判定表'!$A$5:$A$19,1))))))))</f>
        <v/>
      </c>
      <c r="AB148" s="11" t="str">
        <f>IF(Q148=0,"",IF(O148="はい","非課税（営業に関しない受取書・国税庁 No.7125）",IF(I148="クレジットカード","課税文書に当たらない（領収書に「クレジットカード利用」と印字・国税庁 質疑応答19/37）",IF(I148="電子（PDFのみ）","課税文書に当たらない（電子データのみで紙を渡さない・国税庁 質疑応答02/10。紙に印刷して渡すと課税）",IF(AA148=0,"非課税（受取金額が"&amp;TEXT(IF(Y148=0,'印紙判定表'!$A$24,'印紙判定表'!$A$6),"#,##0")&amp;"円"&amp;"未満・国税庁 No.7105）"&amp;IF(N(N148)&gt;0,"。売上代金と売上代金以外の合計で判定","")&amp;IF(N(M148)&gt;0,"。入湯税など特別徴収の税は判定額に入れない（印紙税法基本通達第32条）",""),"課税（判定額"&amp;TEXT(Y148,"#,##0")&amp;"円→"&amp;TEXT(AA148,"#,##0")&amp;"円）"&amp;IF(AND('設定'!$B$9="はい",'設定'!$B$12="はい"),"。消費税額を除いた額で判定（国税庁 No.7124）","。税込の額で判定（"&amp;IF('設定'!$B$9="はい","消費税額を印字しない書式・国税庁 No.7124","免税事業者・国税庁 質疑応答19/21")&amp;"）")&amp;IF(N(M148)&gt;0,"。入湯税など特別徴収の税は判定額に入れない（印紙税法基本通達第32条）","")&amp;IF(I148="銀行振込","。振込でも受取書（印紙税法基本通達 別表第一 第17号文書の4）","")&amp;IF(OR(I148="電子マネー",I148="コード決済"),"。決済の仕組みで扱いが違う（国税庁 質疑応答19/50）。この表では印紙が要るものとして判定","")&amp;IF(Y148=0,"。売上代金以外の受取書として判定（第17号の2）",IF(Y148&lt;'印紙判定表'!$A$6,"。売上代金は"&amp;TEXT('印紙判定表'!$A$6,"#,##0")&amp;"円"&amp;"未満だが、売上代金以外との合計が"&amp;TEXT('印紙判定表'!$A$6,"#,##0")&amp;"円"&amp;"以上のため"&amp;TEXT(AA148,"#,##0")&amp;"円","")))))))</f>
        <v/>
      </c>
      <c r="AC148" s="11" t="str">
        <f>IF(Q148=0,"",IF(G148="はい","簡易請求書の形（宛名なし・「上様」）","事業者宛（適格請求書の形）"))</f>
        <v/>
      </c>
      <c r="AD148" s="11" t="str">
        <f>IF(COUNT(K148,L148,M148,N148)=0,"",IF(Q148=0,"取引日を入れてください（税率を取引日で決めます）。",IF(AND(G148&lt;&gt;"はい",E148=""),"宛名を入れてください（事業者宛は宛名が必要）。","")&amp;IF(AND(G148="はい",'設定'!$B$10="その他（事業者間の取引が中心）"),"「上様」にできる事業か確認してください（相手が個別に特定される取引は簡易請求書の対象外・国税庁 問24-2）。","")&amp;IF(AND(G148&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148="","領収書の日付（受領日）を入れてください。","")&amp;IF(OR(I148="電子マネー",I148="コード決済"),"決済の仕組みで印紙の扱いが違います（国税庁 質疑応答19/50）。","")))</f>
        <v/>
      </c>
      <c r="AE148" s="19" t="str">
        <f>IF(Q148=0,"",IF(P148&lt;&gt;"","領 収 書（再発行）","領 収 書"))</f>
        <v/>
      </c>
      <c r="AF148" s="19" t="str">
        <f>IF(B148="","",IF(B148&gt;=DATE(2019,5,1),"令和"&amp;IF(YEAR(B148)=2019,"元",YEAR(B148)-2018)&amp;"年"&amp;MONTH(B148)&amp;"月"&amp;DAY(B148)&amp;"日",YEAR(B148)&amp;"年"&amp;MONTH(B148)&amp;"月"&amp;DAY(B148)&amp;"日")&amp;IF(P148&lt;&gt;"","　（再発行）元の領収書 "&amp;IF(P148&gt;=DATE(2019,5,1),"令和"&amp;IF(YEAR(P148)=2019,"元",YEAR(P148)-2018)&amp;"年"&amp;MONTH(P148)&amp;"月"&amp;DAY(P148)&amp;"日",YEAR(P148)&amp;"年"&amp;MONTH(P148)&amp;"月"&amp;DAY(P148)&amp;"日")&amp;"付",""))</f>
        <v/>
      </c>
      <c r="AG148" s="19" t="str">
        <f>IF(G148="はい","上様",IF(E148="","",E148&amp;" "&amp;IF(F148="","様",F148)))</f>
        <v/>
      </c>
      <c r="AH148" s="19" t="str">
        <f>IF(Q148=0,"","金額　￥"&amp;TEXT(X148,"#,##0")&amp;" －")</f>
        <v/>
      </c>
      <c r="AI148" s="19" t="str">
        <f>IF(H148="","","但し　"&amp;IF(RIGHT(H148&amp;IF(D148&lt;&gt;"","（"&amp;D148&amp;"）",""),3)="として",H148&amp;IF(D148&lt;&gt;"","（"&amp;D148&amp;"）",""),H148&amp;IF(D148&lt;&gt;"","（"&amp;D148&amp;"）","")&amp;"として")&amp;IF(I148="クレジットカード","（クレジットカード利用）","")&amp;IF(N(L148)&gt;0,"（※は軽減税率の対象品目）",""))</f>
        <v/>
      </c>
      <c r="AJ148" s="19" t="str">
        <f>IF(OR(Q148=0,N(K148)=0),"",IF(AND('設定'!$B$12&lt;&gt;"はい",'設定'!$B$8=""),"",IF(G148="はい",R148&amp;"%対象"&amp;"　"&amp;TEXT(T148+U148,"#,##0")&amp;"円"&amp;IF('設定'!$B$12="はい","（うち消費税額 "&amp;TEXT(U148,"#,##0")&amp;"円）",""),IF('設定'!$B$12="はい",R148&amp;"%対象"&amp;"　税抜 "&amp;TEXT(T148,"#,##0")&amp;"円　消費税額 "&amp;TEXT(U148,"#,##0")&amp;"円（税込 "&amp;TEXT(T148+U148,"#,##0")&amp;"円）",R148&amp;"%対象"&amp;"　税込 "&amp;TEXT(T148+U148,"#,##0")&amp;"円"))))</f>
        <v/>
      </c>
      <c r="AK148" s="19" t="str">
        <f>IF(OR(Q148=0,N(L148)=0),"",IF(AND('設定'!$B$12&lt;&gt;"はい",'設定'!$B$8=""),"",IF(G148="はい",S148&amp;"%対象※"&amp;"　"&amp;TEXT(V148+W148,"#,##0")&amp;"円"&amp;IF('設定'!$B$12="はい","（うち消費税額 "&amp;TEXT(W148,"#,##0")&amp;"円）",""),IF('設定'!$B$12="はい",S148&amp;"%対象※"&amp;"　税抜 "&amp;TEXT(V148,"#,##0")&amp;"円　消費税額 "&amp;TEXT(W148,"#,##0")&amp;"円（税込 "&amp;TEXT(V148+W148,"#,##0")&amp;"円）",S148&amp;"%対象※"&amp;"　税込 "&amp;TEXT(V148+W148,"#,##0")&amp;"円"))))</f>
        <v/>
      </c>
      <c r="AL148" s="19" t="str">
        <f>IF(OR(Q148=0,N(M148)=0),"","課税対象外（入湯税など）　"&amp;TEXT(M148,"#,##0")&amp;"円")</f>
        <v/>
      </c>
      <c r="AM148" s="19" t="str">
        <f>IF(OR(Q148=0,N(N148)=0),"","売上代金以外の額　"&amp;TEXT(N148,"#,##0")&amp;"円")</f>
        <v/>
      </c>
      <c r="AN148" s="19" t="str">
        <f>IF(Q148=0,"",IF(AA148&gt;0,"収入印紙 "&amp;TEXT(AA148,"#,##0")&amp;"円 貼付欄",""))</f>
        <v/>
      </c>
    </row>
    <row r="149">
      <c r="A149" s="103" t="n">
        <v>145</v>
      </c>
      <c r="B149" s="100" t="n"/>
      <c r="C149" s="100" t="n"/>
      <c r="D149" s="7" t="n"/>
      <c r="E149" s="7" t="n"/>
      <c r="F149" s="15" t="n"/>
      <c r="G149" s="15" t="n"/>
      <c r="H149" s="7" t="n"/>
      <c r="I149" s="15" t="n"/>
      <c r="J149" s="15" t="n"/>
      <c r="K149" s="104" t="n"/>
      <c r="L149" s="104" t="n"/>
      <c r="M149" s="104" t="n"/>
      <c r="N149" s="104" t="n"/>
      <c r="O149" s="15" t="n"/>
      <c r="P149" s="100" t="n"/>
      <c r="Q149" s="17">
        <f>IF(COUNT(K149,L149,M149,N149)=0,0,IF(AND(OR(N(K149)=0,R149&lt;&gt;""),OR(N(L149)=0,S149&lt;&gt;"")),1,0))</f>
        <v>0</v>
      </c>
      <c r="R149" s="17" t="str">
        <f>IF(C149="","",IFERROR(LOOKUP(2,1/(('設定'!$B$16:$B$19&lt;&gt;"")*('設定'!$B$16:$B$19&lt;=C149)*('設定'!$C$16:$C$19&lt;&gt;"")),'設定'!$C$16:$C$19),""))</f>
        <v/>
      </c>
      <c r="S149" s="17" t="str">
        <f>IF(C149="","",IFERROR(LOOKUP(2,1/(('設定'!$B$20:$B$23&lt;&gt;"")*('設定'!$B$20:$B$23&lt;=C149)*('設定'!$C$20:$C$23&lt;&gt;"")),'設定'!$C$20:$C$23),""))</f>
        <v/>
      </c>
      <c r="T149" s="105" t="str">
        <f>IF(Q149=0,"",IF(N(K149)=0,0,IF(J149="税抜",K149,K149-U149)))</f>
        <v/>
      </c>
      <c r="U149" s="105" t="str">
        <f>IF(Q149=0,"",IF(N(K149)=0,0,IF('設定'!$B$11="切上げ",ROUNDUP(IF(J149="税抜",K149*R149/100,K149*R149/(100+R149)),0),IF('設定'!$B$11="四捨五入",ROUND(IF(J149="税抜",K149*R149/100,K149*R149/(100+R149)),0),ROUNDDOWN(IF(J149="税抜",K149*R149/100,K149*R149/(100+R149)),0)))))</f>
        <v/>
      </c>
      <c r="V149" s="105" t="str">
        <f>IF(Q149=0,"",IF(N(L149)=0,0,IF(J149="税抜",L149,L149-W149)))</f>
        <v/>
      </c>
      <c r="W149" s="105" t="str">
        <f>IF(Q149=0,"",IF(N(L149)=0,0,IF('設定'!$B$11="切上げ",ROUNDUP(IF(J149="税抜",L149*S149/100,L149*S149/(100+S149)),0),IF('設定'!$B$11="四捨五入",ROUND(IF(J149="税抜",L149*S149/100,L149*S149/(100+S149)),0),ROUNDDOWN(IF(J149="税抜",L149*S149/100,L149*S149/(100+S149)),0)))))</f>
        <v/>
      </c>
      <c r="X149" s="105" t="str">
        <f>IF(Q149=0,"",T149+U149+V149+W149+N(M149)+N(N149))</f>
        <v/>
      </c>
      <c r="Y149" s="105" t="str">
        <f>IF(Q149=0,"",IF(AND('設定'!$B$9="はい",'設定'!$B$12="はい"),T149+V149,T149+U149+V149+W149))</f>
        <v/>
      </c>
      <c r="Z149" s="105" t="str">
        <f>IF(Q149=0,"",Y149+N(N149))</f>
        <v/>
      </c>
      <c r="AA149" s="105" t="str">
        <f>IF(Q149=0,"",IF(O149="はい",0,IF(I149="クレジットカード",0,IF(I149="電子（PDFのみ）",0,IF(Y149=0,IF(Z149&lt;'印紙判定表'!$A$24,0,'印紙判定表'!$C$24),IF(Z149&lt;'印紙判定表'!$A$6,0,INDEX('印紙判定表'!$C$5:$C$19,MATCH(MAX(Y149,'印紙判定表'!$A$6),'印紙判定表'!$A$5:$A$19,1))))))))</f>
        <v/>
      </c>
      <c r="AB149" s="11" t="str">
        <f>IF(Q149=0,"",IF(O149="はい","非課税（営業に関しない受取書・国税庁 No.7125）",IF(I149="クレジットカード","課税文書に当たらない（領収書に「クレジットカード利用」と印字・国税庁 質疑応答19/37）",IF(I149="電子（PDFのみ）","課税文書に当たらない（電子データのみで紙を渡さない・国税庁 質疑応答02/10。紙に印刷して渡すと課税）",IF(AA149=0,"非課税（受取金額が"&amp;TEXT(IF(Y149=0,'印紙判定表'!$A$24,'印紙判定表'!$A$6),"#,##0")&amp;"円"&amp;"未満・国税庁 No.7105）"&amp;IF(N(N149)&gt;0,"。売上代金と売上代金以外の合計で判定","")&amp;IF(N(M149)&gt;0,"。入湯税など特別徴収の税は判定額に入れない（印紙税法基本通達第32条）",""),"課税（判定額"&amp;TEXT(Y149,"#,##0")&amp;"円→"&amp;TEXT(AA149,"#,##0")&amp;"円）"&amp;IF(AND('設定'!$B$9="はい",'設定'!$B$12="はい"),"。消費税額を除いた額で判定（国税庁 No.7124）","。税込の額で判定（"&amp;IF('設定'!$B$9="はい","消費税額を印字しない書式・国税庁 No.7124","免税事業者・国税庁 質疑応答19/21")&amp;"）")&amp;IF(N(M149)&gt;0,"。入湯税など特別徴収の税は判定額に入れない（印紙税法基本通達第32条）","")&amp;IF(I149="銀行振込","。振込でも受取書（印紙税法基本通達 別表第一 第17号文書の4）","")&amp;IF(OR(I149="電子マネー",I149="コード決済"),"。決済の仕組みで扱いが違う（国税庁 質疑応答19/50）。この表では印紙が要るものとして判定","")&amp;IF(Y149=0,"。売上代金以外の受取書として判定（第17号の2）",IF(Y149&lt;'印紙判定表'!$A$6,"。売上代金は"&amp;TEXT('印紙判定表'!$A$6,"#,##0")&amp;"円"&amp;"未満だが、売上代金以外との合計が"&amp;TEXT('印紙判定表'!$A$6,"#,##0")&amp;"円"&amp;"以上のため"&amp;TEXT(AA149,"#,##0")&amp;"円","")))))))</f>
        <v/>
      </c>
      <c r="AC149" s="11" t="str">
        <f>IF(Q149=0,"",IF(G149="はい","簡易請求書の形（宛名なし・「上様」）","事業者宛（適格請求書の形）"))</f>
        <v/>
      </c>
      <c r="AD149" s="11" t="str">
        <f>IF(COUNT(K149,L149,M149,N149)=0,"",IF(Q149=0,"取引日を入れてください（税率を取引日で決めます）。",IF(AND(G149&lt;&gt;"はい",E149=""),"宛名を入れてください（事業者宛は宛名が必要）。","")&amp;IF(AND(G149="はい",'設定'!$B$10="その他（事業者間の取引が中心）"),"「上様」にできる事業か確認してください（相手が個別に特定される取引は簡易請求書の対象外・国税庁 問24-2）。","")&amp;IF(AND(G149&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149="","領収書の日付（受領日）を入れてください。","")&amp;IF(OR(I149="電子マネー",I149="コード決済"),"決済の仕組みで印紙の扱いが違います（国税庁 質疑応答19/50）。","")))</f>
        <v/>
      </c>
      <c r="AE149" s="19" t="str">
        <f>IF(Q149=0,"",IF(P149&lt;&gt;"","領 収 書（再発行）","領 収 書"))</f>
        <v/>
      </c>
      <c r="AF149" s="19" t="str">
        <f>IF(B149="","",IF(B149&gt;=DATE(2019,5,1),"令和"&amp;IF(YEAR(B149)=2019,"元",YEAR(B149)-2018)&amp;"年"&amp;MONTH(B149)&amp;"月"&amp;DAY(B149)&amp;"日",YEAR(B149)&amp;"年"&amp;MONTH(B149)&amp;"月"&amp;DAY(B149)&amp;"日")&amp;IF(P149&lt;&gt;"","　（再発行）元の領収書 "&amp;IF(P149&gt;=DATE(2019,5,1),"令和"&amp;IF(YEAR(P149)=2019,"元",YEAR(P149)-2018)&amp;"年"&amp;MONTH(P149)&amp;"月"&amp;DAY(P149)&amp;"日",YEAR(P149)&amp;"年"&amp;MONTH(P149)&amp;"月"&amp;DAY(P149)&amp;"日")&amp;"付",""))</f>
        <v/>
      </c>
      <c r="AG149" s="19" t="str">
        <f>IF(G149="はい","上様",IF(E149="","",E149&amp;" "&amp;IF(F149="","様",F149)))</f>
        <v/>
      </c>
      <c r="AH149" s="19" t="str">
        <f>IF(Q149=0,"","金額　￥"&amp;TEXT(X149,"#,##0")&amp;" －")</f>
        <v/>
      </c>
      <c r="AI149" s="19" t="str">
        <f>IF(H149="","","但し　"&amp;IF(RIGHT(H149&amp;IF(D149&lt;&gt;"","（"&amp;D149&amp;"）",""),3)="として",H149&amp;IF(D149&lt;&gt;"","（"&amp;D149&amp;"）",""),H149&amp;IF(D149&lt;&gt;"","（"&amp;D149&amp;"）","")&amp;"として")&amp;IF(I149="クレジットカード","（クレジットカード利用）","")&amp;IF(N(L149)&gt;0,"（※は軽減税率の対象品目）",""))</f>
        <v/>
      </c>
      <c r="AJ149" s="19" t="str">
        <f>IF(OR(Q149=0,N(K149)=0),"",IF(AND('設定'!$B$12&lt;&gt;"はい",'設定'!$B$8=""),"",IF(G149="はい",R149&amp;"%対象"&amp;"　"&amp;TEXT(T149+U149,"#,##0")&amp;"円"&amp;IF('設定'!$B$12="はい","（うち消費税額 "&amp;TEXT(U149,"#,##0")&amp;"円）",""),IF('設定'!$B$12="はい",R149&amp;"%対象"&amp;"　税抜 "&amp;TEXT(T149,"#,##0")&amp;"円　消費税額 "&amp;TEXT(U149,"#,##0")&amp;"円（税込 "&amp;TEXT(T149+U149,"#,##0")&amp;"円）",R149&amp;"%対象"&amp;"　税込 "&amp;TEXT(T149+U149,"#,##0")&amp;"円"))))</f>
        <v/>
      </c>
      <c r="AK149" s="19" t="str">
        <f>IF(OR(Q149=0,N(L149)=0),"",IF(AND('設定'!$B$12&lt;&gt;"はい",'設定'!$B$8=""),"",IF(G149="はい",S149&amp;"%対象※"&amp;"　"&amp;TEXT(V149+W149,"#,##0")&amp;"円"&amp;IF('設定'!$B$12="はい","（うち消費税額 "&amp;TEXT(W149,"#,##0")&amp;"円）",""),IF('設定'!$B$12="はい",S149&amp;"%対象※"&amp;"　税抜 "&amp;TEXT(V149,"#,##0")&amp;"円　消費税額 "&amp;TEXT(W149,"#,##0")&amp;"円（税込 "&amp;TEXT(V149+W149,"#,##0")&amp;"円）",S149&amp;"%対象※"&amp;"　税込 "&amp;TEXT(V149+W149,"#,##0")&amp;"円"))))</f>
        <v/>
      </c>
      <c r="AL149" s="19" t="str">
        <f>IF(OR(Q149=0,N(M149)=0),"","課税対象外（入湯税など）　"&amp;TEXT(M149,"#,##0")&amp;"円")</f>
        <v/>
      </c>
      <c r="AM149" s="19" t="str">
        <f>IF(OR(Q149=0,N(N149)=0),"","売上代金以外の額　"&amp;TEXT(N149,"#,##0")&amp;"円")</f>
        <v/>
      </c>
      <c r="AN149" s="19" t="str">
        <f>IF(Q149=0,"",IF(AA149&gt;0,"収入印紙 "&amp;TEXT(AA149,"#,##0")&amp;"円 貼付欄",""))</f>
        <v/>
      </c>
    </row>
    <row r="150">
      <c r="A150" s="103" t="n">
        <v>146</v>
      </c>
      <c r="B150" s="100" t="n"/>
      <c r="C150" s="100" t="n"/>
      <c r="D150" s="7" t="n"/>
      <c r="E150" s="7" t="n"/>
      <c r="F150" s="15" t="n"/>
      <c r="G150" s="15" t="n"/>
      <c r="H150" s="7" t="n"/>
      <c r="I150" s="15" t="n"/>
      <c r="J150" s="15" t="n"/>
      <c r="K150" s="104" t="n"/>
      <c r="L150" s="104" t="n"/>
      <c r="M150" s="104" t="n"/>
      <c r="N150" s="104" t="n"/>
      <c r="O150" s="15" t="n"/>
      <c r="P150" s="100" t="n"/>
      <c r="Q150" s="17">
        <f>IF(COUNT(K150,L150,M150,N150)=0,0,IF(AND(OR(N(K150)=0,R150&lt;&gt;""),OR(N(L150)=0,S150&lt;&gt;"")),1,0))</f>
        <v>0</v>
      </c>
      <c r="R150" s="17" t="str">
        <f>IF(C150="","",IFERROR(LOOKUP(2,1/(('設定'!$B$16:$B$19&lt;&gt;"")*('設定'!$B$16:$B$19&lt;=C150)*('設定'!$C$16:$C$19&lt;&gt;"")),'設定'!$C$16:$C$19),""))</f>
        <v/>
      </c>
      <c r="S150" s="17" t="str">
        <f>IF(C150="","",IFERROR(LOOKUP(2,1/(('設定'!$B$20:$B$23&lt;&gt;"")*('設定'!$B$20:$B$23&lt;=C150)*('設定'!$C$20:$C$23&lt;&gt;"")),'設定'!$C$20:$C$23),""))</f>
        <v/>
      </c>
      <c r="T150" s="105" t="str">
        <f>IF(Q150=0,"",IF(N(K150)=0,0,IF(J150="税抜",K150,K150-U150)))</f>
        <v/>
      </c>
      <c r="U150" s="105" t="str">
        <f>IF(Q150=0,"",IF(N(K150)=0,0,IF('設定'!$B$11="切上げ",ROUNDUP(IF(J150="税抜",K150*R150/100,K150*R150/(100+R150)),0),IF('設定'!$B$11="四捨五入",ROUND(IF(J150="税抜",K150*R150/100,K150*R150/(100+R150)),0),ROUNDDOWN(IF(J150="税抜",K150*R150/100,K150*R150/(100+R150)),0)))))</f>
        <v/>
      </c>
      <c r="V150" s="105" t="str">
        <f>IF(Q150=0,"",IF(N(L150)=0,0,IF(J150="税抜",L150,L150-W150)))</f>
        <v/>
      </c>
      <c r="W150" s="105" t="str">
        <f>IF(Q150=0,"",IF(N(L150)=0,0,IF('設定'!$B$11="切上げ",ROUNDUP(IF(J150="税抜",L150*S150/100,L150*S150/(100+S150)),0),IF('設定'!$B$11="四捨五入",ROUND(IF(J150="税抜",L150*S150/100,L150*S150/(100+S150)),0),ROUNDDOWN(IF(J150="税抜",L150*S150/100,L150*S150/(100+S150)),0)))))</f>
        <v/>
      </c>
      <c r="X150" s="105" t="str">
        <f>IF(Q150=0,"",T150+U150+V150+W150+N(M150)+N(N150))</f>
        <v/>
      </c>
      <c r="Y150" s="105" t="str">
        <f>IF(Q150=0,"",IF(AND('設定'!$B$9="はい",'設定'!$B$12="はい"),T150+V150,T150+U150+V150+W150))</f>
        <v/>
      </c>
      <c r="Z150" s="105" t="str">
        <f>IF(Q150=0,"",Y150+N(N150))</f>
        <v/>
      </c>
      <c r="AA150" s="105" t="str">
        <f>IF(Q150=0,"",IF(O150="はい",0,IF(I150="クレジットカード",0,IF(I150="電子（PDFのみ）",0,IF(Y150=0,IF(Z150&lt;'印紙判定表'!$A$24,0,'印紙判定表'!$C$24),IF(Z150&lt;'印紙判定表'!$A$6,0,INDEX('印紙判定表'!$C$5:$C$19,MATCH(MAX(Y150,'印紙判定表'!$A$6),'印紙判定表'!$A$5:$A$19,1))))))))</f>
        <v/>
      </c>
      <c r="AB150" s="11" t="str">
        <f>IF(Q150=0,"",IF(O150="はい","非課税（営業に関しない受取書・国税庁 No.7125）",IF(I150="クレジットカード","課税文書に当たらない（領収書に「クレジットカード利用」と印字・国税庁 質疑応答19/37）",IF(I150="電子（PDFのみ）","課税文書に当たらない（電子データのみで紙を渡さない・国税庁 質疑応答02/10。紙に印刷して渡すと課税）",IF(AA150=0,"非課税（受取金額が"&amp;TEXT(IF(Y150=0,'印紙判定表'!$A$24,'印紙判定表'!$A$6),"#,##0")&amp;"円"&amp;"未満・国税庁 No.7105）"&amp;IF(N(N150)&gt;0,"。売上代金と売上代金以外の合計で判定","")&amp;IF(N(M150)&gt;0,"。入湯税など特別徴収の税は判定額に入れない（印紙税法基本通達第32条）",""),"課税（判定額"&amp;TEXT(Y150,"#,##0")&amp;"円→"&amp;TEXT(AA150,"#,##0")&amp;"円）"&amp;IF(AND('設定'!$B$9="はい",'設定'!$B$12="はい"),"。消費税額を除いた額で判定（国税庁 No.7124）","。税込の額で判定（"&amp;IF('設定'!$B$9="はい","消費税額を印字しない書式・国税庁 No.7124","免税事業者・国税庁 質疑応答19/21")&amp;"）")&amp;IF(N(M150)&gt;0,"。入湯税など特別徴収の税は判定額に入れない（印紙税法基本通達第32条）","")&amp;IF(I150="銀行振込","。振込でも受取書（印紙税法基本通達 別表第一 第17号文書の4）","")&amp;IF(OR(I150="電子マネー",I150="コード決済"),"。決済の仕組みで扱いが違う（国税庁 質疑応答19/50）。この表では印紙が要るものとして判定","")&amp;IF(Y150=0,"。売上代金以外の受取書として判定（第17号の2）",IF(Y150&lt;'印紙判定表'!$A$6,"。売上代金は"&amp;TEXT('印紙判定表'!$A$6,"#,##0")&amp;"円"&amp;"未満だが、売上代金以外との合計が"&amp;TEXT('印紙判定表'!$A$6,"#,##0")&amp;"円"&amp;"以上のため"&amp;TEXT(AA150,"#,##0")&amp;"円","")))))))</f>
        <v/>
      </c>
      <c r="AC150" s="11" t="str">
        <f>IF(Q150=0,"",IF(G150="はい","簡易請求書の形（宛名なし・「上様」）","事業者宛（適格請求書の形）"))</f>
        <v/>
      </c>
      <c r="AD150" s="11" t="str">
        <f>IF(COUNT(K150,L150,M150,N150)=0,"",IF(Q150=0,"取引日を入れてください（税率を取引日で決めます）。",IF(AND(G150&lt;&gt;"はい",E150=""),"宛名を入れてください（事業者宛は宛名が必要）。","")&amp;IF(AND(G150="はい",'設定'!$B$10="その他（事業者間の取引が中心）"),"「上様」にできる事業か確認してください（相手が個別に特定される取引は簡易請求書の対象外・国税庁 問24-2）。","")&amp;IF(AND(G150&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150="","領収書の日付（受領日）を入れてください。","")&amp;IF(OR(I150="電子マネー",I150="コード決済"),"決済の仕組みで印紙の扱いが違います（国税庁 質疑応答19/50）。","")))</f>
        <v/>
      </c>
      <c r="AE150" s="19" t="str">
        <f>IF(Q150=0,"",IF(P150&lt;&gt;"","領 収 書（再発行）","領 収 書"))</f>
        <v/>
      </c>
      <c r="AF150" s="19" t="str">
        <f>IF(B150="","",IF(B150&gt;=DATE(2019,5,1),"令和"&amp;IF(YEAR(B150)=2019,"元",YEAR(B150)-2018)&amp;"年"&amp;MONTH(B150)&amp;"月"&amp;DAY(B150)&amp;"日",YEAR(B150)&amp;"年"&amp;MONTH(B150)&amp;"月"&amp;DAY(B150)&amp;"日")&amp;IF(P150&lt;&gt;"","　（再発行）元の領収書 "&amp;IF(P150&gt;=DATE(2019,5,1),"令和"&amp;IF(YEAR(P150)=2019,"元",YEAR(P150)-2018)&amp;"年"&amp;MONTH(P150)&amp;"月"&amp;DAY(P150)&amp;"日",YEAR(P150)&amp;"年"&amp;MONTH(P150)&amp;"月"&amp;DAY(P150)&amp;"日")&amp;"付",""))</f>
        <v/>
      </c>
      <c r="AG150" s="19" t="str">
        <f>IF(G150="はい","上様",IF(E150="","",E150&amp;" "&amp;IF(F150="","様",F150)))</f>
        <v/>
      </c>
      <c r="AH150" s="19" t="str">
        <f>IF(Q150=0,"","金額　￥"&amp;TEXT(X150,"#,##0")&amp;" －")</f>
        <v/>
      </c>
      <c r="AI150" s="19" t="str">
        <f>IF(H150="","","但し　"&amp;IF(RIGHT(H150&amp;IF(D150&lt;&gt;"","（"&amp;D150&amp;"）",""),3)="として",H150&amp;IF(D150&lt;&gt;"","（"&amp;D150&amp;"）",""),H150&amp;IF(D150&lt;&gt;"","（"&amp;D150&amp;"）","")&amp;"として")&amp;IF(I150="クレジットカード","（クレジットカード利用）","")&amp;IF(N(L150)&gt;0,"（※は軽減税率の対象品目）",""))</f>
        <v/>
      </c>
      <c r="AJ150" s="19" t="str">
        <f>IF(OR(Q150=0,N(K150)=0),"",IF(AND('設定'!$B$12&lt;&gt;"はい",'設定'!$B$8=""),"",IF(G150="はい",R150&amp;"%対象"&amp;"　"&amp;TEXT(T150+U150,"#,##0")&amp;"円"&amp;IF('設定'!$B$12="はい","（うち消費税額 "&amp;TEXT(U150,"#,##0")&amp;"円）",""),IF('設定'!$B$12="はい",R150&amp;"%対象"&amp;"　税抜 "&amp;TEXT(T150,"#,##0")&amp;"円　消費税額 "&amp;TEXT(U150,"#,##0")&amp;"円（税込 "&amp;TEXT(T150+U150,"#,##0")&amp;"円）",R150&amp;"%対象"&amp;"　税込 "&amp;TEXT(T150+U150,"#,##0")&amp;"円"))))</f>
        <v/>
      </c>
      <c r="AK150" s="19" t="str">
        <f>IF(OR(Q150=0,N(L150)=0),"",IF(AND('設定'!$B$12&lt;&gt;"はい",'設定'!$B$8=""),"",IF(G150="はい",S150&amp;"%対象※"&amp;"　"&amp;TEXT(V150+W150,"#,##0")&amp;"円"&amp;IF('設定'!$B$12="はい","（うち消費税額 "&amp;TEXT(W150,"#,##0")&amp;"円）",""),IF('設定'!$B$12="はい",S150&amp;"%対象※"&amp;"　税抜 "&amp;TEXT(V150,"#,##0")&amp;"円　消費税額 "&amp;TEXT(W150,"#,##0")&amp;"円（税込 "&amp;TEXT(V150+W150,"#,##0")&amp;"円）",S150&amp;"%対象※"&amp;"　税込 "&amp;TEXT(V150+W150,"#,##0")&amp;"円"))))</f>
        <v/>
      </c>
      <c r="AL150" s="19" t="str">
        <f>IF(OR(Q150=0,N(M150)=0),"","課税対象外（入湯税など）　"&amp;TEXT(M150,"#,##0")&amp;"円")</f>
        <v/>
      </c>
      <c r="AM150" s="19" t="str">
        <f>IF(OR(Q150=0,N(N150)=0),"","売上代金以外の額　"&amp;TEXT(N150,"#,##0")&amp;"円")</f>
        <v/>
      </c>
      <c r="AN150" s="19" t="str">
        <f>IF(Q150=0,"",IF(AA150&gt;0,"収入印紙 "&amp;TEXT(AA150,"#,##0")&amp;"円 貼付欄",""))</f>
        <v/>
      </c>
    </row>
    <row r="151">
      <c r="A151" s="103" t="n">
        <v>147</v>
      </c>
      <c r="B151" s="100" t="n"/>
      <c r="C151" s="100" t="n"/>
      <c r="D151" s="7" t="n"/>
      <c r="E151" s="7" t="n"/>
      <c r="F151" s="15" t="n"/>
      <c r="G151" s="15" t="n"/>
      <c r="H151" s="7" t="n"/>
      <c r="I151" s="15" t="n"/>
      <c r="J151" s="15" t="n"/>
      <c r="K151" s="104" t="n"/>
      <c r="L151" s="104" t="n"/>
      <c r="M151" s="104" t="n"/>
      <c r="N151" s="104" t="n"/>
      <c r="O151" s="15" t="n"/>
      <c r="P151" s="100" t="n"/>
      <c r="Q151" s="17">
        <f>IF(COUNT(K151,L151,M151,N151)=0,0,IF(AND(OR(N(K151)=0,R151&lt;&gt;""),OR(N(L151)=0,S151&lt;&gt;"")),1,0))</f>
        <v>0</v>
      </c>
      <c r="R151" s="17" t="str">
        <f>IF(C151="","",IFERROR(LOOKUP(2,1/(('設定'!$B$16:$B$19&lt;&gt;"")*('設定'!$B$16:$B$19&lt;=C151)*('設定'!$C$16:$C$19&lt;&gt;"")),'設定'!$C$16:$C$19),""))</f>
        <v/>
      </c>
      <c r="S151" s="17" t="str">
        <f>IF(C151="","",IFERROR(LOOKUP(2,1/(('設定'!$B$20:$B$23&lt;&gt;"")*('設定'!$B$20:$B$23&lt;=C151)*('設定'!$C$20:$C$23&lt;&gt;"")),'設定'!$C$20:$C$23),""))</f>
        <v/>
      </c>
      <c r="T151" s="105" t="str">
        <f>IF(Q151=0,"",IF(N(K151)=0,0,IF(J151="税抜",K151,K151-U151)))</f>
        <v/>
      </c>
      <c r="U151" s="105" t="str">
        <f>IF(Q151=0,"",IF(N(K151)=0,0,IF('設定'!$B$11="切上げ",ROUNDUP(IF(J151="税抜",K151*R151/100,K151*R151/(100+R151)),0),IF('設定'!$B$11="四捨五入",ROUND(IF(J151="税抜",K151*R151/100,K151*R151/(100+R151)),0),ROUNDDOWN(IF(J151="税抜",K151*R151/100,K151*R151/(100+R151)),0)))))</f>
        <v/>
      </c>
      <c r="V151" s="105" t="str">
        <f>IF(Q151=0,"",IF(N(L151)=0,0,IF(J151="税抜",L151,L151-W151)))</f>
        <v/>
      </c>
      <c r="W151" s="105" t="str">
        <f>IF(Q151=0,"",IF(N(L151)=0,0,IF('設定'!$B$11="切上げ",ROUNDUP(IF(J151="税抜",L151*S151/100,L151*S151/(100+S151)),0),IF('設定'!$B$11="四捨五入",ROUND(IF(J151="税抜",L151*S151/100,L151*S151/(100+S151)),0),ROUNDDOWN(IF(J151="税抜",L151*S151/100,L151*S151/(100+S151)),0)))))</f>
        <v/>
      </c>
      <c r="X151" s="105" t="str">
        <f>IF(Q151=0,"",T151+U151+V151+W151+N(M151)+N(N151))</f>
        <v/>
      </c>
      <c r="Y151" s="105" t="str">
        <f>IF(Q151=0,"",IF(AND('設定'!$B$9="はい",'設定'!$B$12="はい"),T151+V151,T151+U151+V151+W151))</f>
        <v/>
      </c>
      <c r="Z151" s="105" t="str">
        <f>IF(Q151=0,"",Y151+N(N151))</f>
        <v/>
      </c>
      <c r="AA151" s="105" t="str">
        <f>IF(Q151=0,"",IF(O151="はい",0,IF(I151="クレジットカード",0,IF(I151="電子（PDFのみ）",0,IF(Y151=0,IF(Z151&lt;'印紙判定表'!$A$24,0,'印紙判定表'!$C$24),IF(Z151&lt;'印紙判定表'!$A$6,0,INDEX('印紙判定表'!$C$5:$C$19,MATCH(MAX(Y151,'印紙判定表'!$A$6),'印紙判定表'!$A$5:$A$19,1))))))))</f>
        <v/>
      </c>
      <c r="AB151" s="11" t="str">
        <f>IF(Q151=0,"",IF(O151="はい","非課税（営業に関しない受取書・国税庁 No.7125）",IF(I151="クレジットカード","課税文書に当たらない（領収書に「クレジットカード利用」と印字・国税庁 質疑応答19/37）",IF(I151="電子（PDFのみ）","課税文書に当たらない（電子データのみで紙を渡さない・国税庁 質疑応答02/10。紙に印刷して渡すと課税）",IF(AA151=0,"非課税（受取金額が"&amp;TEXT(IF(Y151=0,'印紙判定表'!$A$24,'印紙判定表'!$A$6),"#,##0")&amp;"円"&amp;"未満・国税庁 No.7105）"&amp;IF(N(N151)&gt;0,"。売上代金と売上代金以外の合計で判定","")&amp;IF(N(M151)&gt;0,"。入湯税など特別徴収の税は判定額に入れない（印紙税法基本通達第32条）",""),"課税（判定額"&amp;TEXT(Y151,"#,##0")&amp;"円→"&amp;TEXT(AA151,"#,##0")&amp;"円）"&amp;IF(AND('設定'!$B$9="はい",'設定'!$B$12="はい"),"。消費税額を除いた額で判定（国税庁 No.7124）","。税込の額で判定（"&amp;IF('設定'!$B$9="はい","消費税額を印字しない書式・国税庁 No.7124","免税事業者・国税庁 質疑応答19/21")&amp;"）")&amp;IF(N(M151)&gt;0,"。入湯税など特別徴収の税は判定額に入れない（印紙税法基本通達第32条）","")&amp;IF(I151="銀行振込","。振込でも受取書（印紙税法基本通達 別表第一 第17号文書の4）","")&amp;IF(OR(I151="電子マネー",I151="コード決済"),"。決済の仕組みで扱いが違う（国税庁 質疑応答19/50）。この表では印紙が要るものとして判定","")&amp;IF(Y151=0,"。売上代金以外の受取書として判定（第17号の2）",IF(Y151&lt;'印紙判定表'!$A$6,"。売上代金は"&amp;TEXT('印紙判定表'!$A$6,"#,##0")&amp;"円"&amp;"未満だが、売上代金以外との合計が"&amp;TEXT('印紙判定表'!$A$6,"#,##0")&amp;"円"&amp;"以上のため"&amp;TEXT(AA151,"#,##0")&amp;"円","")))))))</f>
        <v/>
      </c>
      <c r="AC151" s="11" t="str">
        <f>IF(Q151=0,"",IF(G151="はい","簡易請求書の形（宛名なし・「上様」）","事業者宛（適格請求書の形）"))</f>
        <v/>
      </c>
      <c r="AD151" s="11" t="str">
        <f>IF(COUNT(K151,L151,M151,N151)=0,"",IF(Q151=0,"取引日を入れてください（税率を取引日で決めます）。",IF(AND(G151&lt;&gt;"はい",E151=""),"宛名を入れてください（事業者宛は宛名が必要）。","")&amp;IF(AND(G151="はい",'設定'!$B$10="その他（事業者間の取引が中心）"),"「上様」にできる事業か確認してください（相手が個別に特定される取引は簡易請求書の対象外・国税庁 問24-2）。","")&amp;IF(AND(G151&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151="","領収書の日付（受領日）を入れてください。","")&amp;IF(OR(I151="電子マネー",I151="コード決済"),"決済の仕組みで印紙の扱いが違います（国税庁 質疑応答19/50）。","")))</f>
        <v/>
      </c>
      <c r="AE151" s="19" t="str">
        <f>IF(Q151=0,"",IF(P151&lt;&gt;"","領 収 書（再発行）","領 収 書"))</f>
        <v/>
      </c>
      <c r="AF151" s="19" t="str">
        <f>IF(B151="","",IF(B151&gt;=DATE(2019,5,1),"令和"&amp;IF(YEAR(B151)=2019,"元",YEAR(B151)-2018)&amp;"年"&amp;MONTH(B151)&amp;"月"&amp;DAY(B151)&amp;"日",YEAR(B151)&amp;"年"&amp;MONTH(B151)&amp;"月"&amp;DAY(B151)&amp;"日")&amp;IF(P151&lt;&gt;"","　（再発行）元の領収書 "&amp;IF(P151&gt;=DATE(2019,5,1),"令和"&amp;IF(YEAR(P151)=2019,"元",YEAR(P151)-2018)&amp;"年"&amp;MONTH(P151)&amp;"月"&amp;DAY(P151)&amp;"日",YEAR(P151)&amp;"年"&amp;MONTH(P151)&amp;"月"&amp;DAY(P151)&amp;"日")&amp;"付",""))</f>
        <v/>
      </c>
      <c r="AG151" s="19" t="str">
        <f>IF(G151="はい","上様",IF(E151="","",E151&amp;" "&amp;IF(F151="","様",F151)))</f>
        <v/>
      </c>
      <c r="AH151" s="19" t="str">
        <f>IF(Q151=0,"","金額　￥"&amp;TEXT(X151,"#,##0")&amp;" －")</f>
        <v/>
      </c>
      <c r="AI151" s="19" t="str">
        <f>IF(H151="","","但し　"&amp;IF(RIGHT(H151&amp;IF(D151&lt;&gt;"","（"&amp;D151&amp;"）",""),3)="として",H151&amp;IF(D151&lt;&gt;"","（"&amp;D151&amp;"）",""),H151&amp;IF(D151&lt;&gt;"","（"&amp;D151&amp;"）","")&amp;"として")&amp;IF(I151="クレジットカード","（クレジットカード利用）","")&amp;IF(N(L151)&gt;0,"（※は軽減税率の対象品目）",""))</f>
        <v/>
      </c>
      <c r="AJ151" s="19" t="str">
        <f>IF(OR(Q151=0,N(K151)=0),"",IF(AND('設定'!$B$12&lt;&gt;"はい",'設定'!$B$8=""),"",IF(G151="はい",R151&amp;"%対象"&amp;"　"&amp;TEXT(T151+U151,"#,##0")&amp;"円"&amp;IF('設定'!$B$12="はい","（うち消費税額 "&amp;TEXT(U151,"#,##0")&amp;"円）",""),IF('設定'!$B$12="はい",R151&amp;"%対象"&amp;"　税抜 "&amp;TEXT(T151,"#,##0")&amp;"円　消費税額 "&amp;TEXT(U151,"#,##0")&amp;"円（税込 "&amp;TEXT(T151+U151,"#,##0")&amp;"円）",R151&amp;"%対象"&amp;"　税込 "&amp;TEXT(T151+U151,"#,##0")&amp;"円"))))</f>
        <v/>
      </c>
      <c r="AK151" s="19" t="str">
        <f>IF(OR(Q151=0,N(L151)=0),"",IF(AND('設定'!$B$12&lt;&gt;"はい",'設定'!$B$8=""),"",IF(G151="はい",S151&amp;"%対象※"&amp;"　"&amp;TEXT(V151+W151,"#,##0")&amp;"円"&amp;IF('設定'!$B$12="はい","（うち消費税額 "&amp;TEXT(W151,"#,##0")&amp;"円）",""),IF('設定'!$B$12="はい",S151&amp;"%対象※"&amp;"　税抜 "&amp;TEXT(V151,"#,##0")&amp;"円　消費税額 "&amp;TEXT(W151,"#,##0")&amp;"円（税込 "&amp;TEXT(V151+W151,"#,##0")&amp;"円）",S151&amp;"%対象※"&amp;"　税込 "&amp;TEXT(V151+W151,"#,##0")&amp;"円"))))</f>
        <v/>
      </c>
      <c r="AL151" s="19" t="str">
        <f>IF(OR(Q151=0,N(M151)=0),"","課税対象外（入湯税など）　"&amp;TEXT(M151,"#,##0")&amp;"円")</f>
        <v/>
      </c>
      <c r="AM151" s="19" t="str">
        <f>IF(OR(Q151=0,N(N151)=0),"","売上代金以外の額　"&amp;TEXT(N151,"#,##0")&amp;"円")</f>
        <v/>
      </c>
      <c r="AN151" s="19" t="str">
        <f>IF(Q151=0,"",IF(AA151&gt;0,"収入印紙 "&amp;TEXT(AA151,"#,##0")&amp;"円 貼付欄",""))</f>
        <v/>
      </c>
    </row>
    <row r="152">
      <c r="A152" s="103" t="n">
        <v>148</v>
      </c>
      <c r="B152" s="100" t="n"/>
      <c r="C152" s="100" t="n"/>
      <c r="D152" s="7" t="n"/>
      <c r="E152" s="7" t="n"/>
      <c r="F152" s="15" t="n"/>
      <c r="G152" s="15" t="n"/>
      <c r="H152" s="7" t="n"/>
      <c r="I152" s="15" t="n"/>
      <c r="J152" s="15" t="n"/>
      <c r="K152" s="104" t="n"/>
      <c r="L152" s="104" t="n"/>
      <c r="M152" s="104" t="n"/>
      <c r="N152" s="104" t="n"/>
      <c r="O152" s="15" t="n"/>
      <c r="P152" s="100" t="n"/>
      <c r="Q152" s="17">
        <f>IF(COUNT(K152,L152,M152,N152)=0,0,IF(AND(OR(N(K152)=0,R152&lt;&gt;""),OR(N(L152)=0,S152&lt;&gt;"")),1,0))</f>
        <v>0</v>
      </c>
      <c r="R152" s="17" t="str">
        <f>IF(C152="","",IFERROR(LOOKUP(2,1/(('設定'!$B$16:$B$19&lt;&gt;"")*('設定'!$B$16:$B$19&lt;=C152)*('設定'!$C$16:$C$19&lt;&gt;"")),'設定'!$C$16:$C$19),""))</f>
        <v/>
      </c>
      <c r="S152" s="17" t="str">
        <f>IF(C152="","",IFERROR(LOOKUP(2,1/(('設定'!$B$20:$B$23&lt;&gt;"")*('設定'!$B$20:$B$23&lt;=C152)*('設定'!$C$20:$C$23&lt;&gt;"")),'設定'!$C$20:$C$23),""))</f>
        <v/>
      </c>
      <c r="T152" s="105" t="str">
        <f>IF(Q152=0,"",IF(N(K152)=0,0,IF(J152="税抜",K152,K152-U152)))</f>
        <v/>
      </c>
      <c r="U152" s="105" t="str">
        <f>IF(Q152=0,"",IF(N(K152)=0,0,IF('設定'!$B$11="切上げ",ROUNDUP(IF(J152="税抜",K152*R152/100,K152*R152/(100+R152)),0),IF('設定'!$B$11="四捨五入",ROUND(IF(J152="税抜",K152*R152/100,K152*R152/(100+R152)),0),ROUNDDOWN(IF(J152="税抜",K152*R152/100,K152*R152/(100+R152)),0)))))</f>
        <v/>
      </c>
      <c r="V152" s="105" t="str">
        <f>IF(Q152=0,"",IF(N(L152)=0,0,IF(J152="税抜",L152,L152-W152)))</f>
        <v/>
      </c>
      <c r="W152" s="105" t="str">
        <f>IF(Q152=0,"",IF(N(L152)=0,0,IF('設定'!$B$11="切上げ",ROUNDUP(IF(J152="税抜",L152*S152/100,L152*S152/(100+S152)),0),IF('設定'!$B$11="四捨五入",ROUND(IF(J152="税抜",L152*S152/100,L152*S152/(100+S152)),0),ROUNDDOWN(IF(J152="税抜",L152*S152/100,L152*S152/(100+S152)),0)))))</f>
        <v/>
      </c>
      <c r="X152" s="105" t="str">
        <f>IF(Q152=0,"",T152+U152+V152+W152+N(M152)+N(N152))</f>
        <v/>
      </c>
      <c r="Y152" s="105" t="str">
        <f>IF(Q152=0,"",IF(AND('設定'!$B$9="はい",'設定'!$B$12="はい"),T152+V152,T152+U152+V152+W152))</f>
        <v/>
      </c>
      <c r="Z152" s="105" t="str">
        <f>IF(Q152=0,"",Y152+N(N152))</f>
        <v/>
      </c>
      <c r="AA152" s="105" t="str">
        <f>IF(Q152=0,"",IF(O152="はい",0,IF(I152="クレジットカード",0,IF(I152="電子（PDFのみ）",0,IF(Y152=0,IF(Z152&lt;'印紙判定表'!$A$24,0,'印紙判定表'!$C$24),IF(Z152&lt;'印紙判定表'!$A$6,0,INDEX('印紙判定表'!$C$5:$C$19,MATCH(MAX(Y152,'印紙判定表'!$A$6),'印紙判定表'!$A$5:$A$19,1))))))))</f>
        <v/>
      </c>
      <c r="AB152" s="11" t="str">
        <f>IF(Q152=0,"",IF(O152="はい","非課税（営業に関しない受取書・国税庁 No.7125）",IF(I152="クレジットカード","課税文書に当たらない（領収書に「クレジットカード利用」と印字・国税庁 質疑応答19/37）",IF(I152="電子（PDFのみ）","課税文書に当たらない（電子データのみで紙を渡さない・国税庁 質疑応答02/10。紙に印刷して渡すと課税）",IF(AA152=0,"非課税（受取金額が"&amp;TEXT(IF(Y152=0,'印紙判定表'!$A$24,'印紙判定表'!$A$6),"#,##0")&amp;"円"&amp;"未満・国税庁 No.7105）"&amp;IF(N(N152)&gt;0,"。売上代金と売上代金以外の合計で判定","")&amp;IF(N(M152)&gt;0,"。入湯税など特別徴収の税は判定額に入れない（印紙税法基本通達第32条）",""),"課税（判定額"&amp;TEXT(Y152,"#,##0")&amp;"円→"&amp;TEXT(AA152,"#,##0")&amp;"円）"&amp;IF(AND('設定'!$B$9="はい",'設定'!$B$12="はい"),"。消費税額を除いた額で判定（国税庁 No.7124）","。税込の額で判定（"&amp;IF('設定'!$B$9="はい","消費税額を印字しない書式・国税庁 No.7124","免税事業者・国税庁 質疑応答19/21")&amp;"）")&amp;IF(N(M152)&gt;0,"。入湯税など特別徴収の税は判定額に入れない（印紙税法基本通達第32条）","")&amp;IF(I152="銀行振込","。振込でも受取書（印紙税法基本通達 別表第一 第17号文書の4）","")&amp;IF(OR(I152="電子マネー",I152="コード決済"),"。決済の仕組みで扱いが違う（国税庁 質疑応答19/50）。この表では印紙が要るものとして判定","")&amp;IF(Y152=0,"。売上代金以外の受取書として判定（第17号の2）",IF(Y152&lt;'印紙判定表'!$A$6,"。売上代金は"&amp;TEXT('印紙判定表'!$A$6,"#,##0")&amp;"円"&amp;"未満だが、売上代金以外との合計が"&amp;TEXT('印紙判定表'!$A$6,"#,##0")&amp;"円"&amp;"以上のため"&amp;TEXT(AA152,"#,##0")&amp;"円","")))))))</f>
        <v/>
      </c>
      <c r="AC152" s="11" t="str">
        <f>IF(Q152=0,"",IF(G152="はい","簡易請求書の形（宛名なし・「上様」）","事業者宛（適格請求書の形）"))</f>
        <v/>
      </c>
      <c r="AD152" s="11" t="str">
        <f>IF(COUNT(K152,L152,M152,N152)=0,"",IF(Q152=0,"取引日を入れてください（税率を取引日で決めます）。",IF(AND(G152&lt;&gt;"はい",E152=""),"宛名を入れてください（事業者宛は宛名が必要）。","")&amp;IF(AND(G152="はい",'設定'!$B$10="その他（事業者間の取引が中心）"),"「上様」にできる事業か確認してください（相手が個別に特定される取引は簡易請求書の対象外・国税庁 問24-2）。","")&amp;IF(AND(G152&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152="","領収書の日付（受領日）を入れてください。","")&amp;IF(OR(I152="電子マネー",I152="コード決済"),"決済の仕組みで印紙の扱いが違います（国税庁 質疑応答19/50）。","")))</f>
        <v/>
      </c>
      <c r="AE152" s="19" t="str">
        <f>IF(Q152=0,"",IF(P152&lt;&gt;"","領 収 書（再発行）","領 収 書"))</f>
        <v/>
      </c>
      <c r="AF152" s="19" t="str">
        <f>IF(B152="","",IF(B152&gt;=DATE(2019,5,1),"令和"&amp;IF(YEAR(B152)=2019,"元",YEAR(B152)-2018)&amp;"年"&amp;MONTH(B152)&amp;"月"&amp;DAY(B152)&amp;"日",YEAR(B152)&amp;"年"&amp;MONTH(B152)&amp;"月"&amp;DAY(B152)&amp;"日")&amp;IF(P152&lt;&gt;"","　（再発行）元の領収書 "&amp;IF(P152&gt;=DATE(2019,5,1),"令和"&amp;IF(YEAR(P152)=2019,"元",YEAR(P152)-2018)&amp;"年"&amp;MONTH(P152)&amp;"月"&amp;DAY(P152)&amp;"日",YEAR(P152)&amp;"年"&amp;MONTH(P152)&amp;"月"&amp;DAY(P152)&amp;"日")&amp;"付",""))</f>
        <v/>
      </c>
      <c r="AG152" s="19" t="str">
        <f>IF(G152="はい","上様",IF(E152="","",E152&amp;" "&amp;IF(F152="","様",F152)))</f>
        <v/>
      </c>
      <c r="AH152" s="19" t="str">
        <f>IF(Q152=0,"","金額　￥"&amp;TEXT(X152,"#,##0")&amp;" －")</f>
        <v/>
      </c>
      <c r="AI152" s="19" t="str">
        <f>IF(H152="","","但し　"&amp;IF(RIGHT(H152&amp;IF(D152&lt;&gt;"","（"&amp;D152&amp;"）",""),3)="として",H152&amp;IF(D152&lt;&gt;"","（"&amp;D152&amp;"）",""),H152&amp;IF(D152&lt;&gt;"","（"&amp;D152&amp;"）","")&amp;"として")&amp;IF(I152="クレジットカード","（クレジットカード利用）","")&amp;IF(N(L152)&gt;0,"（※は軽減税率の対象品目）",""))</f>
        <v/>
      </c>
      <c r="AJ152" s="19" t="str">
        <f>IF(OR(Q152=0,N(K152)=0),"",IF(AND('設定'!$B$12&lt;&gt;"はい",'設定'!$B$8=""),"",IF(G152="はい",R152&amp;"%対象"&amp;"　"&amp;TEXT(T152+U152,"#,##0")&amp;"円"&amp;IF('設定'!$B$12="はい","（うち消費税額 "&amp;TEXT(U152,"#,##0")&amp;"円）",""),IF('設定'!$B$12="はい",R152&amp;"%対象"&amp;"　税抜 "&amp;TEXT(T152,"#,##0")&amp;"円　消費税額 "&amp;TEXT(U152,"#,##0")&amp;"円（税込 "&amp;TEXT(T152+U152,"#,##0")&amp;"円）",R152&amp;"%対象"&amp;"　税込 "&amp;TEXT(T152+U152,"#,##0")&amp;"円"))))</f>
        <v/>
      </c>
      <c r="AK152" s="19" t="str">
        <f>IF(OR(Q152=0,N(L152)=0),"",IF(AND('設定'!$B$12&lt;&gt;"はい",'設定'!$B$8=""),"",IF(G152="はい",S152&amp;"%対象※"&amp;"　"&amp;TEXT(V152+W152,"#,##0")&amp;"円"&amp;IF('設定'!$B$12="はい","（うち消費税額 "&amp;TEXT(W152,"#,##0")&amp;"円）",""),IF('設定'!$B$12="はい",S152&amp;"%対象※"&amp;"　税抜 "&amp;TEXT(V152,"#,##0")&amp;"円　消費税額 "&amp;TEXT(W152,"#,##0")&amp;"円（税込 "&amp;TEXT(V152+W152,"#,##0")&amp;"円）",S152&amp;"%対象※"&amp;"　税込 "&amp;TEXT(V152+W152,"#,##0")&amp;"円"))))</f>
        <v/>
      </c>
      <c r="AL152" s="19" t="str">
        <f>IF(OR(Q152=0,N(M152)=0),"","課税対象外（入湯税など）　"&amp;TEXT(M152,"#,##0")&amp;"円")</f>
        <v/>
      </c>
      <c r="AM152" s="19" t="str">
        <f>IF(OR(Q152=0,N(N152)=0),"","売上代金以外の額　"&amp;TEXT(N152,"#,##0")&amp;"円")</f>
        <v/>
      </c>
      <c r="AN152" s="19" t="str">
        <f>IF(Q152=0,"",IF(AA152&gt;0,"収入印紙 "&amp;TEXT(AA152,"#,##0")&amp;"円 貼付欄",""))</f>
        <v/>
      </c>
    </row>
    <row r="153">
      <c r="A153" s="103" t="n">
        <v>149</v>
      </c>
      <c r="B153" s="100" t="n"/>
      <c r="C153" s="100" t="n"/>
      <c r="D153" s="7" t="n"/>
      <c r="E153" s="7" t="n"/>
      <c r="F153" s="15" t="n"/>
      <c r="G153" s="15" t="n"/>
      <c r="H153" s="7" t="n"/>
      <c r="I153" s="15" t="n"/>
      <c r="J153" s="15" t="n"/>
      <c r="K153" s="104" t="n"/>
      <c r="L153" s="104" t="n"/>
      <c r="M153" s="104" t="n"/>
      <c r="N153" s="104" t="n"/>
      <c r="O153" s="15" t="n"/>
      <c r="P153" s="100" t="n"/>
      <c r="Q153" s="17">
        <f>IF(COUNT(K153,L153,M153,N153)=0,0,IF(AND(OR(N(K153)=0,R153&lt;&gt;""),OR(N(L153)=0,S153&lt;&gt;"")),1,0))</f>
        <v>0</v>
      </c>
      <c r="R153" s="17" t="str">
        <f>IF(C153="","",IFERROR(LOOKUP(2,1/(('設定'!$B$16:$B$19&lt;&gt;"")*('設定'!$B$16:$B$19&lt;=C153)*('設定'!$C$16:$C$19&lt;&gt;"")),'設定'!$C$16:$C$19),""))</f>
        <v/>
      </c>
      <c r="S153" s="17" t="str">
        <f>IF(C153="","",IFERROR(LOOKUP(2,1/(('設定'!$B$20:$B$23&lt;&gt;"")*('設定'!$B$20:$B$23&lt;=C153)*('設定'!$C$20:$C$23&lt;&gt;"")),'設定'!$C$20:$C$23),""))</f>
        <v/>
      </c>
      <c r="T153" s="105" t="str">
        <f>IF(Q153=0,"",IF(N(K153)=0,0,IF(J153="税抜",K153,K153-U153)))</f>
        <v/>
      </c>
      <c r="U153" s="105" t="str">
        <f>IF(Q153=0,"",IF(N(K153)=0,0,IF('設定'!$B$11="切上げ",ROUNDUP(IF(J153="税抜",K153*R153/100,K153*R153/(100+R153)),0),IF('設定'!$B$11="四捨五入",ROUND(IF(J153="税抜",K153*R153/100,K153*R153/(100+R153)),0),ROUNDDOWN(IF(J153="税抜",K153*R153/100,K153*R153/(100+R153)),0)))))</f>
        <v/>
      </c>
      <c r="V153" s="105" t="str">
        <f>IF(Q153=0,"",IF(N(L153)=0,0,IF(J153="税抜",L153,L153-W153)))</f>
        <v/>
      </c>
      <c r="W153" s="105" t="str">
        <f>IF(Q153=0,"",IF(N(L153)=0,0,IF('設定'!$B$11="切上げ",ROUNDUP(IF(J153="税抜",L153*S153/100,L153*S153/(100+S153)),0),IF('設定'!$B$11="四捨五入",ROUND(IF(J153="税抜",L153*S153/100,L153*S153/(100+S153)),0),ROUNDDOWN(IF(J153="税抜",L153*S153/100,L153*S153/(100+S153)),0)))))</f>
        <v/>
      </c>
      <c r="X153" s="105" t="str">
        <f>IF(Q153=0,"",T153+U153+V153+W153+N(M153)+N(N153))</f>
        <v/>
      </c>
      <c r="Y153" s="105" t="str">
        <f>IF(Q153=0,"",IF(AND('設定'!$B$9="はい",'設定'!$B$12="はい"),T153+V153,T153+U153+V153+W153))</f>
        <v/>
      </c>
      <c r="Z153" s="105" t="str">
        <f>IF(Q153=0,"",Y153+N(N153))</f>
        <v/>
      </c>
      <c r="AA153" s="105" t="str">
        <f>IF(Q153=0,"",IF(O153="はい",0,IF(I153="クレジットカード",0,IF(I153="電子（PDFのみ）",0,IF(Y153=0,IF(Z153&lt;'印紙判定表'!$A$24,0,'印紙判定表'!$C$24),IF(Z153&lt;'印紙判定表'!$A$6,0,INDEX('印紙判定表'!$C$5:$C$19,MATCH(MAX(Y153,'印紙判定表'!$A$6),'印紙判定表'!$A$5:$A$19,1))))))))</f>
        <v/>
      </c>
      <c r="AB153" s="11" t="str">
        <f>IF(Q153=0,"",IF(O153="はい","非課税（営業に関しない受取書・国税庁 No.7125）",IF(I153="クレジットカード","課税文書に当たらない（領収書に「クレジットカード利用」と印字・国税庁 質疑応答19/37）",IF(I153="電子（PDFのみ）","課税文書に当たらない（電子データのみで紙を渡さない・国税庁 質疑応答02/10。紙に印刷して渡すと課税）",IF(AA153=0,"非課税（受取金額が"&amp;TEXT(IF(Y153=0,'印紙判定表'!$A$24,'印紙判定表'!$A$6),"#,##0")&amp;"円"&amp;"未満・国税庁 No.7105）"&amp;IF(N(N153)&gt;0,"。売上代金と売上代金以外の合計で判定","")&amp;IF(N(M153)&gt;0,"。入湯税など特別徴収の税は判定額に入れない（印紙税法基本通達第32条）",""),"課税（判定額"&amp;TEXT(Y153,"#,##0")&amp;"円→"&amp;TEXT(AA153,"#,##0")&amp;"円）"&amp;IF(AND('設定'!$B$9="はい",'設定'!$B$12="はい"),"。消費税額を除いた額で判定（国税庁 No.7124）","。税込の額で判定（"&amp;IF('設定'!$B$9="はい","消費税額を印字しない書式・国税庁 No.7124","免税事業者・国税庁 質疑応答19/21")&amp;"）")&amp;IF(N(M153)&gt;0,"。入湯税など特別徴収の税は判定額に入れない（印紙税法基本通達第32条）","")&amp;IF(I153="銀行振込","。振込でも受取書（印紙税法基本通達 別表第一 第17号文書の4）","")&amp;IF(OR(I153="電子マネー",I153="コード決済"),"。決済の仕組みで扱いが違う（国税庁 質疑応答19/50）。この表では印紙が要るものとして判定","")&amp;IF(Y153=0,"。売上代金以外の受取書として判定（第17号の2）",IF(Y153&lt;'印紙判定表'!$A$6,"。売上代金は"&amp;TEXT('印紙判定表'!$A$6,"#,##0")&amp;"円"&amp;"未満だが、売上代金以外との合計が"&amp;TEXT('印紙判定表'!$A$6,"#,##0")&amp;"円"&amp;"以上のため"&amp;TEXT(AA153,"#,##0")&amp;"円","")))))))</f>
        <v/>
      </c>
      <c r="AC153" s="11" t="str">
        <f>IF(Q153=0,"",IF(G153="はい","簡易請求書の形（宛名なし・「上様」）","事業者宛（適格請求書の形）"))</f>
        <v/>
      </c>
      <c r="AD153" s="11" t="str">
        <f>IF(COUNT(K153,L153,M153,N153)=0,"",IF(Q153=0,"取引日を入れてください（税率を取引日で決めます）。",IF(AND(G153&lt;&gt;"はい",E153=""),"宛名を入れてください（事業者宛は宛名が必要）。","")&amp;IF(AND(G153="はい",'設定'!$B$10="その他（事業者間の取引が中心）"),"「上様」にできる事業か確認してください（相手が個別に特定される取引は簡易請求書の対象外・国税庁 問24-2）。","")&amp;IF(AND(G153&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153="","領収書の日付（受領日）を入れてください。","")&amp;IF(OR(I153="電子マネー",I153="コード決済"),"決済の仕組みで印紙の扱いが違います（国税庁 質疑応答19/50）。","")))</f>
        <v/>
      </c>
      <c r="AE153" s="19" t="str">
        <f>IF(Q153=0,"",IF(P153&lt;&gt;"","領 収 書（再発行）","領 収 書"))</f>
        <v/>
      </c>
      <c r="AF153" s="19" t="str">
        <f>IF(B153="","",IF(B153&gt;=DATE(2019,5,1),"令和"&amp;IF(YEAR(B153)=2019,"元",YEAR(B153)-2018)&amp;"年"&amp;MONTH(B153)&amp;"月"&amp;DAY(B153)&amp;"日",YEAR(B153)&amp;"年"&amp;MONTH(B153)&amp;"月"&amp;DAY(B153)&amp;"日")&amp;IF(P153&lt;&gt;"","　（再発行）元の領収書 "&amp;IF(P153&gt;=DATE(2019,5,1),"令和"&amp;IF(YEAR(P153)=2019,"元",YEAR(P153)-2018)&amp;"年"&amp;MONTH(P153)&amp;"月"&amp;DAY(P153)&amp;"日",YEAR(P153)&amp;"年"&amp;MONTH(P153)&amp;"月"&amp;DAY(P153)&amp;"日")&amp;"付",""))</f>
        <v/>
      </c>
      <c r="AG153" s="19" t="str">
        <f>IF(G153="はい","上様",IF(E153="","",E153&amp;" "&amp;IF(F153="","様",F153)))</f>
        <v/>
      </c>
      <c r="AH153" s="19" t="str">
        <f>IF(Q153=0,"","金額　￥"&amp;TEXT(X153,"#,##0")&amp;" －")</f>
        <v/>
      </c>
      <c r="AI153" s="19" t="str">
        <f>IF(H153="","","但し　"&amp;IF(RIGHT(H153&amp;IF(D153&lt;&gt;"","（"&amp;D153&amp;"）",""),3)="として",H153&amp;IF(D153&lt;&gt;"","（"&amp;D153&amp;"）",""),H153&amp;IF(D153&lt;&gt;"","（"&amp;D153&amp;"）","")&amp;"として")&amp;IF(I153="クレジットカード","（クレジットカード利用）","")&amp;IF(N(L153)&gt;0,"（※は軽減税率の対象品目）",""))</f>
        <v/>
      </c>
      <c r="AJ153" s="19" t="str">
        <f>IF(OR(Q153=0,N(K153)=0),"",IF(AND('設定'!$B$12&lt;&gt;"はい",'設定'!$B$8=""),"",IF(G153="はい",R153&amp;"%対象"&amp;"　"&amp;TEXT(T153+U153,"#,##0")&amp;"円"&amp;IF('設定'!$B$12="はい","（うち消費税額 "&amp;TEXT(U153,"#,##0")&amp;"円）",""),IF('設定'!$B$12="はい",R153&amp;"%対象"&amp;"　税抜 "&amp;TEXT(T153,"#,##0")&amp;"円　消費税額 "&amp;TEXT(U153,"#,##0")&amp;"円（税込 "&amp;TEXT(T153+U153,"#,##0")&amp;"円）",R153&amp;"%対象"&amp;"　税込 "&amp;TEXT(T153+U153,"#,##0")&amp;"円"))))</f>
        <v/>
      </c>
      <c r="AK153" s="19" t="str">
        <f>IF(OR(Q153=0,N(L153)=0),"",IF(AND('設定'!$B$12&lt;&gt;"はい",'設定'!$B$8=""),"",IF(G153="はい",S153&amp;"%対象※"&amp;"　"&amp;TEXT(V153+W153,"#,##0")&amp;"円"&amp;IF('設定'!$B$12="はい","（うち消費税額 "&amp;TEXT(W153,"#,##0")&amp;"円）",""),IF('設定'!$B$12="はい",S153&amp;"%対象※"&amp;"　税抜 "&amp;TEXT(V153,"#,##0")&amp;"円　消費税額 "&amp;TEXT(W153,"#,##0")&amp;"円（税込 "&amp;TEXT(V153+W153,"#,##0")&amp;"円）",S153&amp;"%対象※"&amp;"　税込 "&amp;TEXT(V153+W153,"#,##0")&amp;"円"))))</f>
        <v/>
      </c>
      <c r="AL153" s="19" t="str">
        <f>IF(OR(Q153=0,N(M153)=0),"","課税対象外（入湯税など）　"&amp;TEXT(M153,"#,##0")&amp;"円")</f>
        <v/>
      </c>
      <c r="AM153" s="19" t="str">
        <f>IF(OR(Q153=0,N(N153)=0),"","売上代金以外の額　"&amp;TEXT(N153,"#,##0")&amp;"円")</f>
        <v/>
      </c>
      <c r="AN153" s="19" t="str">
        <f>IF(Q153=0,"",IF(AA153&gt;0,"収入印紙 "&amp;TEXT(AA153,"#,##0")&amp;"円 貼付欄",""))</f>
        <v/>
      </c>
    </row>
    <row r="154">
      <c r="A154" s="103" t="n">
        <v>150</v>
      </c>
      <c r="B154" s="100" t="n"/>
      <c r="C154" s="100" t="n"/>
      <c r="D154" s="7" t="n"/>
      <c r="E154" s="7" t="n"/>
      <c r="F154" s="15" t="n"/>
      <c r="G154" s="15" t="n"/>
      <c r="H154" s="7" t="n"/>
      <c r="I154" s="15" t="n"/>
      <c r="J154" s="15" t="n"/>
      <c r="K154" s="104" t="n"/>
      <c r="L154" s="104" t="n"/>
      <c r="M154" s="104" t="n"/>
      <c r="N154" s="104" t="n"/>
      <c r="O154" s="15" t="n"/>
      <c r="P154" s="100" t="n"/>
      <c r="Q154" s="17">
        <f>IF(COUNT(K154,L154,M154,N154)=0,0,IF(AND(OR(N(K154)=0,R154&lt;&gt;""),OR(N(L154)=0,S154&lt;&gt;"")),1,0))</f>
        <v>0</v>
      </c>
      <c r="R154" s="17" t="str">
        <f>IF(C154="","",IFERROR(LOOKUP(2,1/(('設定'!$B$16:$B$19&lt;&gt;"")*('設定'!$B$16:$B$19&lt;=C154)*('設定'!$C$16:$C$19&lt;&gt;"")),'設定'!$C$16:$C$19),""))</f>
        <v/>
      </c>
      <c r="S154" s="17" t="str">
        <f>IF(C154="","",IFERROR(LOOKUP(2,1/(('設定'!$B$20:$B$23&lt;&gt;"")*('設定'!$B$20:$B$23&lt;=C154)*('設定'!$C$20:$C$23&lt;&gt;"")),'設定'!$C$20:$C$23),""))</f>
        <v/>
      </c>
      <c r="T154" s="105" t="str">
        <f>IF(Q154=0,"",IF(N(K154)=0,0,IF(J154="税抜",K154,K154-U154)))</f>
        <v/>
      </c>
      <c r="U154" s="105" t="str">
        <f>IF(Q154=0,"",IF(N(K154)=0,0,IF('設定'!$B$11="切上げ",ROUNDUP(IF(J154="税抜",K154*R154/100,K154*R154/(100+R154)),0),IF('設定'!$B$11="四捨五入",ROUND(IF(J154="税抜",K154*R154/100,K154*R154/(100+R154)),0),ROUNDDOWN(IF(J154="税抜",K154*R154/100,K154*R154/(100+R154)),0)))))</f>
        <v/>
      </c>
      <c r="V154" s="105" t="str">
        <f>IF(Q154=0,"",IF(N(L154)=0,0,IF(J154="税抜",L154,L154-W154)))</f>
        <v/>
      </c>
      <c r="W154" s="105" t="str">
        <f>IF(Q154=0,"",IF(N(L154)=0,0,IF('設定'!$B$11="切上げ",ROUNDUP(IF(J154="税抜",L154*S154/100,L154*S154/(100+S154)),0),IF('設定'!$B$11="四捨五入",ROUND(IF(J154="税抜",L154*S154/100,L154*S154/(100+S154)),0),ROUNDDOWN(IF(J154="税抜",L154*S154/100,L154*S154/(100+S154)),0)))))</f>
        <v/>
      </c>
      <c r="X154" s="105" t="str">
        <f>IF(Q154=0,"",T154+U154+V154+W154+N(M154)+N(N154))</f>
        <v/>
      </c>
      <c r="Y154" s="105" t="str">
        <f>IF(Q154=0,"",IF(AND('設定'!$B$9="はい",'設定'!$B$12="はい"),T154+V154,T154+U154+V154+W154))</f>
        <v/>
      </c>
      <c r="Z154" s="105" t="str">
        <f>IF(Q154=0,"",Y154+N(N154))</f>
        <v/>
      </c>
      <c r="AA154" s="105" t="str">
        <f>IF(Q154=0,"",IF(O154="はい",0,IF(I154="クレジットカード",0,IF(I154="電子（PDFのみ）",0,IF(Y154=0,IF(Z154&lt;'印紙判定表'!$A$24,0,'印紙判定表'!$C$24),IF(Z154&lt;'印紙判定表'!$A$6,0,INDEX('印紙判定表'!$C$5:$C$19,MATCH(MAX(Y154,'印紙判定表'!$A$6),'印紙判定表'!$A$5:$A$19,1))))))))</f>
        <v/>
      </c>
      <c r="AB154" s="11" t="str">
        <f>IF(Q154=0,"",IF(O154="はい","非課税（営業に関しない受取書・国税庁 No.7125）",IF(I154="クレジットカード","課税文書に当たらない（領収書に「クレジットカード利用」と印字・国税庁 質疑応答19/37）",IF(I154="電子（PDFのみ）","課税文書に当たらない（電子データのみで紙を渡さない・国税庁 質疑応答02/10。紙に印刷して渡すと課税）",IF(AA154=0,"非課税（受取金額が"&amp;TEXT(IF(Y154=0,'印紙判定表'!$A$24,'印紙判定表'!$A$6),"#,##0")&amp;"円"&amp;"未満・国税庁 No.7105）"&amp;IF(N(N154)&gt;0,"。売上代金と売上代金以外の合計で判定","")&amp;IF(N(M154)&gt;0,"。入湯税など特別徴収の税は判定額に入れない（印紙税法基本通達第32条）",""),"課税（判定額"&amp;TEXT(Y154,"#,##0")&amp;"円→"&amp;TEXT(AA154,"#,##0")&amp;"円）"&amp;IF(AND('設定'!$B$9="はい",'設定'!$B$12="はい"),"。消費税額を除いた額で判定（国税庁 No.7124）","。税込の額で判定（"&amp;IF('設定'!$B$9="はい","消費税額を印字しない書式・国税庁 No.7124","免税事業者・国税庁 質疑応答19/21")&amp;"）")&amp;IF(N(M154)&gt;0,"。入湯税など特別徴収の税は判定額に入れない（印紙税法基本通達第32条）","")&amp;IF(I154="銀行振込","。振込でも受取書（印紙税法基本通達 別表第一 第17号文書の4）","")&amp;IF(OR(I154="電子マネー",I154="コード決済"),"。決済の仕組みで扱いが違う（国税庁 質疑応答19/50）。この表では印紙が要るものとして判定","")&amp;IF(Y154=0,"。売上代金以外の受取書として判定（第17号の2）",IF(Y154&lt;'印紙判定表'!$A$6,"。売上代金は"&amp;TEXT('印紙判定表'!$A$6,"#,##0")&amp;"円"&amp;"未満だが、売上代金以外との合計が"&amp;TEXT('印紙判定表'!$A$6,"#,##0")&amp;"円"&amp;"以上のため"&amp;TEXT(AA154,"#,##0")&amp;"円","")))))))</f>
        <v/>
      </c>
      <c r="AC154" s="11" t="str">
        <f>IF(Q154=0,"",IF(G154="はい","簡易請求書の形（宛名なし・「上様」）","事業者宛（適格請求書の形）"))</f>
        <v/>
      </c>
      <c r="AD154" s="11" t="str">
        <f>IF(COUNT(K154,L154,M154,N154)=0,"",IF(Q154=0,"取引日を入れてください（税率を取引日で決めます）。",IF(AND(G154&lt;&gt;"はい",E154=""),"宛名を入れてください（事業者宛は宛名が必要）。","")&amp;IF(AND(G154="はい",'設定'!$B$10="その他（事業者間の取引が中心）"),"「上様」にできる事業か確認してください（相手が個別に特定される取引は簡易請求書の対象外・国税庁 問24-2）。","")&amp;IF(AND(G154&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154="","領収書の日付（受領日）を入れてください。","")&amp;IF(OR(I154="電子マネー",I154="コード決済"),"決済の仕組みで印紙の扱いが違います（国税庁 質疑応答19/50）。","")))</f>
        <v/>
      </c>
      <c r="AE154" s="19" t="str">
        <f>IF(Q154=0,"",IF(P154&lt;&gt;"","領 収 書（再発行）","領 収 書"))</f>
        <v/>
      </c>
      <c r="AF154" s="19" t="str">
        <f>IF(B154="","",IF(B154&gt;=DATE(2019,5,1),"令和"&amp;IF(YEAR(B154)=2019,"元",YEAR(B154)-2018)&amp;"年"&amp;MONTH(B154)&amp;"月"&amp;DAY(B154)&amp;"日",YEAR(B154)&amp;"年"&amp;MONTH(B154)&amp;"月"&amp;DAY(B154)&amp;"日")&amp;IF(P154&lt;&gt;"","　（再発行）元の領収書 "&amp;IF(P154&gt;=DATE(2019,5,1),"令和"&amp;IF(YEAR(P154)=2019,"元",YEAR(P154)-2018)&amp;"年"&amp;MONTH(P154)&amp;"月"&amp;DAY(P154)&amp;"日",YEAR(P154)&amp;"年"&amp;MONTH(P154)&amp;"月"&amp;DAY(P154)&amp;"日")&amp;"付",""))</f>
        <v/>
      </c>
      <c r="AG154" s="19" t="str">
        <f>IF(G154="はい","上様",IF(E154="","",E154&amp;" "&amp;IF(F154="","様",F154)))</f>
        <v/>
      </c>
      <c r="AH154" s="19" t="str">
        <f>IF(Q154=0,"","金額　￥"&amp;TEXT(X154,"#,##0")&amp;" －")</f>
        <v/>
      </c>
      <c r="AI154" s="19" t="str">
        <f>IF(H154="","","但し　"&amp;IF(RIGHT(H154&amp;IF(D154&lt;&gt;"","（"&amp;D154&amp;"）",""),3)="として",H154&amp;IF(D154&lt;&gt;"","（"&amp;D154&amp;"）",""),H154&amp;IF(D154&lt;&gt;"","（"&amp;D154&amp;"）","")&amp;"として")&amp;IF(I154="クレジットカード","（クレジットカード利用）","")&amp;IF(N(L154)&gt;0,"（※は軽減税率の対象品目）",""))</f>
        <v/>
      </c>
      <c r="AJ154" s="19" t="str">
        <f>IF(OR(Q154=0,N(K154)=0),"",IF(AND('設定'!$B$12&lt;&gt;"はい",'設定'!$B$8=""),"",IF(G154="はい",R154&amp;"%対象"&amp;"　"&amp;TEXT(T154+U154,"#,##0")&amp;"円"&amp;IF('設定'!$B$12="はい","（うち消費税額 "&amp;TEXT(U154,"#,##0")&amp;"円）",""),IF('設定'!$B$12="はい",R154&amp;"%対象"&amp;"　税抜 "&amp;TEXT(T154,"#,##0")&amp;"円　消費税額 "&amp;TEXT(U154,"#,##0")&amp;"円（税込 "&amp;TEXT(T154+U154,"#,##0")&amp;"円）",R154&amp;"%対象"&amp;"　税込 "&amp;TEXT(T154+U154,"#,##0")&amp;"円"))))</f>
        <v/>
      </c>
      <c r="AK154" s="19" t="str">
        <f>IF(OR(Q154=0,N(L154)=0),"",IF(AND('設定'!$B$12&lt;&gt;"はい",'設定'!$B$8=""),"",IF(G154="はい",S154&amp;"%対象※"&amp;"　"&amp;TEXT(V154+W154,"#,##0")&amp;"円"&amp;IF('設定'!$B$12="はい","（うち消費税額 "&amp;TEXT(W154,"#,##0")&amp;"円）",""),IF('設定'!$B$12="はい",S154&amp;"%対象※"&amp;"　税抜 "&amp;TEXT(V154,"#,##0")&amp;"円　消費税額 "&amp;TEXT(W154,"#,##0")&amp;"円（税込 "&amp;TEXT(V154+W154,"#,##0")&amp;"円）",S154&amp;"%対象※"&amp;"　税込 "&amp;TEXT(V154+W154,"#,##0")&amp;"円"))))</f>
        <v/>
      </c>
      <c r="AL154" s="19" t="str">
        <f>IF(OR(Q154=0,N(M154)=0),"","課税対象外（入湯税など）　"&amp;TEXT(M154,"#,##0")&amp;"円")</f>
        <v/>
      </c>
      <c r="AM154" s="19" t="str">
        <f>IF(OR(Q154=0,N(N154)=0),"","売上代金以外の額　"&amp;TEXT(N154,"#,##0")&amp;"円")</f>
        <v/>
      </c>
      <c r="AN154" s="19" t="str">
        <f>IF(Q154=0,"",IF(AA154&gt;0,"収入印紙 "&amp;TEXT(AA154,"#,##0")&amp;"円 貼付欄",""))</f>
        <v/>
      </c>
    </row>
    <row r="155">
      <c r="A155" s="103" t="n">
        <v>151</v>
      </c>
      <c r="B155" s="100" t="n"/>
      <c r="C155" s="100" t="n"/>
      <c r="D155" s="7" t="n"/>
      <c r="E155" s="7" t="n"/>
      <c r="F155" s="15" t="n"/>
      <c r="G155" s="15" t="n"/>
      <c r="H155" s="7" t="n"/>
      <c r="I155" s="15" t="n"/>
      <c r="J155" s="15" t="n"/>
      <c r="K155" s="104" t="n"/>
      <c r="L155" s="104" t="n"/>
      <c r="M155" s="104" t="n"/>
      <c r="N155" s="104" t="n"/>
      <c r="O155" s="15" t="n"/>
      <c r="P155" s="100" t="n"/>
      <c r="Q155" s="17">
        <f>IF(COUNT(K155,L155,M155,N155)=0,0,IF(AND(OR(N(K155)=0,R155&lt;&gt;""),OR(N(L155)=0,S155&lt;&gt;"")),1,0))</f>
        <v>0</v>
      </c>
      <c r="R155" s="17" t="str">
        <f>IF(C155="","",IFERROR(LOOKUP(2,1/(('設定'!$B$16:$B$19&lt;&gt;"")*('設定'!$B$16:$B$19&lt;=C155)*('設定'!$C$16:$C$19&lt;&gt;"")),'設定'!$C$16:$C$19),""))</f>
        <v/>
      </c>
      <c r="S155" s="17" t="str">
        <f>IF(C155="","",IFERROR(LOOKUP(2,1/(('設定'!$B$20:$B$23&lt;&gt;"")*('設定'!$B$20:$B$23&lt;=C155)*('設定'!$C$20:$C$23&lt;&gt;"")),'設定'!$C$20:$C$23),""))</f>
        <v/>
      </c>
      <c r="T155" s="105" t="str">
        <f>IF(Q155=0,"",IF(N(K155)=0,0,IF(J155="税抜",K155,K155-U155)))</f>
        <v/>
      </c>
      <c r="U155" s="105" t="str">
        <f>IF(Q155=0,"",IF(N(K155)=0,0,IF('設定'!$B$11="切上げ",ROUNDUP(IF(J155="税抜",K155*R155/100,K155*R155/(100+R155)),0),IF('設定'!$B$11="四捨五入",ROUND(IF(J155="税抜",K155*R155/100,K155*R155/(100+R155)),0),ROUNDDOWN(IF(J155="税抜",K155*R155/100,K155*R155/(100+R155)),0)))))</f>
        <v/>
      </c>
      <c r="V155" s="105" t="str">
        <f>IF(Q155=0,"",IF(N(L155)=0,0,IF(J155="税抜",L155,L155-W155)))</f>
        <v/>
      </c>
      <c r="W155" s="105" t="str">
        <f>IF(Q155=0,"",IF(N(L155)=0,0,IF('設定'!$B$11="切上げ",ROUNDUP(IF(J155="税抜",L155*S155/100,L155*S155/(100+S155)),0),IF('設定'!$B$11="四捨五入",ROUND(IF(J155="税抜",L155*S155/100,L155*S155/(100+S155)),0),ROUNDDOWN(IF(J155="税抜",L155*S155/100,L155*S155/(100+S155)),0)))))</f>
        <v/>
      </c>
      <c r="X155" s="105" t="str">
        <f>IF(Q155=0,"",T155+U155+V155+W155+N(M155)+N(N155))</f>
        <v/>
      </c>
      <c r="Y155" s="105" t="str">
        <f>IF(Q155=0,"",IF(AND('設定'!$B$9="はい",'設定'!$B$12="はい"),T155+V155,T155+U155+V155+W155))</f>
        <v/>
      </c>
      <c r="Z155" s="105" t="str">
        <f>IF(Q155=0,"",Y155+N(N155))</f>
        <v/>
      </c>
      <c r="AA155" s="105" t="str">
        <f>IF(Q155=0,"",IF(O155="はい",0,IF(I155="クレジットカード",0,IF(I155="電子（PDFのみ）",0,IF(Y155=0,IF(Z155&lt;'印紙判定表'!$A$24,0,'印紙判定表'!$C$24),IF(Z155&lt;'印紙判定表'!$A$6,0,INDEX('印紙判定表'!$C$5:$C$19,MATCH(MAX(Y155,'印紙判定表'!$A$6),'印紙判定表'!$A$5:$A$19,1))))))))</f>
        <v/>
      </c>
      <c r="AB155" s="11" t="str">
        <f>IF(Q155=0,"",IF(O155="はい","非課税（営業に関しない受取書・国税庁 No.7125）",IF(I155="クレジットカード","課税文書に当たらない（領収書に「クレジットカード利用」と印字・国税庁 質疑応答19/37）",IF(I155="電子（PDFのみ）","課税文書に当たらない（電子データのみで紙を渡さない・国税庁 質疑応答02/10。紙に印刷して渡すと課税）",IF(AA155=0,"非課税（受取金額が"&amp;TEXT(IF(Y155=0,'印紙判定表'!$A$24,'印紙判定表'!$A$6),"#,##0")&amp;"円"&amp;"未満・国税庁 No.7105）"&amp;IF(N(N155)&gt;0,"。売上代金と売上代金以外の合計で判定","")&amp;IF(N(M155)&gt;0,"。入湯税など特別徴収の税は判定額に入れない（印紙税法基本通達第32条）",""),"課税（判定額"&amp;TEXT(Y155,"#,##0")&amp;"円→"&amp;TEXT(AA155,"#,##0")&amp;"円）"&amp;IF(AND('設定'!$B$9="はい",'設定'!$B$12="はい"),"。消費税額を除いた額で判定（国税庁 No.7124）","。税込の額で判定（"&amp;IF('設定'!$B$9="はい","消費税額を印字しない書式・国税庁 No.7124","免税事業者・国税庁 質疑応答19/21")&amp;"）")&amp;IF(N(M155)&gt;0,"。入湯税など特別徴収の税は判定額に入れない（印紙税法基本通達第32条）","")&amp;IF(I155="銀行振込","。振込でも受取書（印紙税法基本通達 別表第一 第17号文書の4）","")&amp;IF(OR(I155="電子マネー",I155="コード決済"),"。決済の仕組みで扱いが違う（国税庁 質疑応答19/50）。この表では印紙が要るものとして判定","")&amp;IF(Y155=0,"。売上代金以外の受取書として判定（第17号の2）",IF(Y155&lt;'印紙判定表'!$A$6,"。売上代金は"&amp;TEXT('印紙判定表'!$A$6,"#,##0")&amp;"円"&amp;"未満だが、売上代金以外との合計が"&amp;TEXT('印紙判定表'!$A$6,"#,##0")&amp;"円"&amp;"以上のため"&amp;TEXT(AA155,"#,##0")&amp;"円","")))))))</f>
        <v/>
      </c>
      <c r="AC155" s="11" t="str">
        <f>IF(Q155=0,"",IF(G155="はい","簡易請求書の形（宛名なし・「上様」）","事業者宛（適格請求書の形）"))</f>
        <v/>
      </c>
      <c r="AD155" s="11" t="str">
        <f>IF(COUNT(K155,L155,M155,N155)=0,"",IF(Q155=0,"取引日を入れてください（税率を取引日で決めます）。",IF(AND(G155&lt;&gt;"はい",E155=""),"宛名を入れてください（事業者宛は宛名が必要）。","")&amp;IF(AND(G155="はい",'設定'!$B$10="その他（事業者間の取引が中心）"),"「上様」にできる事業か確認してください（相手が個別に特定される取引は簡易請求書の対象外・国税庁 問24-2）。","")&amp;IF(AND(G155&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155="","領収書の日付（受領日）を入れてください。","")&amp;IF(OR(I155="電子マネー",I155="コード決済"),"決済の仕組みで印紙の扱いが違います（国税庁 質疑応答19/50）。","")))</f>
        <v/>
      </c>
      <c r="AE155" s="19" t="str">
        <f>IF(Q155=0,"",IF(P155&lt;&gt;"","領 収 書（再発行）","領 収 書"))</f>
        <v/>
      </c>
      <c r="AF155" s="19" t="str">
        <f>IF(B155="","",IF(B155&gt;=DATE(2019,5,1),"令和"&amp;IF(YEAR(B155)=2019,"元",YEAR(B155)-2018)&amp;"年"&amp;MONTH(B155)&amp;"月"&amp;DAY(B155)&amp;"日",YEAR(B155)&amp;"年"&amp;MONTH(B155)&amp;"月"&amp;DAY(B155)&amp;"日")&amp;IF(P155&lt;&gt;"","　（再発行）元の領収書 "&amp;IF(P155&gt;=DATE(2019,5,1),"令和"&amp;IF(YEAR(P155)=2019,"元",YEAR(P155)-2018)&amp;"年"&amp;MONTH(P155)&amp;"月"&amp;DAY(P155)&amp;"日",YEAR(P155)&amp;"年"&amp;MONTH(P155)&amp;"月"&amp;DAY(P155)&amp;"日")&amp;"付",""))</f>
        <v/>
      </c>
      <c r="AG155" s="19" t="str">
        <f>IF(G155="はい","上様",IF(E155="","",E155&amp;" "&amp;IF(F155="","様",F155)))</f>
        <v/>
      </c>
      <c r="AH155" s="19" t="str">
        <f>IF(Q155=0,"","金額　￥"&amp;TEXT(X155,"#,##0")&amp;" －")</f>
        <v/>
      </c>
      <c r="AI155" s="19" t="str">
        <f>IF(H155="","","但し　"&amp;IF(RIGHT(H155&amp;IF(D155&lt;&gt;"","（"&amp;D155&amp;"）",""),3)="として",H155&amp;IF(D155&lt;&gt;"","（"&amp;D155&amp;"）",""),H155&amp;IF(D155&lt;&gt;"","（"&amp;D155&amp;"）","")&amp;"として")&amp;IF(I155="クレジットカード","（クレジットカード利用）","")&amp;IF(N(L155)&gt;0,"（※は軽減税率の対象品目）",""))</f>
        <v/>
      </c>
      <c r="AJ155" s="19" t="str">
        <f>IF(OR(Q155=0,N(K155)=0),"",IF(AND('設定'!$B$12&lt;&gt;"はい",'設定'!$B$8=""),"",IF(G155="はい",R155&amp;"%対象"&amp;"　"&amp;TEXT(T155+U155,"#,##0")&amp;"円"&amp;IF('設定'!$B$12="はい","（うち消費税額 "&amp;TEXT(U155,"#,##0")&amp;"円）",""),IF('設定'!$B$12="はい",R155&amp;"%対象"&amp;"　税抜 "&amp;TEXT(T155,"#,##0")&amp;"円　消費税額 "&amp;TEXT(U155,"#,##0")&amp;"円（税込 "&amp;TEXT(T155+U155,"#,##0")&amp;"円）",R155&amp;"%対象"&amp;"　税込 "&amp;TEXT(T155+U155,"#,##0")&amp;"円"))))</f>
        <v/>
      </c>
      <c r="AK155" s="19" t="str">
        <f>IF(OR(Q155=0,N(L155)=0),"",IF(AND('設定'!$B$12&lt;&gt;"はい",'設定'!$B$8=""),"",IF(G155="はい",S155&amp;"%対象※"&amp;"　"&amp;TEXT(V155+W155,"#,##0")&amp;"円"&amp;IF('設定'!$B$12="はい","（うち消費税額 "&amp;TEXT(W155,"#,##0")&amp;"円）",""),IF('設定'!$B$12="はい",S155&amp;"%対象※"&amp;"　税抜 "&amp;TEXT(V155,"#,##0")&amp;"円　消費税額 "&amp;TEXT(W155,"#,##0")&amp;"円（税込 "&amp;TEXT(V155+W155,"#,##0")&amp;"円）",S155&amp;"%対象※"&amp;"　税込 "&amp;TEXT(V155+W155,"#,##0")&amp;"円"))))</f>
        <v/>
      </c>
      <c r="AL155" s="19" t="str">
        <f>IF(OR(Q155=0,N(M155)=0),"","課税対象外（入湯税など）　"&amp;TEXT(M155,"#,##0")&amp;"円")</f>
        <v/>
      </c>
      <c r="AM155" s="19" t="str">
        <f>IF(OR(Q155=0,N(N155)=0),"","売上代金以外の額　"&amp;TEXT(N155,"#,##0")&amp;"円")</f>
        <v/>
      </c>
      <c r="AN155" s="19" t="str">
        <f>IF(Q155=0,"",IF(AA155&gt;0,"収入印紙 "&amp;TEXT(AA155,"#,##0")&amp;"円 貼付欄",""))</f>
        <v/>
      </c>
    </row>
    <row r="156">
      <c r="A156" s="103" t="n">
        <v>152</v>
      </c>
      <c r="B156" s="100" t="n"/>
      <c r="C156" s="100" t="n"/>
      <c r="D156" s="7" t="n"/>
      <c r="E156" s="7" t="n"/>
      <c r="F156" s="15" t="n"/>
      <c r="G156" s="15" t="n"/>
      <c r="H156" s="7" t="n"/>
      <c r="I156" s="15" t="n"/>
      <c r="J156" s="15" t="n"/>
      <c r="K156" s="104" t="n"/>
      <c r="L156" s="104" t="n"/>
      <c r="M156" s="104" t="n"/>
      <c r="N156" s="104" t="n"/>
      <c r="O156" s="15" t="n"/>
      <c r="P156" s="100" t="n"/>
      <c r="Q156" s="17">
        <f>IF(COUNT(K156,L156,M156,N156)=0,0,IF(AND(OR(N(K156)=0,R156&lt;&gt;""),OR(N(L156)=0,S156&lt;&gt;"")),1,0))</f>
        <v>0</v>
      </c>
      <c r="R156" s="17" t="str">
        <f>IF(C156="","",IFERROR(LOOKUP(2,1/(('設定'!$B$16:$B$19&lt;&gt;"")*('設定'!$B$16:$B$19&lt;=C156)*('設定'!$C$16:$C$19&lt;&gt;"")),'設定'!$C$16:$C$19),""))</f>
        <v/>
      </c>
      <c r="S156" s="17" t="str">
        <f>IF(C156="","",IFERROR(LOOKUP(2,1/(('設定'!$B$20:$B$23&lt;&gt;"")*('設定'!$B$20:$B$23&lt;=C156)*('設定'!$C$20:$C$23&lt;&gt;"")),'設定'!$C$20:$C$23),""))</f>
        <v/>
      </c>
      <c r="T156" s="105" t="str">
        <f>IF(Q156=0,"",IF(N(K156)=0,0,IF(J156="税抜",K156,K156-U156)))</f>
        <v/>
      </c>
      <c r="U156" s="105" t="str">
        <f>IF(Q156=0,"",IF(N(K156)=0,0,IF('設定'!$B$11="切上げ",ROUNDUP(IF(J156="税抜",K156*R156/100,K156*R156/(100+R156)),0),IF('設定'!$B$11="四捨五入",ROUND(IF(J156="税抜",K156*R156/100,K156*R156/(100+R156)),0),ROUNDDOWN(IF(J156="税抜",K156*R156/100,K156*R156/(100+R156)),0)))))</f>
        <v/>
      </c>
      <c r="V156" s="105" t="str">
        <f>IF(Q156=0,"",IF(N(L156)=0,0,IF(J156="税抜",L156,L156-W156)))</f>
        <v/>
      </c>
      <c r="W156" s="105" t="str">
        <f>IF(Q156=0,"",IF(N(L156)=0,0,IF('設定'!$B$11="切上げ",ROUNDUP(IF(J156="税抜",L156*S156/100,L156*S156/(100+S156)),0),IF('設定'!$B$11="四捨五入",ROUND(IF(J156="税抜",L156*S156/100,L156*S156/(100+S156)),0),ROUNDDOWN(IF(J156="税抜",L156*S156/100,L156*S156/(100+S156)),0)))))</f>
        <v/>
      </c>
      <c r="X156" s="105" t="str">
        <f>IF(Q156=0,"",T156+U156+V156+W156+N(M156)+N(N156))</f>
        <v/>
      </c>
      <c r="Y156" s="105" t="str">
        <f>IF(Q156=0,"",IF(AND('設定'!$B$9="はい",'設定'!$B$12="はい"),T156+V156,T156+U156+V156+W156))</f>
        <v/>
      </c>
      <c r="Z156" s="105" t="str">
        <f>IF(Q156=0,"",Y156+N(N156))</f>
        <v/>
      </c>
      <c r="AA156" s="105" t="str">
        <f>IF(Q156=0,"",IF(O156="はい",0,IF(I156="クレジットカード",0,IF(I156="電子（PDFのみ）",0,IF(Y156=0,IF(Z156&lt;'印紙判定表'!$A$24,0,'印紙判定表'!$C$24),IF(Z156&lt;'印紙判定表'!$A$6,0,INDEX('印紙判定表'!$C$5:$C$19,MATCH(MAX(Y156,'印紙判定表'!$A$6),'印紙判定表'!$A$5:$A$19,1))))))))</f>
        <v/>
      </c>
      <c r="AB156" s="11" t="str">
        <f>IF(Q156=0,"",IF(O156="はい","非課税（営業に関しない受取書・国税庁 No.7125）",IF(I156="クレジットカード","課税文書に当たらない（領収書に「クレジットカード利用」と印字・国税庁 質疑応答19/37）",IF(I156="電子（PDFのみ）","課税文書に当たらない（電子データのみで紙を渡さない・国税庁 質疑応答02/10。紙に印刷して渡すと課税）",IF(AA156=0,"非課税（受取金額が"&amp;TEXT(IF(Y156=0,'印紙判定表'!$A$24,'印紙判定表'!$A$6),"#,##0")&amp;"円"&amp;"未満・国税庁 No.7105）"&amp;IF(N(N156)&gt;0,"。売上代金と売上代金以外の合計で判定","")&amp;IF(N(M156)&gt;0,"。入湯税など特別徴収の税は判定額に入れない（印紙税法基本通達第32条）",""),"課税（判定額"&amp;TEXT(Y156,"#,##0")&amp;"円→"&amp;TEXT(AA156,"#,##0")&amp;"円）"&amp;IF(AND('設定'!$B$9="はい",'設定'!$B$12="はい"),"。消費税額を除いた額で判定（国税庁 No.7124）","。税込の額で判定（"&amp;IF('設定'!$B$9="はい","消費税額を印字しない書式・国税庁 No.7124","免税事業者・国税庁 質疑応答19/21")&amp;"）")&amp;IF(N(M156)&gt;0,"。入湯税など特別徴収の税は判定額に入れない（印紙税法基本通達第32条）","")&amp;IF(I156="銀行振込","。振込でも受取書（印紙税法基本通達 別表第一 第17号文書の4）","")&amp;IF(OR(I156="電子マネー",I156="コード決済"),"。決済の仕組みで扱いが違う（国税庁 質疑応答19/50）。この表では印紙が要るものとして判定","")&amp;IF(Y156=0,"。売上代金以外の受取書として判定（第17号の2）",IF(Y156&lt;'印紙判定表'!$A$6,"。売上代金は"&amp;TEXT('印紙判定表'!$A$6,"#,##0")&amp;"円"&amp;"未満だが、売上代金以外との合計が"&amp;TEXT('印紙判定表'!$A$6,"#,##0")&amp;"円"&amp;"以上のため"&amp;TEXT(AA156,"#,##0")&amp;"円","")))))))</f>
        <v/>
      </c>
      <c r="AC156" s="11" t="str">
        <f>IF(Q156=0,"",IF(G156="はい","簡易請求書の形（宛名なし・「上様」）","事業者宛（適格請求書の形）"))</f>
        <v/>
      </c>
      <c r="AD156" s="11" t="str">
        <f>IF(COUNT(K156,L156,M156,N156)=0,"",IF(Q156=0,"取引日を入れてください（税率を取引日で決めます）。",IF(AND(G156&lt;&gt;"はい",E156=""),"宛名を入れてください（事業者宛は宛名が必要）。","")&amp;IF(AND(G156="はい",'設定'!$B$10="その他（事業者間の取引が中心）"),"「上様」にできる事業か確認してください（相手が個別に特定される取引は簡易請求書の対象外・国税庁 問24-2）。","")&amp;IF(AND(G156&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156="","領収書の日付（受領日）を入れてください。","")&amp;IF(OR(I156="電子マネー",I156="コード決済"),"決済の仕組みで印紙の扱いが違います（国税庁 質疑応答19/50）。","")))</f>
        <v/>
      </c>
      <c r="AE156" s="19" t="str">
        <f>IF(Q156=0,"",IF(P156&lt;&gt;"","領 収 書（再発行）","領 収 書"))</f>
        <v/>
      </c>
      <c r="AF156" s="19" t="str">
        <f>IF(B156="","",IF(B156&gt;=DATE(2019,5,1),"令和"&amp;IF(YEAR(B156)=2019,"元",YEAR(B156)-2018)&amp;"年"&amp;MONTH(B156)&amp;"月"&amp;DAY(B156)&amp;"日",YEAR(B156)&amp;"年"&amp;MONTH(B156)&amp;"月"&amp;DAY(B156)&amp;"日")&amp;IF(P156&lt;&gt;"","　（再発行）元の領収書 "&amp;IF(P156&gt;=DATE(2019,5,1),"令和"&amp;IF(YEAR(P156)=2019,"元",YEAR(P156)-2018)&amp;"年"&amp;MONTH(P156)&amp;"月"&amp;DAY(P156)&amp;"日",YEAR(P156)&amp;"年"&amp;MONTH(P156)&amp;"月"&amp;DAY(P156)&amp;"日")&amp;"付",""))</f>
        <v/>
      </c>
      <c r="AG156" s="19" t="str">
        <f>IF(G156="はい","上様",IF(E156="","",E156&amp;" "&amp;IF(F156="","様",F156)))</f>
        <v/>
      </c>
      <c r="AH156" s="19" t="str">
        <f>IF(Q156=0,"","金額　￥"&amp;TEXT(X156,"#,##0")&amp;" －")</f>
        <v/>
      </c>
      <c r="AI156" s="19" t="str">
        <f>IF(H156="","","但し　"&amp;IF(RIGHT(H156&amp;IF(D156&lt;&gt;"","（"&amp;D156&amp;"）",""),3)="として",H156&amp;IF(D156&lt;&gt;"","（"&amp;D156&amp;"）",""),H156&amp;IF(D156&lt;&gt;"","（"&amp;D156&amp;"）","")&amp;"として")&amp;IF(I156="クレジットカード","（クレジットカード利用）","")&amp;IF(N(L156)&gt;0,"（※は軽減税率の対象品目）",""))</f>
        <v/>
      </c>
      <c r="AJ156" s="19" t="str">
        <f>IF(OR(Q156=0,N(K156)=0),"",IF(AND('設定'!$B$12&lt;&gt;"はい",'設定'!$B$8=""),"",IF(G156="はい",R156&amp;"%対象"&amp;"　"&amp;TEXT(T156+U156,"#,##0")&amp;"円"&amp;IF('設定'!$B$12="はい","（うち消費税額 "&amp;TEXT(U156,"#,##0")&amp;"円）",""),IF('設定'!$B$12="はい",R156&amp;"%対象"&amp;"　税抜 "&amp;TEXT(T156,"#,##0")&amp;"円　消費税額 "&amp;TEXT(U156,"#,##0")&amp;"円（税込 "&amp;TEXT(T156+U156,"#,##0")&amp;"円）",R156&amp;"%対象"&amp;"　税込 "&amp;TEXT(T156+U156,"#,##0")&amp;"円"))))</f>
        <v/>
      </c>
      <c r="AK156" s="19" t="str">
        <f>IF(OR(Q156=0,N(L156)=0),"",IF(AND('設定'!$B$12&lt;&gt;"はい",'設定'!$B$8=""),"",IF(G156="はい",S156&amp;"%対象※"&amp;"　"&amp;TEXT(V156+W156,"#,##0")&amp;"円"&amp;IF('設定'!$B$12="はい","（うち消費税額 "&amp;TEXT(W156,"#,##0")&amp;"円）",""),IF('設定'!$B$12="はい",S156&amp;"%対象※"&amp;"　税抜 "&amp;TEXT(V156,"#,##0")&amp;"円　消費税額 "&amp;TEXT(W156,"#,##0")&amp;"円（税込 "&amp;TEXT(V156+W156,"#,##0")&amp;"円）",S156&amp;"%対象※"&amp;"　税込 "&amp;TEXT(V156+W156,"#,##0")&amp;"円"))))</f>
        <v/>
      </c>
      <c r="AL156" s="19" t="str">
        <f>IF(OR(Q156=0,N(M156)=0),"","課税対象外（入湯税など）　"&amp;TEXT(M156,"#,##0")&amp;"円")</f>
        <v/>
      </c>
      <c r="AM156" s="19" t="str">
        <f>IF(OR(Q156=0,N(N156)=0),"","売上代金以外の額　"&amp;TEXT(N156,"#,##0")&amp;"円")</f>
        <v/>
      </c>
      <c r="AN156" s="19" t="str">
        <f>IF(Q156=0,"",IF(AA156&gt;0,"収入印紙 "&amp;TEXT(AA156,"#,##0")&amp;"円 貼付欄",""))</f>
        <v/>
      </c>
    </row>
    <row r="157">
      <c r="A157" s="103" t="n">
        <v>153</v>
      </c>
      <c r="B157" s="100" t="n"/>
      <c r="C157" s="100" t="n"/>
      <c r="D157" s="7" t="n"/>
      <c r="E157" s="7" t="n"/>
      <c r="F157" s="15" t="n"/>
      <c r="G157" s="15" t="n"/>
      <c r="H157" s="7" t="n"/>
      <c r="I157" s="15" t="n"/>
      <c r="J157" s="15" t="n"/>
      <c r="K157" s="104" t="n"/>
      <c r="L157" s="104" t="n"/>
      <c r="M157" s="104" t="n"/>
      <c r="N157" s="104" t="n"/>
      <c r="O157" s="15" t="n"/>
      <c r="P157" s="100" t="n"/>
      <c r="Q157" s="17">
        <f>IF(COUNT(K157,L157,M157,N157)=0,0,IF(AND(OR(N(K157)=0,R157&lt;&gt;""),OR(N(L157)=0,S157&lt;&gt;"")),1,0))</f>
        <v>0</v>
      </c>
      <c r="R157" s="17" t="str">
        <f>IF(C157="","",IFERROR(LOOKUP(2,1/(('設定'!$B$16:$B$19&lt;&gt;"")*('設定'!$B$16:$B$19&lt;=C157)*('設定'!$C$16:$C$19&lt;&gt;"")),'設定'!$C$16:$C$19),""))</f>
        <v/>
      </c>
      <c r="S157" s="17" t="str">
        <f>IF(C157="","",IFERROR(LOOKUP(2,1/(('設定'!$B$20:$B$23&lt;&gt;"")*('設定'!$B$20:$B$23&lt;=C157)*('設定'!$C$20:$C$23&lt;&gt;"")),'設定'!$C$20:$C$23),""))</f>
        <v/>
      </c>
      <c r="T157" s="105" t="str">
        <f>IF(Q157=0,"",IF(N(K157)=0,0,IF(J157="税抜",K157,K157-U157)))</f>
        <v/>
      </c>
      <c r="U157" s="105" t="str">
        <f>IF(Q157=0,"",IF(N(K157)=0,0,IF('設定'!$B$11="切上げ",ROUNDUP(IF(J157="税抜",K157*R157/100,K157*R157/(100+R157)),0),IF('設定'!$B$11="四捨五入",ROUND(IF(J157="税抜",K157*R157/100,K157*R157/(100+R157)),0),ROUNDDOWN(IF(J157="税抜",K157*R157/100,K157*R157/(100+R157)),0)))))</f>
        <v/>
      </c>
      <c r="V157" s="105" t="str">
        <f>IF(Q157=0,"",IF(N(L157)=0,0,IF(J157="税抜",L157,L157-W157)))</f>
        <v/>
      </c>
      <c r="W157" s="105" t="str">
        <f>IF(Q157=0,"",IF(N(L157)=0,0,IF('設定'!$B$11="切上げ",ROUNDUP(IF(J157="税抜",L157*S157/100,L157*S157/(100+S157)),0),IF('設定'!$B$11="四捨五入",ROUND(IF(J157="税抜",L157*S157/100,L157*S157/(100+S157)),0),ROUNDDOWN(IF(J157="税抜",L157*S157/100,L157*S157/(100+S157)),0)))))</f>
        <v/>
      </c>
      <c r="X157" s="105" t="str">
        <f>IF(Q157=0,"",T157+U157+V157+W157+N(M157)+N(N157))</f>
        <v/>
      </c>
      <c r="Y157" s="105" t="str">
        <f>IF(Q157=0,"",IF(AND('設定'!$B$9="はい",'設定'!$B$12="はい"),T157+V157,T157+U157+V157+W157))</f>
        <v/>
      </c>
      <c r="Z157" s="105" t="str">
        <f>IF(Q157=0,"",Y157+N(N157))</f>
        <v/>
      </c>
      <c r="AA157" s="105" t="str">
        <f>IF(Q157=0,"",IF(O157="はい",0,IF(I157="クレジットカード",0,IF(I157="電子（PDFのみ）",0,IF(Y157=0,IF(Z157&lt;'印紙判定表'!$A$24,0,'印紙判定表'!$C$24),IF(Z157&lt;'印紙判定表'!$A$6,0,INDEX('印紙判定表'!$C$5:$C$19,MATCH(MAX(Y157,'印紙判定表'!$A$6),'印紙判定表'!$A$5:$A$19,1))))))))</f>
        <v/>
      </c>
      <c r="AB157" s="11" t="str">
        <f>IF(Q157=0,"",IF(O157="はい","非課税（営業に関しない受取書・国税庁 No.7125）",IF(I157="クレジットカード","課税文書に当たらない（領収書に「クレジットカード利用」と印字・国税庁 質疑応答19/37）",IF(I157="電子（PDFのみ）","課税文書に当たらない（電子データのみで紙を渡さない・国税庁 質疑応答02/10。紙に印刷して渡すと課税）",IF(AA157=0,"非課税（受取金額が"&amp;TEXT(IF(Y157=0,'印紙判定表'!$A$24,'印紙判定表'!$A$6),"#,##0")&amp;"円"&amp;"未満・国税庁 No.7105）"&amp;IF(N(N157)&gt;0,"。売上代金と売上代金以外の合計で判定","")&amp;IF(N(M157)&gt;0,"。入湯税など特別徴収の税は判定額に入れない（印紙税法基本通達第32条）",""),"課税（判定額"&amp;TEXT(Y157,"#,##0")&amp;"円→"&amp;TEXT(AA157,"#,##0")&amp;"円）"&amp;IF(AND('設定'!$B$9="はい",'設定'!$B$12="はい"),"。消費税額を除いた額で判定（国税庁 No.7124）","。税込の額で判定（"&amp;IF('設定'!$B$9="はい","消費税額を印字しない書式・国税庁 No.7124","免税事業者・国税庁 質疑応答19/21")&amp;"）")&amp;IF(N(M157)&gt;0,"。入湯税など特別徴収の税は判定額に入れない（印紙税法基本通達第32条）","")&amp;IF(I157="銀行振込","。振込でも受取書（印紙税法基本通達 別表第一 第17号文書の4）","")&amp;IF(OR(I157="電子マネー",I157="コード決済"),"。決済の仕組みで扱いが違う（国税庁 質疑応答19/50）。この表では印紙が要るものとして判定","")&amp;IF(Y157=0,"。売上代金以外の受取書として判定（第17号の2）",IF(Y157&lt;'印紙判定表'!$A$6,"。売上代金は"&amp;TEXT('印紙判定表'!$A$6,"#,##0")&amp;"円"&amp;"未満だが、売上代金以外との合計が"&amp;TEXT('印紙判定表'!$A$6,"#,##0")&amp;"円"&amp;"以上のため"&amp;TEXT(AA157,"#,##0")&amp;"円","")))))))</f>
        <v/>
      </c>
      <c r="AC157" s="11" t="str">
        <f>IF(Q157=0,"",IF(G157="はい","簡易請求書の形（宛名なし・「上様」）","事業者宛（適格請求書の形）"))</f>
        <v/>
      </c>
      <c r="AD157" s="11" t="str">
        <f>IF(COUNT(K157,L157,M157,N157)=0,"",IF(Q157=0,"取引日を入れてください（税率を取引日で決めます）。",IF(AND(G157&lt;&gt;"はい",E157=""),"宛名を入れてください（事業者宛は宛名が必要）。","")&amp;IF(AND(G157="はい",'設定'!$B$10="その他（事業者間の取引が中心）"),"「上様」にできる事業か確認してください（相手が個別に特定される取引は簡易請求書の対象外・国税庁 問24-2）。","")&amp;IF(AND(G157&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157="","領収書の日付（受領日）を入れてください。","")&amp;IF(OR(I157="電子マネー",I157="コード決済"),"決済の仕組みで印紙の扱いが違います（国税庁 質疑応答19/50）。","")))</f>
        <v/>
      </c>
      <c r="AE157" s="19" t="str">
        <f>IF(Q157=0,"",IF(P157&lt;&gt;"","領 収 書（再発行）","領 収 書"))</f>
        <v/>
      </c>
      <c r="AF157" s="19" t="str">
        <f>IF(B157="","",IF(B157&gt;=DATE(2019,5,1),"令和"&amp;IF(YEAR(B157)=2019,"元",YEAR(B157)-2018)&amp;"年"&amp;MONTH(B157)&amp;"月"&amp;DAY(B157)&amp;"日",YEAR(B157)&amp;"年"&amp;MONTH(B157)&amp;"月"&amp;DAY(B157)&amp;"日")&amp;IF(P157&lt;&gt;"","　（再発行）元の領収書 "&amp;IF(P157&gt;=DATE(2019,5,1),"令和"&amp;IF(YEAR(P157)=2019,"元",YEAR(P157)-2018)&amp;"年"&amp;MONTH(P157)&amp;"月"&amp;DAY(P157)&amp;"日",YEAR(P157)&amp;"年"&amp;MONTH(P157)&amp;"月"&amp;DAY(P157)&amp;"日")&amp;"付",""))</f>
        <v/>
      </c>
      <c r="AG157" s="19" t="str">
        <f>IF(G157="はい","上様",IF(E157="","",E157&amp;" "&amp;IF(F157="","様",F157)))</f>
        <v/>
      </c>
      <c r="AH157" s="19" t="str">
        <f>IF(Q157=0,"","金額　￥"&amp;TEXT(X157,"#,##0")&amp;" －")</f>
        <v/>
      </c>
      <c r="AI157" s="19" t="str">
        <f>IF(H157="","","但し　"&amp;IF(RIGHT(H157&amp;IF(D157&lt;&gt;"","（"&amp;D157&amp;"）",""),3)="として",H157&amp;IF(D157&lt;&gt;"","（"&amp;D157&amp;"）",""),H157&amp;IF(D157&lt;&gt;"","（"&amp;D157&amp;"）","")&amp;"として")&amp;IF(I157="クレジットカード","（クレジットカード利用）","")&amp;IF(N(L157)&gt;0,"（※は軽減税率の対象品目）",""))</f>
        <v/>
      </c>
      <c r="AJ157" s="19" t="str">
        <f>IF(OR(Q157=0,N(K157)=0),"",IF(AND('設定'!$B$12&lt;&gt;"はい",'設定'!$B$8=""),"",IF(G157="はい",R157&amp;"%対象"&amp;"　"&amp;TEXT(T157+U157,"#,##0")&amp;"円"&amp;IF('設定'!$B$12="はい","（うち消費税額 "&amp;TEXT(U157,"#,##0")&amp;"円）",""),IF('設定'!$B$12="はい",R157&amp;"%対象"&amp;"　税抜 "&amp;TEXT(T157,"#,##0")&amp;"円　消費税額 "&amp;TEXT(U157,"#,##0")&amp;"円（税込 "&amp;TEXT(T157+U157,"#,##0")&amp;"円）",R157&amp;"%対象"&amp;"　税込 "&amp;TEXT(T157+U157,"#,##0")&amp;"円"))))</f>
        <v/>
      </c>
      <c r="AK157" s="19" t="str">
        <f>IF(OR(Q157=0,N(L157)=0),"",IF(AND('設定'!$B$12&lt;&gt;"はい",'設定'!$B$8=""),"",IF(G157="はい",S157&amp;"%対象※"&amp;"　"&amp;TEXT(V157+W157,"#,##0")&amp;"円"&amp;IF('設定'!$B$12="はい","（うち消費税額 "&amp;TEXT(W157,"#,##0")&amp;"円）",""),IF('設定'!$B$12="はい",S157&amp;"%対象※"&amp;"　税抜 "&amp;TEXT(V157,"#,##0")&amp;"円　消費税額 "&amp;TEXT(W157,"#,##0")&amp;"円（税込 "&amp;TEXT(V157+W157,"#,##0")&amp;"円）",S157&amp;"%対象※"&amp;"　税込 "&amp;TEXT(V157+W157,"#,##0")&amp;"円"))))</f>
        <v/>
      </c>
      <c r="AL157" s="19" t="str">
        <f>IF(OR(Q157=0,N(M157)=0),"","課税対象外（入湯税など）　"&amp;TEXT(M157,"#,##0")&amp;"円")</f>
        <v/>
      </c>
      <c r="AM157" s="19" t="str">
        <f>IF(OR(Q157=0,N(N157)=0),"","売上代金以外の額　"&amp;TEXT(N157,"#,##0")&amp;"円")</f>
        <v/>
      </c>
      <c r="AN157" s="19" t="str">
        <f>IF(Q157=0,"",IF(AA157&gt;0,"収入印紙 "&amp;TEXT(AA157,"#,##0")&amp;"円 貼付欄",""))</f>
        <v/>
      </c>
    </row>
    <row r="158">
      <c r="A158" s="103" t="n">
        <v>154</v>
      </c>
      <c r="B158" s="100" t="n"/>
      <c r="C158" s="100" t="n"/>
      <c r="D158" s="7" t="n"/>
      <c r="E158" s="7" t="n"/>
      <c r="F158" s="15" t="n"/>
      <c r="G158" s="15" t="n"/>
      <c r="H158" s="7" t="n"/>
      <c r="I158" s="15" t="n"/>
      <c r="J158" s="15" t="n"/>
      <c r="K158" s="104" t="n"/>
      <c r="L158" s="104" t="n"/>
      <c r="M158" s="104" t="n"/>
      <c r="N158" s="104" t="n"/>
      <c r="O158" s="15" t="n"/>
      <c r="P158" s="100" t="n"/>
      <c r="Q158" s="17">
        <f>IF(COUNT(K158,L158,M158,N158)=0,0,IF(AND(OR(N(K158)=0,R158&lt;&gt;""),OR(N(L158)=0,S158&lt;&gt;"")),1,0))</f>
        <v>0</v>
      </c>
      <c r="R158" s="17" t="str">
        <f>IF(C158="","",IFERROR(LOOKUP(2,1/(('設定'!$B$16:$B$19&lt;&gt;"")*('設定'!$B$16:$B$19&lt;=C158)*('設定'!$C$16:$C$19&lt;&gt;"")),'設定'!$C$16:$C$19),""))</f>
        <v/>
      </c>
      <c r="S158" s="17" t="str">
        <f>IF(C158="","",IFERROR(LOOKUP(2,1/(('設定'!$B$20:$B$23&lt;&gt;"")*('設定'!$B$20:$B$23&lt;=C158)*('設定'!$C$20:$C$23&lt;&gt;"")),'設定'!$C$20:$C$23),""))</f>
        <v/>
      </c>
      <c r="T158" s="105" t="str">
        <f>IF(Q158=0,"",IF(N(K158)=0,0,IF(J158="税抜",K158,K158-U158)))</f>
        <v/>
      </c>
      <c r="U158" s="105" t="str">
        <f>IF(Q158=0,"",IF(N(K158)=0,0,IF('設定'!$B$11="切上げ",ROUNDUP(IF(J158="税抜",K158*R158/100,K158*R158/(100+R158)),0),IF('設定'!$B$11="四捨五入",ROUND(IF(J158="税抜",K158*R158/100,K158*R158/(100+R158)),0),ROUNDDOWN(IF(J158="税抜",K158*R158/100,K158*R158/(100+R158)),0)))))</f>
        <v/>
      </c>
      <c r="V158" s="105" t="str">
        <f>IF(Q158=0,"",IF(N(L158)=0,0,IF(J158="税抜",L158,L158-W158)))</f>
        <v/>
      </c>
      <c r="W158" s="105" t="str">
        <f>IF(Q158=0,"",IF(N(L158)=0,0,IF('設定'!$B$11="切上げ",ROUNDUP(IF(J158="税抜",L158*S158/100,L158*S158/(100+S158)),0),IF('設定'!$B$11="四捨五入",ROUND(IF(J158="税抜",L158*S158/100,L158*S158/(100+S158)),0),ROUNDDOWN(IF(J158="税抜",L158*S158/100,L158*S158/(100+S158)),0)))))</f>
        <v/>
      </c>
      <c r="X158" s="105" t="str">
        <f>IF(Q158=0,"",T158+U158+V158+W158+N(M158)+N(N158))</f>
        <v/>
      </c>
      <c r="Y158" s="105" t="str">
        <f>IF(Q158=0,"",IF(AND('設定'!$B$9="はい",'設定'!$B$12="はい"),T158+V158,T158+U158+V158+W158))</f>
        <v/>
      </c>
      <c r="Z158" s="105" t="str">
        <f>IF(Q158=0,"",Y158+N(N158))</f>
        <v/>
      </c>
      <c r="AA158" s="105" t="str">
        <f>IF(Q158=0,"",IF(O158="はい",0,IF(I158="クレジットカード",0,IF(I158="電子（PDFのみ）",0,IF(Y158=0,IF(Z158&lt;'印紙判定表'!$A$24,0,'印紙判定表'!$C$24),IF(Z158&lt;'印紙判定表'!$A$6,0,INDEX('印紙判定表'!$C$5:$C$19,MATCH(MAX(Y158,'印紙判定表'!$A$6),'印紙判定表'!$A$5:$A$19,1))))))))</f>
        <v/>
      </c>
      <c r="AB158" s="11" t="str">
        <f>IF(Q158=0,"",IF(O158="はい","非課税（営業に関しない受取書・国税庁 No.7125）",IF(I158="クレジットカード","課税文書に当たらない（領収書に「クレジットカード利用」と印字・国税庁 質疑応答19/37）",IF(I158="電子（PDFのみ）","課税文書に当たらない（電子データのみで紙を渡さない・国税庁 質疑応答02/10。紙に印刷して渡すと課税）",IF(AA158=0,"非課税（受取金額が"&amp;TEXT(IF(Y158=0,'印紙判定表'!$A$24,'印紙判定表'!$A$6),"#,##0")&amp;"円"&amp;"未満・国税庁 No.7105）"&amp;IF(N(N158)&gt;0,"。売上代金と売上代金以外の合計で判定","")&amp;IF(N(M158)&gt;0,"。入湯税など特別徴収の税は判定額に入れない（印紙税法基本通達第32条）",""),"課税（判定額"&amp;TEXT(Y158,"#,##0")&amp;"円→"&amp;TEXT(AA158,"#,##0")&amp;"円）"&amp;IF(AND('設定'!$B$9="はい",'設定'!$B$12="はい"),"。消費税額を除いた額で判定（国税庁 No.7124）","。税込の額で判定（"&amp;IF('設定'!$B$9="はい","消費税額を印字しない書式・国税庁 No.7124","免税事業者・国税庁 質疑応答19/21")&amp;"）")&amp;IF(N(M158)&gt;0,"。入湯税など特別徴収の税は判定額に入れない（印紙税法基本通達第32条）","")&amp;IF(I158="銀行振込","。振込でも受取書（印紙税法基本通達 別表第一 第17号文書の4）","")&amp;IF(OR(I158="電子マネー",I158="コード決済"),"。決済の仕組みで扱いが違う（国税庁 質疑応答19/50）。この表では印紙が要るものとして判定","")&amp;IF(Y158=0,"。売上代金以外の受取書として判定（第17号の2）",IF(Y158&lt;'印紙判定表'!$A$6,"。売上代金は"&amp;TEXT('印紙判定表'!$A$6,"#,##0")&amp;"円"&amp;"未満だが、売上代金以外との合計が"&amp;TEXT('印紙判定表'!$A$6,"#,##0")&amp;"円"&amp;"以上のため"&amp;TEXT(AA158,"#,##0")&amp;"円","")))))))</f>
        <v/>
      </c>
      <c r="AC158" s="11" t="str">
        <f>IF(Q158=0,"",IF(G158="はい","簡易請求書の形（宛名なし・「上様」）","事業者宛（適格請求書の形）"))</f>
        <v/>
      </c>
      <c r="AD158" s="11" t="str">
        <f>IF(COUNT(K158,L158,M158,N158)=0,"",IF(Q158=0,"取引日を入れてください（税率を取引日で決めます）。",IF(AND(G158&lt;&gt;"はい",E158=""),"宛名を入れてください（事業者宛は宛名が必要）。","")&amp;IF(AND(G158="はい",'設定'!$B$10="その他（事業者間の取引が中心）"),"「上様」にできる事業か確認してください（相手が個別に特定される取引は簡易請求書の対象外・国税庁 問24-2）。","")&amp;IF(AND(G158&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158="","領収書の日付（受領日）を入れてください。","")&amp;IF(OR(I158="電子マネー",I158="コード決済"),"決済の仕組みで印紙の扱いが違います（国税庁 質疑応答19/50）。","")))</f>
        <v/>
      </c>
      <c r="AE158" s="19" t="str">
        <f>IF(Q158=0,"",IF(P158&lt;&gt;"","領 収 書（再発行）","領 収 書"))</f>
        <v/>
      </c>
      <c r="AF158" s="19" t="str">
        <f>IF(B158="","",IF(B158&gt;=DATE(2019,5,1),"令和"&amp;IF(YEAR(B158)=2019,"元",YEAR(B158)-2018)&amp;"年"&amp;MONTH(B158)&amp;"月"&amp;DAY(B158)&amp;"日",YEAR(B158)&amp;"年"&amp;MONTH(B158)&amp;"月"&amp;DAY(B158)&amp;"日")&amp;IF(P158&lt;&gt;"","　（再発行）元の領収書 "&amp;IF(P158&gt;=DATE(2019,5,1),"令和"&amp;IF(YEAR(P158)=2019,"元",YEAR(P158)-2018)&amp;"年"&amp;MONTH(P158)&amp;"月"&amp;DAY(P158)&amp;"日",YEAR(P158)&amp;"年"&amp;MONTH(P158)&amp;"月"&amp;DAY(P158)&amp;"日")&amp;"付",""))</f>
        <v/>
      </c>
      <c r="AG158" s="19" t="str">
        <f>IF(G158="はい","上様",IF(E158="","",E158&amp;" "&amp;IF(F158="","様",F158)))</f>
        <v/>
      </c>
      <c r="AH158" s="19" t="str">
        <f>IF(Q158=0,"","金額　￥"&amp;TEXT(X158,"#,##0")&amp;" －")</f>
        <v/>
      </c>
      <c r="AI158" s="19" t="str">
        <f>IF(H158="","","但し　"&amp;IF(RIGHT(H158&amp;IF(D158&lt;&gt;"","（"&amp;D158&amp;"）",""),3)="として",H158&amp;IF(D158&lt;&gt;"","（"&amp;D158&amp;"）",""),H158&amp;IF(D158&lt;&gt;"","（"&amp;D158&amp;"）","")&amp;"として")&amp;IF(I158="クレジットカード","（クレジットカード利用）","")&amp;IF(N(L158)&gt;0,"（※は軽減税率の対象品目）",""))</f>
        <v/>
      </c>
      <c r="AJ158" s="19" t="str">
        <f>IF(OR(Q158=0,N(K158)=0),"",IF(AND('設定'!$B$12&lt;&gt;"はい",'設定'!$B$8=""),"",IF(G158="はい",R158&amp;"%対象"&amp;"　"&amp;TEXT(T158+U158,"#,##0")&amp;"円"&amp;IF('設定'!$B$12="はい","（うち消費税額 "&amp;TEXT(U158,"#,##0")&amp;"円）",""),IF('設定'!$B$12="はい",R158&amp;"%対象"&amp;"　税抜 "&amp;TEXT(T158,"#,##0")&amp;"円　消費税額 "&amp;TEXT(U158,"#,##0")&amp;"円（税込 "&amp;TEXT(T158+U158,"#,##0")&amp;"円）",R158&amp;"%対象"&amp;"　税込 "&amp;TEXT(T158+U158,"#,##0")&amp;"円"))))</f>
        <v/>
      </c>
      <c r="AK158" s="19" t="str">
        <f>IF(OR(Q158=0,N(L158)=0),"",IF(AND('設定'!$B$12&lt;&gt;"はい",'設定'!$B$8=""),"",IF(G158="はい",S158&amp;"%対象※"&amp;"　"&amp;TEXT(V158+W158,"#,##0")&amp;"円"&amp;IF('設定'!$B$12="はい","（うち消費税額 "&amp;TEXT(W158,"#,##0")&amp;"円）",""),IF('設定'!$B$12="はい",S158&amp;"%対象※"&amp;"　税抜 "&amp;TEXT(V158,"#,##0")&amp;"円　消費税額 "&amp;TEXT(W158,"#,##0")&amp;"円（税込 "&amp;TEXT(V158+W158,"#,##0")&amp;"円）",S158&amp;"%対象※"&amp;"　税込 "&amp;TEXT(V158+W158,"#,##0")&amp;"円"))))</f>
        <v/>
      </c>
      <c r="AL158" s="19" t="str">
        <f>IF(OR(Q158=0,N(M158)=0),"","課税対象外（入湯税など）　"&amp;TEXT(M158,"#,##0")&amp;"円")</f>
        <v/>
      </c>
      <c r="AM158" s="19" t="str">
        <f>IF(OR(Q158=0,N(N158)=0),"","売上代金以外の額　"&amp;TEXT(N158,"#,##0")&amp;"円")</f>
        <v/>
      </c>
      <c r="AN158" s="19" t="str">
        <f>IF(Q158=0,"",IF(AA158&gt;0,"収入印紙 "&amp;TEXT(AA158,"#,##0")&amp;"円 貼付欄",""))</f>
        <v/>
      </c>
    </row>
    <row r="159">
      <c r="A159" s="103" t="n">
        <v>155</v>
      </c>
      <c r="B159" s="100" t="n"/>
      <c r="C159" s="100" t="n"/>
      <c r="D159" s="7" t="n"/>
      <c r="E159" s="7" t="n"/>
      <c r="F159" s="15" t="n"/>
      <c r="G159" s="15" t="n"/>
      <c r="H159" s="7" t="n"/>
      <c r="I159" s="15" t="n"/>
      <c r="J159" s="15" t="n"/>
      <c r="K159" s="104" t="n"/>
      <c r="L159" s="104" t="n"/>
      <c r="M159" s="104" t="n"/>
      <c r="N159" s="104" t="n"/>
      <c r="O159" s="15" t="n"/>
      <c r="P159" s="100" t="n"/>
      <c r="Q159" s="17">
        <f>IF(COUNT(K159,L159,M159,N159)=0,0,IF(AND(OR(N(K159)=0,R159&lt;&gt;""),OR(N(L159)=0,S159&lt;&gt;"")),1,0))</f>
        <v>0</v>
      </c>
      <c r="R159" s="17" t="str">
        <f>IF(C159="","",IFERROR(LOOKUP(2,1/(('設定'!$B$16:$B$19&lt;&gt;"")*('設定'!$B$16:$B$19&lt;=C159)*('設定'!$C$16:$C$19&lt;&gt;"")),'設定'!$C$16:$C$19),""))</f>
        <v/>
      </c>
      <c r="S159" s="17" t="str">
        <f>IF(C159="","",IFERROR(LOOKUP(2,1/(('設定'!$B$20:$B$23&lt;&gt;"")*('設定'!$B$20:$B$23&lt;=C159)*('設定'!$C$20:$C$23&lt;&gt;"")),'設定'!$C$20:$C$23),""))</f>
        <v/>
      </c>
      <c r="T159" s="105" t="str">
        <f>IF(Q159=0,"",IF(N(K159)=0,0,IF(J159="税抜",K159,K159-U159)))</f>
        <v/>
      </c>
      <c r="U159" s="105" t="str">
        <f>IF(Q159=0,"",IF(N(K159)=0,0,IF('設定'!$B$11="切上げ",ROUNDUP(IF(J159="税抜",K159*R159/100,K159*R159/(100+R159)),0),IF('設定'!$B$11="四捨五入",ROUND(IF(J159="税抜",K159*R159/100,K159*R159/(100+R159)),0),ROUNDDOWN(IF(J159="税抜",K159*R159/100,K159*R159/(100+R159)),0)))))</f>
        <v/>
      </c>
      <c r="V159" s="105" t="str">
        <f>IF(Q159=0,"",IF(N(L159)=0,0,IF(J159="税抜",L159,L159-W159)))</f>
        <v/>
      </c>
      <c r="W159" s="105" t="str">
        <f>IF(Q159=0,"",IF(N(L159)=0,0,IF('設定'!$B$11="切上げ",ROUNDUP(IF(J159="税抜",L159*S159/100,L159*S159/(100+S159)),0),IF('設定'!$B$11="四捨五入",ROUND(IF(J159="税抜",L159*S159/100,L159*S159/(100+S159)),0),ROUNDDOWN(IF(J159="税抜",L159*S159/100,L159*S159/(100+S159)),0)))))</f>
        <v/>
      </c>
      <c r="X159" s="105" t="str">
        <f>IF(Q159=0,"",T159+U159+V159+W159+N(M159)+N(N159))</f>
        <v/>
      </c>
      <c r="Y159" s="105" t="str">
        <f>IF(Q159=0,"",IF(AND('設定'!$B$9="はい",'設定'!$B$12="はい"),T159+V159,T159+U159+V159+W159))</f>
        <v/>
      </c>
      <c r="Z159" s="105" t="str">
        <f>IF(Q159=0,"",Y159+N(N159))</f>
        <v/>
      </c>
      <c r="AA159" s="105" t="str">
        <f>IF(Q159=0,"",IF(O159="はい",0,IF(I159="クレジットカード",0,IF(I159="電子（PDFのみ）",0,IF(Y159=0,IF(Z159&lt;'印紙判定表'!$A$24,0,'印紙判定表'!$C$24),IF(Z159&lt;'印紙判定表'!$A$6,0,INDEX('印紙判定表'!$C$5:$C$19,MATCH(MAX(Y159,'印紙判定表'!$A$6),'印紙判定表'!$A$5:$A$19,1))))))))</f>
        <v/>
      </c>
      <c r="AB159" s="11" t="str">
        <f>IF(Q159=0,"",IF(O159="はい","非課税（営業に関しない受取書・国税庁 No.7125）",IF(I159="クレジットカード","課税文書に当たらない（領収書に「クレジットカード利用」と印字・国税庁 質疑応答19/37）",IF(I159="電子（PDFのみ）","課税文書に当たらない（電子データのみで紙を渡さない・国税庁 質疑応答02/10。紙に印刷して渡すと課税）",IF(AA159=0,"非課税（受取金額が"&amp;TEXT(IF(Y159=0,'印紙判定表'!$A$24,'印紙判定表'!$A$6),"#,##0")&amp;"円"&amp;"未満・国税庁 No.7105）"&amp;IF(N(N159)&gt;0,"。売上代金と売上代金以外の合計で判定","")&amp;IF(N(M159)&gt;0,"。入湯税など特別徴収の税は判定額に入れない（印紙税法基本通達第32条）",""),"課税（判定額"&amp;TEXT(Y159,"#,##0")&amp;"円→"&amp;TEXT(AA159,"#,##0")&amp;"円）"&amp;IF(AND('設定'!$B$9="はい",'設定'!$B$12="はい"),"。消費税額を除いた額で判定（国税庁 No.7124）","。税込の額で判定（"&amp;IF('設定'!$B$9="はい","消費税額を印字しない書式・国税庁 No.7124","免税事業者・国税庁 質疑応答19/21")&amp;"）")&amp;IF(N(M159)&gt;0,"。入湯税など特別徴収の税は判定額に入れない（印紙税法基本通達第32条）","")&amp;IF(I159="銀行振込","。振込でも受取書（印紙税法基本通達 別表第一 第17号文書の4）","")&amp;IF(OR(I159="電子マネー",I159="コード決済"),"。決済の仕組みで扱いが違う（国税庁 質疑応答19/50）。この表では印紙が要るものとして判定","")&amp;IF(Y159=0,"。売上代金以外の受取書として判定（第17号の2）",IF(Y159&lt;'印紙判定表'!$A$6,"。売上代金は"&amp;TEXT('印紙判定表'!$A$6,"#,##0")&amp;"円"&amp;"未満だが、売上代金以外との合計が"&amp;TEXT('印紙判定表'!$A$6,"#,##0")&amp;"円"&amp;"以上のため"&amp;TEXT(AA159,"#,##0")&amp;"円","")))))))</f>
        <v/>
      </c>
      <c r="AC159" s="11" t="str">
        <f>IF(Q159=0,"",IF(G159="はい","簡易請求書の形（宛名なし・「上様」）","事業者宛（適格請求書の形）"))</f>
        <v/>
      </c>
      <c r="AD159" s="11" t="str">
        <f>IF(COUNT(K159,L159,M159,N159)=0,"",IF(Q159=0,"取引日を入れてください（税率を取引日で決めます）。",IF(AND(G159&lt;&gt;"はい",E159=""),"宛名を入れてください（事業者宛は宛名が必要）。","")&amp;IF(AND(G159="はい",'設定'!$B$10="その他（事業者間の取引が中心）"),"「上様」にできる事業か確認してください（相手が個別に特定される取引は簡易請求書の対象外・国税庁 問24-2）。","")&amp;IF(AND(G159&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159="","領収書の日付（受領日）を入れてください。","")&amp;IF(OR(I159="電子マネー",I159="コード決済"),"決済の仕組みで印紙の扱いが違います（国税庁 質疑応答19/50）。","")))</f>
        <v/>
      </c>
      <c r="AE159" s="19" t="str">
        <f>IF(Q159=0,"",IF(P159&lt;&gt;"","領 収 書（再発行）","領 収 書"))</f>
        <v/>
      </c>
      <c r="AF159" s="19" t="str">
        <f>IF(B159="","",IF(B159&gt;=DATE(2019,5,1),"令和"&amp;IF(YEAR(B159)=2019,"元",YEAR(B159)-2018)&amp;"年"&amp;MONTH(B159)&amp;"月"&amp;DAY(B159)&amp;"日",YEAR(B159)&amp;"年"&amp;MONTH(B159)&amp;"月"&amp;DAY(B159)&amp;"日")&amp;IF(P159&lt;&gt;"","　（再発行）元の領収書 "&amp;IF(P159&gt;=DATE(2019,5,1),"令和"&amp;IF(YEAR(P159)=2019,"元",YEAR(P159)-2018)&amp;"年"&amp;MONTH(P159)&amp;"月"&amp;DAY(P159)&amp;"日",YEAR(P159)&amp;"年"&amp;MONTH(P159)&amp;"月"&amp;DAY(P159)&amp;"日")&amp;"付",""))</f>
        <v/>
      </c>
      <c r="AG159" s="19" t="str">
        <f>IF(G159="はい","上様",IF(E159="","",E159&amp;" "&amp;IF(F159="","様",F159)))</f>
        <v/>
      </c>
      <c r="AH159" s="19" t="str">
        <f>IF(Q159=0,"","金額　￥"&amp;TEXT(X159,"#,##0")&amp;" －")</f>
        <v/>
      </c>
      <c r="AI159" s="19" t="str">
        <f>IF(H159="","","但し　"&amp;IF(RIGHT(H159&amp;IF(D159&lt;&gt;"","（"&amp;D159&amp;"）",""),3)="として",H159&amp;IF(D159&lt;&gt;"","（"&amp;D159&amp;"）",""),H159&amp;IF(D159&lt;&gt;"","（"&amp;D159&amp;"）","")&amp;"として")&amp;IF(I159="クレジットカード","（クレジットカード利用）","")&amp;IF(N(L159)&gt;0,"（※は軽減税率の対象品目）",""))</f>
        <v/>
      </c>
      <c r="AJ159" s="19" t="str">
        <f>IF(OR(Q159=0,N(K159)=0),"",IF(AND('設定'!$B$12&lt;&gt;"はい",'設定'!$B$8=""),"",IF(G159="はい",R159&amp;"%対象"&amp;"　"&amp;TEXT(T159+U159,"#,##0")&amp;"円"&amp;IF('設定'!$B$12="はい","（うち消費税額 "&amp;TEXT(U159,"#,##0")&amp;"円）",""),IF('設定'!$B$12="はい",R159&amp;"%対象"&amp;"　税抜 "&amp;TEXT(T159,"#,##0")&amp;"円　消費税額 "&amp;TEXT(U159,"#,##0")&amp;"円（税込 "&amp;TEXT(T159+U159,"#,##0")&amp;"円）",R159&amp;"%対象"&amp;"　税込 "&amp;TEXT(T159+U159,"#,##0")&amp;"円"))))</f>
        <v/>
      </c>
      <c r="AK159" s="19" t="str">
        <f>IF(OR(Q159=0,N(L159)=0),"",IF(AND('設定'!$B$12&lt;&gt;"はい",'設定'!$B$8=""),"",IF(G159="はい",S159&amp;"%対象※"&amp;"　"&amp;TEXT(V159+W159,"#,##0")&amp;"円"&amp;IF('設定'!$B$12="はい","（うち消費税額 "&amp;TEXT(W159,"#,##0")&amp;"円）",""),IF('設定'!$B$12="はい",S159&amp;"%対象※"&amp;"　税抜 "&amp;TEXT(V159,"#,##0")&amp;"円　消費税額 "&amp;TEXT(W159,"#,##0")&amp;"円（税込 "&amp;TEXT(V159+W159,"#,##0")&amp;"円）",S159&amp;"%対象※"&amp;"　税込 "&amp;TEXT(V159+W159,"#,##0")&amp;"円"))))</f>
        <v/>
      </c>
      <c r="AL159" s="19" t="str">
        <f>IF(OR(Q159=0,N(M159)=0),"","課税対象外（入湯税など）　"&amp;TEXT(M159,"#,##0")&amp;"円")</f>
        <v/>
      </c>
      <c r="AM159" s="19" t="str">
        <f>IF(OR(Q159=0,N(N159)=0),"","売上代金以外の額　"&amp;TEXT(N159,"#,##0")&amp;"円")</f>
        <v/>
      </c>
      <c r="AN159" s="19" t="str">
        <f>IF(Q159=0,"",IF(AA159&gt;0,"収入印紙 "&amp;TEXT(AA159,"#,##0")&amp;"円 貼付欄",""))</f>
        <v/>
      </c>
    </row>
    <row r="160">
      <c r="A160" s="103" t="n">
        <v>156</v>
      </c>
      <c r="B160" s="100" t="n"/>
      <c r="C160" s="100" t="n"/>
      <c r="D160" s="7" t="n"/>
      <c r="E160" s="7" t="n"/>
      <c r="F160" s="15" t="n"/>
      <c r="G160" s="15" t="n"/>
      <c r="H160" s="7" t="n"/>
      <c r="I160" s="15" t="n"/>
      <c r="J160" s="15" t="n"/>
      <c r="K160" s="104" t="n"/>
      <c r="L160" s="104" t="n"/>
      <c r="M160" s="104" t="n"/>
      <c r="N160" s="104" t="n"/>
      <c r="O160" s="15" t="n"/>
      <c r="P160" s="100" t="n"/>
      <c r="Q160" s="17">
        <f>IF(COUNT(K160,L160,M160,N160)=0,0,IF(AND(OR(N(K160)=0,R160&lt;&gt;""),OR(N(L160)=0,S160&lt;&gt;"")),1,0))</f>
        <v>0</v>
      </c>
      <c r="R160" s="17" t="str">
        <f>IF(C160="","",IFERROR(LOOKUP(2,1/(('設定'!$B$16:$B$19&lt;&gt;"")*('設定'!$B$16:$B$19&lt;=C160)*('設定'!$C$16:$C$19&lt;&gt;"")),'設定'!$C$16:$C$19),""))</f>
        <v/>
      </c>
      <c r="S160" s="17" t="str">
        <f>IF(C160="","",IFERROR(LOOKUP(2,1/(('設定'!$B$20:$B$23&lt;&gt;"")*('設定'!$B$20:$B$23&lt;=C160)*('設定'!$C$20:$C$23&lt;&gt;"")),'設定'!$C$20:$C$23),""))</f>
        <v/>
      </c>
      <c r="T160" s="105" t="str">
        <f>IF(Q160=0,"",IF(N(K160)=0,0,IF(J160="税抜",K160,K160-U160)))</f>
        <v/>
      </c>
      <c r="U160" s="105" t="str">
        <f>IF(Q160=0,"",IF(N(K160)=0,0,IF('設定'!$B$11="切上げ",ROUNDUP(IF(J160="税抜",K160*R160/100,K160*R160/(100+R160)),0),IF('設定'!$B$11="四捨五入",ROUND(IF(J160="税抜",K160*R160/100,K160*R160/(100+R160)),0),ROUNDDOWN(IF(J160="税抜",K160*R160/100,K160*R160/(100+R160)),0)))))</f>
        <v/>
      </c>
      <c r="V160" s="105" t="str">
        <f>IF(Q160=0,"",IF(N(L160)=0,0,IF(J160="税抜",L160,L160-W160)))</f>
        <v/>
      </c>
      <c r="W160" s="105" t="str">
        <f>IF(Q160=0,"",IF(N(L160)=0,0,IF('設定'!$B$11="切上げ",ROUNDUP(IF(J160="税抜",L160*S160/100,L160*S160/(100+S160)),0),IF('設定'!$B$11="四捨五入",ROUND(IF(J160="税抜",L160*S160/100,L160*S160/(100+S160)),0),ROUNDDOWN(IF(J160="税抜",L160*S160/100,L160*S160/(100+S160)),0)))))</f>
        <v/>
      </c>
      <c r="X160" s="105" t="str">
        <f>IF(Q160=0,"",T160+U160+V160+W160+N(M160)+N(N160))</f>
        <v/>
      </c>
      <c r="Y160" s="105" t="str">
        <f>IF(Q160=0,"",IF(AND('設定'!$B$9="はい",'設定'!$B$12="はい"),T160+V160,T160+U160+V160+W160))</f>
        <v/>
      </c>
      <c r="Z160" s="105" t="str">
        <f>IF(Q160=0,"",Y160+N(N160))</f>
        <v/>
      </c>
      <c r="AA160" s="105" t="str">
        <f>IF(Q160=0,"",IF(O160="はい",0,IF(I160="クレジットカード",0,IF(I160="電子（PDFのみ）",0,IF(Y160=0,IF(Z160&lt;'印紙判定表'!$A$24,0,'印紙判定表'!$C$24),IF(Z160&lt;'印紙判定表'!$A$6,0,INDEX('印紙判定表'!$C$5:$C$19,MATCH(MAX(Y160,'印紙判定表'!$A$6),'印紙判定表'!$A$5:$A$19,1))))))))</f>
        <v/>
      </c>
      <c r="AB160" s="11" t="str">
        <f>IF(Q160=0,"",IF(O160="はい","非課税（営業に関しない受取書・国税庁 No.7125）",IF(I160="クレジットカード","課税文書に当たらない（領収書に「クレジットカード利用」と印字・国税庁 質疑応答19/37）",IF(I160="電子（PDFのみ）","課税文書に当たらない（電子データのみで紙を渡さない・国税庁 質疑応答02/10。紙に印刷して渡すと課税）",IF(AA160=0,"非課税（受取金額が"&amp;TEXT(IF(Y160=0,'印紙判定表'!$A$24,'印紙判定表'!$A$6),"#,##0")&amp;"円"&amp;"未満・国税庁 No.7105）"&amp;IF(N(N160)&gt;0,"。売上代金と売上代金以外の合計で判定","")&amp;IF(N(M160)&gt;0,"。入湯税など特別徴収の税は判定額に入れない（印紙税法基本通達第32条）",""),"課税（判定額"&amp;TEXT(Y160,"#,##0")&amp;"円→"&amp;TEXT(AA160,"#,##0")&amp;"円）"&amp;IF(AND('設定'!$B$9="はい",'設定'!$B$12="はい"),"。消費税額を除いた額で判定（国税庁 No.7124）","。税込の額で判定（"&amp;IF('設定'!$B$9="はい","消費税額を印字しない書式・国税庁 No.7124","免税事業者・国税庁 質疑応答19/21")&amp;"）")&amp;IF(N(M160)&gt;0,"。入湯税など特別徴収の税は判定額に入れない（印紙税法基本通達第32条）","")&amp;IF(I160="銀行振込","。振込でも受取書（印紙税法基本通達 別表第一 第17号文書の4）","")&amp;IF(OR(I160="電子マネー",I160="コード決済"),"。決済の仕組みで扱いが違う（国税庁 質疑応答19/50）。この表では印紙が要るものとして判定","")&amp;IF(Y160=0,"。売上代金以外の受取書として判定（第17号の2）",IF(Y160&lt;'印紙判定表'!$A$6,"。売上代金は"&amp;TEXT('印紙判定表'!$A$6,"#,##0")&amp;"円"&amp;"未満だが、売上代金以外との合計が"&amp;TEXT('印紙判定表'!$A$6,"#,##0")&amp;"円"&amp;"以上のため"&amp;TEXT(AA160,"#,##0")&amp;"円","")))))))</f>
        <v/>
      </c>
      <c r="AC160" s="11" t="str">
        <f>IF(Q160=0,"",IF(G160="はい","簡易請求書の形（宛名なし・「上様」）","事業者宛（適格請求書の形）"))</f>
        <v/>
      </c>
      <c r="AD160" s="11" t="str">
        <f>IF(COUNT(K160,L160,M160,N160)=0,"",IF(Q160=0,"取引日を入れてください（税率を取引日で決めます）。",IF(AND(G160&lt;&gt;"はい",E160=""),"宛名を入れてください（事業者宛は宛名が必要）。","")&amp;IF(AND(G160="はい",'設定'!$B$10="その他（事業者間の取引が中心）"),"「上様」にできる事業か確認してください（相手が個別に特定される取引は簡易請求書の対象外・国税庁 問24-2）。","")&amp;IF(AND(G160&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160="","領収書の日付（受領日）を入れてください。","")&amp;IF(OR(I160="電子マネー",I160="コード決済"),"決済の仕組みで印紙の扱いが違います（国税庁 質疑応答19/50）。","")))</f>
        <v/>
      </c>
      <c r="AE160" s="19" t="str">
        <f>IF(Q160=0,"",IF(P160&lt;&gt;"","領 収 書（再発行）","領 収 書"))</f>
        <v/>
      </c>
      <c r="AF160" s="19" t="str">
        <f>IF(B160="","",IF(B160&gt;=DATE(2019,5,1),"令和"&amp;IF(YEAR(B160)=2019,"元",YEAR(B160)-2018)&amp;"年"&amp;MONTH(B160)&amp;"月"&amp;DAY(B160)&amp;"日",YEAR(B160)&amp;"年"&amp;MONTH(B160)&amp;"月"&amp;DAY(B160)&amp;"日")&amp;IF(P160&lt;&gt;"","　（再発行）元の領収書 "&amp;IF(P160&gt;=DATE(2019,5,1),"令和"&amp;IF(YEAR(P160)=2019,"元",YEAR(P160)-2018)&amp;"年"&amp;MONTH(P160)&amp;"月"&amp;DAY(P160)&amp;"日",YEAR(P160)&amp;"年"&amp;MONTH(P160)&amp;"月"&amp;DAY(P160)&amp;"日")&amp;"付",""))</f>
        <v/>
      </c>
      <c r="AG160" s="19" t="str">
        <f>IF(G160="はい","上様",IF(E160="","",E160&amp;" "&amp;IF(F160="","様",F160)))</f>
        <v/>
      </c>
      <c r="AH160" s="19" t="str">
        <f>IF(Q160=0,"","金額　￥"&amp;TEXT(X160,"#,##0")&amp;" －")</f>
        <v/>
      </c>
      <c r="AI160" s="19" t="str">
        <f>IF(H160="","","但し　"&amp;IF(RIGHT(H160&amp;IF(D160&lt;&gt;"","（"&amp;D160&amp;"）",""),3)="として",H160&amp;IF(D160&lt;&gt;"","（"&amp;D160&amp;"）",""),H160&amp;IF(D160&lt;&gt;"","（"&amp;D160&amp;"）","")&amp;"として")&amp;IF(I160="クレジットカード","（クレジットカード利用）","")&amp;IF(N(L160)&gt;0,"（※は軽減税率の対象品目）",""))</f>
        <v/>
      </c>
      <c r="AJ160" s="19" t="str">
        <f>IF(OR(Q160=0,N(K160)=0),"",IF(AND('設定'!$B$12&lt;&gt;"はい",'設定'!$B$8=""),"",IF(G160="はい",R160&amp;"%対象"&amp;"　"&amp;TEXT(T160+U160,"#,##0")&amp;"円"&amp;IF('設定'!$B$12="はい","（うち消費税額 "&amp;TEXT(U160,"#,##0")&amp;"円）",""),IF('設定'!$B$12="はい",R160&amp;"%対象"&amp;"　税抜 "&amp;TEXT(T160,"#,##0")&amp;"円　消費税額 "&amp;TEXT(U160,"#,##0")&amp;"円（税込 "&amp;TEXT(T160+U160,"#,##0")&amp;"円）",R160&amp;"%対象"&amp;"　税込 "&amp;TEXT(T160+U160,"#,##0")&amp;"円"))))</f>
        <v/>
      </c>
      <c r="AK160" s="19" t="str">
        <f>IF(OR(Q160=0,N(L160)=0),"",IF(AND('設定'!$B$12&lt;&gt;"はい",'設定'!$B$8=""),"",IF(G160="はい",S160&amp;"%対象※"&amp;"　"&amp;TEXT(V160+W160,"#,##0")&amp;"円"&amp;IF('設定'!$B$12="はい","（うち消費税額 "&amp;TEXT(W160,"#,##0")&amp;"円）",""),IF('設定'!$B$12="はい",S160&amp;"%対象※"&amp;"　税抜 "&amp;TEXT(V160,"#,##0")&amp;"円　消費税額 "&amp;TEXT(W160,"#,##0")&amp;"円（税込 "&amp;TEXT(V160+W160,"#,##0")&amp;"円）",S160&amp;"%対象※"&amp;"　税込 "&amp;TEXT(V160+W160,"#,##0")&amp;"円"))))</f>
        <v/>
      </c>
      <c r="AL160" s="19" t="str">
        <f>IF(OR(Q160=0,N(M160)=0),"","課税対象外（入湯税など）　"&amp;TEXT(M160,"#,##0")&amp;"円")</f>
        <v/>
      </c>
      <c r="AM160" s="19" t="str">
        <f>IF(OR(Q160=0,N(N160)=0),"","売上代金以外の額　"&amp;TEXT(N160,"#,##0")&amp;"円")</f>
        <v/>
      </c>
      <c r="AN160" s="19" t="str">
        <f>IF(Q160=0,"",IF(AA160&gt;0,"収入印紙 "&amp;TEXT(AA160,"#,##0")&amp;"円 貼付欄",""))</f>
        <v/>
      </c>
    </row>
    <row r="161">
      <c r="A161" s="103" t="n">
        <v>157</v>
      </c>
      <c r="B161" s="100" t="n"/>
      <c r="C161" s="100" t="n"/>
      <c r="D161" s="7" t="n"/>
      <c r="E161" s="7" t="n"/>
      <c r="F161" s="15" t="n"/>
      <c r="G161" s="15" t="n"/>
      <c r="H161" s="7" t="n"/>
      <c r="I161" s="15" t="n"/>
      <c r="J161" s="15" t="n"/>
      <c r="K161" s="104" t="n"/>
      <c r="L161" s="104" t="n"/>
      <c r="M161" s="104" t="n"/>
      <c r="N161" s="104" t="n"/>
      <c r="O161" s="15" t="n"/>
      <c r="P161" s="100" t="n"/>
      <c r="Q161" s="17">
        <f>IF(COUNT(K161,L161,M161,N161)=0,0,IF(AND(OR(N(K161)=0,R161&lt;&gt;""),OR(N(L161)=0,S161&lt;&gt;"")),1,0))</f>
        <v>0</v>
      </c>
      <c r="R161" s="17" t="str">
        <f>IF(C161="","",IFERROR(LOOKUP(2,1/(('設定'!$B$16:$B$19&lt;&gt;"")*('設定'!$B$16:$B$19&lt;=C161)*('設定'!$C$16:$C$19&lt;&gt;"")),'設定'!$C$16:$C$19),""))</f>
        <v/>
      </c>
      <c r="S161" s="17" t="str">
        <f>IF(C161="","",IFERROR(LOOKUP(2,1/(('設定'!$B$20:$B$23&lt;&gt;"")*('設定'!$B$20:$B$23&lt;=C161)*('設定'!$C$20:$C$23&lt;&gt;"")),'設定'!$C$20:$C$23),""))</f>
        <v/>
      </c>
      <c r="T161" s="105" t="str">
        <f>IF(Q161=0,"",IF(N(K161)=0,0,IF(J161="税抜",K161,K161-U161)))</f>
        <v/>
      </c>
      <c r="U161" s="105" t="str">
        <f>IF(Q161=0,"",IF(N(K161)=0,0,IF('設定'!$B$11="切上げ",ROUNDUP(IF(J161="税抜",K161*R161/100,K161*R161/(100+R161)),0),IF('設定'!$B$11="四捨五入",ROUND(IF(J161="税抜",K161*R161/100,K161*R161/(100+R161)),0),ROUNDDOWN(IF(J161="税抜",K161*R161/100,K161*R161/(100+R161)),0)))))</f>
        <v/>
      </c>
      <c r="V161" s="105" t="str">
        <f>IF(Q161=0,"",IF(N(L161)=0,0,IF(J161="税抜",L161,L161-W161)))</f>
        <v/>
      </c>
      <c r="W161" s="105" t="str">
        <f>IF(Q161=0,"",IF(N(L161)=0,0,IF('設定'!$B$11="切上げ",ROUNDUP(IF(J161="税抜",L161*S161/100,L161*S161/(100+S161)),0),IF('設定'!$B$11="四捨五入",ROUND(IF(J161="税抜",L161*S161/100,L161*S161/(100+S161)),0),ROUNDDOWN(IF(J161="税抜",L161*S161/100,L161*S161/(100+S161)),0)))))</f>
        <v/>
      </c>
      <c r="X161" s="105" t="str">
        <f>IF(Q161=0,"",T161+U161+V161+W161+N(M161)+N(N161))</f>
        <v/>
      </c>
      <c r="Y161" s="105" t="str">
        <f>IF(Q161=0,"",IF(AND('設定'!$B$9="はい",'設定'!$B$12="はい"),T161+V161,T161+U161+V161+W161))</f>
        <v/>
      </c>
      <c r="Z161" s="105" t="str">
        <f>IF(Q161=0,"",Y161+N(N161))</f>
        <v/>
      </c>
      <c r="AA161" s="105" t="str">
        <f>IF(Q161=0,"",IF(O161="はい",0,IF(I161="クレジットカード",0,IF(I161="電子（PDFのみ）",0,IF(Y161=0,IF(Z161&lt;'印紙判定表'!$A$24,0,'印紙判定表'!$C$24),IF(Z161&lt;'印紙判定表'!$A$6,0,INDEX('印紙判定表'!$C$5:$C$19,MATCH(MAX(Y161,'印紙判定表'!$A$6),'印紙判定表'!$A$5:$A$19,1))))))))</f>
        <v/>
      </c>
      <c r="AB161" s="11" t="str">
        <f>IF(Q161=0,"",IF(O161="はい","非課税（営業に関しない受取書・国税庁 No.7125）",IF(I161="クレジットカード","課税文書に当たらない（領収書に「クレジットカード利用」と印字・国税庁 質疑応答19/37）",IF(I161="電子（PDFのみ）","課税文書に当たらない（電子データのみで紙を渡さない・国税庁 質疑応答02/10。紙に印刷して渡すと課税）",IF(AA161=0,"非課税（受取金額が"&amp;TEXT(IF(Y161=0,'印紙判定表'!$A$24,'印紙判定表'!$A$6),"#,##0")&amp;"円"&amp;"未満・国税庁 No.7105）"&amp;IF(N(N161)&gt;0,"。売上代金と売上代金以外の合計で判定","")&amp;IF(N(M161)&gt;0,"。入湯税など特別徴収の税は判定額に入れない（印紙税法基本通達第32条）",""),"課税（判定額"&amp;TEXT(Y161,"#,##0")&amp;"円→"&amp;TEXT(AA161,"#,##0")&amp;"円）"&amp;IF(AND('設定'!$B$9="はい",'設定'!$B$12="はい"),"。消費税額を除いた額で判定（国税庁 No.7124）","。税込の額で判定（"&amp;IF('設定'!$B$9="はい","消費税額を印字しない書式・国税庁 No.7124","免税事業者・国税庁 質疑応答19/21")&amp;"）")&amp;IF(N(M161)&gt;0,"。入湯税など特別徴収の税は判定額に入れない（印紙税法基本通達第32条）","")&amp;IF(I161="銀行振込","。振込でも受取書（印紙税法基本通達 別表第一 第17号文書の4）","")&amp;IF(OR(I161="電子マネー",I161="コード決済"),"。決済の仕組みで扱いが違う（国税庁 質疑応答19/50）。この表では印紙が要るものとして判定","")&amp;IF(Y161=0,"。売上代金以外の受取書として判定（第17号の2）",IF(Y161&lt;'印紙判定表'!$A$6,"。売上代金は"&amp;TEXT('印紙判定表'!$A$6,"#,##0")&amp;"円"&amp;"未満だが、売上代金以外との合計が"&amp;TEXT('印紙判定表'!$A$6,"#,##0")&amp;"円"&amp;"以上のため"&amp;TEXT(AA161,"#,##0")&amp;"円","")))))))</f>
        <v/>
      </c>
      <c r="AC161" s="11" t="str">
        <f>IF(Q161=0,"",IF(G161="はい","簡易請求書の形（宛名なし・「上様」）","事業者宛（適格請求書の形）"))</f>
        <v/>
      </c>
      <c r="AD161" s="11" t="str">
        <f>IF(COUNT(K161,L161,M161,N161)=0,"",IF(Q161=0,"取引日を入れてください（税率を取引日で決めます）。",IF(AND(G161&lt;&gt;"はい",E161=""),"宛名を入れてください（事業者宛は宛名が必要）。","")&amp;IF(AND(G161="はい",'設定'!$B$10="その他（事業者間の取引が中心）"),"「上様」にできる事業か確認してください（相手が個別に特定される取引は簡易請求書の対象外・国税庁 問24-2）。","")&amp;IF(AND(G161&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161="","領収書の日付（受領日）を入れてください。","")&amp;IF(OR(I161="電子マネー",I161="コード決済"),"決済の仕組みで印紙の扱いが違います（国税庁 質疑応答19/50）。","")))</f>
        <v/>
      </c>
      <c r="AE161" s="19" t="str">
        <f>IF(Q161=0,"",IF(P161&lt;&gt;"","領 収 書（再発行）","領 収 書"))</f>
        <v/>
      </c>
      <c r="AF161" s="19" t="str">
        <f>IF(B161="","",IF(B161&gt;=DATE(2019,5,1),"令和"&amp;IF(YEAR(B161)=2019,"元",YEAR(B161)-2018)&amp;"年"&amp;MONTH(B161)&amp;"月"&amp;DAY(B161)&amp;"日",YEAR(B161)&amp;"年"&amp;MONTH(B161)&amp;"月"&amp;DAY(B161)&amp;"日")&amp;IF(P161&lt;&gt;"","　（再発行）元の領収書 "&amp;IF(P161&gt;=DATE(2019,5,1),"令和"&amp;IF(YEAR(P161)=2019,"元",YEAR(P161)-2018)&amp;"年"&amp;MONTH(P161)&amp;"月"&amp;DAY(P161)&amp;"日",YEAR(P161)&amp;"年"&amp;MONTH(P161)&amp;"月"&amp;DAY(P161)&amp;"日")&amp;"付",""))</f>
        <v/>
      </c>
      <c r="AG161" s="19" t="str">
        <f>IF(G161="はい","上様",IF(E161="","",E161&amp;" "&amp;IF(F161="","様",F161)))</f>
        <v/>
      </c>
      <c r="AH161" s="19" t="str">
        <f>IF(Q161=0,"","金額　￥"&amp;TEXT(X161,"#,##0")&amp;" －")</f>
        <v/>
      </c>
      <c r="AI161" s="19" t="str">
        <f>IF(H161="","","但し　"&amp;IF(RIGHT(H161&amp;IF(D161&lt;&gt;"","（"&amp;D161&amp;"）",""),3)="として",H161&amp;IF(D161&lt;&gt;"","（"&amp;D161&amp;"）",""),H161&amp;IF(D161&lt;&gt;"","（"&amp;D161&amp;"）","")&amp;"として")&amp;IF(I161="クレジットカード","（クレジットカード利用）","")&amp;IF(N(L161)&gt;0,"（※は軽減税率の対象品目）",""))</f>
        <v/>
      </c>
      <c r="AJ161" s="19" t="str">
        <f>IF(OR(Q161=0,N(K161)=0),"",IF(AND('設定'!$B$12&lt;&gt;"はい",'設定'!$B$8=""),"",IF(G161="はい",R161&amp;"%対象"&amp;"　"&amp;TEXT(T161+U161,"#,##0")&amp;"円"&amp;IF('設定'!$B$12="はい","（うち消費税額 "&amp;TEXT(U161,"#,##0")&amp;"円）",""),IF('設定'!$B$12="はい",R161&amp;"%対象"&amp;"　税抜 "&amp;TEXT(T161,"#,##0")&amp;"円　消費税額 "&amp;TEXT(U161,"#,##0")&amp;"円（税込 "&amp;TEXT(T161+U161,"#,##0")&amp;"円）",R161&amp;"%対象"&amp;"　税込 "&amp;TEXT(T161+U161,"#,##0")&amp;"円"))))</f>
        <v/>
      </c>
      <c r="AK161" s="19" t="str">
        <f>IF(OR(Q161=0,N(L161)=0),"",IF(AND('設定'!$B$12&lt;&gt;"はい",'設定'!$B$8=""),"",IF(G161="はい",S161&amp;"%対象※"&amp;"　"&amp;TEXT(V161+W161,"#,##0")&amp;"円"&amp;IF('設定'!$B$12="はい","（うち消費税額 "&amp;TEXT(W161,"#,##0")&amp;"円）",""),IF('設定'!$B$12="はい",S161&amp;"%対象※"&amp;"　税抜 "&amp;TEXT(V161,"#,##0")&amp;"円　消費税額 "&amp;TEXT(W161,"#,##0")&amp;"円（税込 "&amp;TEXT(V161+W161,"#,##0")&amp;"円）",S161&amp;"%対象※"&amp;"　税込 "&amp;TEXT(V161+W161,"#,##0")&amp;"円"))))</f>
        <v/>
      </c>
      <c r="AL161" s="19" t="str">
        <f>IF(OR(Q161=0,N(M161)=0),"","課税対象外（入湯税など）　"&amp;TEXT(M161,"#,##0")&amp;"円")</f>
        <v/>
      </c>
      <c r="AM161" s="19" t="str">
        <f>IF(OR(Q161=0,N(N161)=0),"","売上代金以外の額　"&amp;TEXT(N161,"#,##0")&amp;"円")</f>
        <v/>
      </c>
      <c r="AN161" s="19" t="str">
        <f>IF(Q161=0,"",IF(AA161&gt;0,"収入印紙 "&amp;TEXT(AA161,"#,##0")&amp;"円 貼付欄",""))</f>
        <v/>
      </c>
    </row>
    <row r="162">
      <c r="A162" s="103" t="n">
        <v>158</v>
      </c>
      <c r="B162" s="100" t="n"/>
      <c r="C162" s="100" t="n"/>
      <c r="D162" s="7" t="n"/>
      <c r="E162" s="7" t="n"/>
      <c r="F162" s="15" t="n"/>
      <c r="G162" s="15" t="n"/>
      <c r="H162" s="7" t="n"/>
      <c r="I162" s="15" t="n"/>
      <c r="J162" s="15" t="n"/>
      <c r="K162" s="104" t="n"/>
      <c r="L162" s="104" t="n"/>
      <c r="M162" s="104" t="n"/>
      <c r="N162" s="104" t="n"/>
      <c r="O162" s="15" t="n"/>
      <c r="P162" s="100" t="n"/>
      <c r="Q162" s="17">
        <f>IF(COUNT(K162,L162,M162,N162)=0,0,IF(AND(OR(N(K162)=0,R162&lt;&gt;""),OR(N(L162)=0,S162&lt;&gt;"")),1,0))</f>
        <v>0</v>
      </c>
      <c r="R162" s="17" t="str">
        <f>IF(C162="","",IFERROR(LOOKUP(2,1/(('設定'!$B$16:$B$19&lt;&gt;"")*('設定'!$B$16:$B$19&lt;=C162)*('設定'!$C$16:$C$19&lt;&gt;"")),'設定'!$C$16:$C$19),""))</f>
        <v/>
      </c>
      <c r="S162" s="17" t="str">
        <f>IF(C162="","",IFERROR(LOOKUP(2,1/(('設定'!$B$20:$B$23&lt;&gt;"")*('設定'!$B$20:$B$23&lt;=C162)*('設定'!$C$20:$C$23&lt;&gt;"")),'設定'!$C$20:$C$23),""))</f>
        <v/>
      </c>
      <c r="T162" s="105" t="str">
        <f>IF(Q162=0,"",IF(N(K162)=0,0,IF(J162="税抜",K162,K162-U162)))</f>
        <v/>
      </c>
      <c r="U162" s="105" t="str">
        <f>IF(Q162=0,"",IF(N(K162)=0,0,IF('設定'!$B$11="切上げ",ROUNDUP(IF(J162="税抜",K162*R162/100,K162*R162/(100+R162)),0),IF('設定'!$B$11="四捨五入",ROUND(IF(J162="税抜",K162*R162/100,K162*R162/(100+R162)),0),ROUNDDOWN(IF(J162="税抜",K162*R162/100,K162*R162/(100+R162)),0)))))</f>
        <v/>
      </c>
      <c r="V162" s="105" t="str">
        <f>IF(Q162=0,"",IF(N(L162)=0,0,IF(J162="税抜",L162,L162-W162)))</f>
        <v/>
      </c>
      <c r="W162" s="105" t="str">
        <f>IF(Q162=0,"",IF(N(L162)=0,0,IF('設定'!$B$11="切上げ",ROUNDUP(IF(J162="税抜",L162*S162/100,L162*S162/(100+S162)),0),IF('設定'!$B$11="四捨五入",ROUND(IF(J162="税抜",L162*S162/100,L162*S162/(100+S162)),0),ROUNDDOWN(IF(J162="税抜",L162*S162/100,L162*S162/(100+S162)),0)))))</f>
        <v/>
      </c>
      <c r="X162" s="105" t="str">
        <f>IF(Q162=0,"",T162+U162+V162+W162+N(M162)+N(N162))</f>
        <v/>
      </c>
      <c r="Y162" s="105" t="str">
        <f>IF(Q162=0,"",IF(AND('設定'!$B$9="はい",'設定'!$B$12="はい"),T162+V162,T162+U162+V162+W162))</f>
        <v/>
      </c>
      <c r="Z162" s="105" t="str">
        <f>IF(Q162=0,"",Y162+N(N162))</f>
        <v/>
      </c>
      <c r="AA162" s="105" t="str">
        <f>IF(Q162=0,"",IF(O162="はい",0,IF(I162="クレジットカード",0,IF(I162="電子（PDFのみ）",0,IF(Y162=0,IF(Z162&lt;'印紙判定表'!$A$24,0,'印紙判定表'!$C$24),IF(Z162&lt;'印紙判定表'!$A$6,0,INDEX('印紙判定表'!$C$5:$C$19,MATCH(MAX(Y162,'印紙判定表'!$A$6),'印紙判定表'!$A$5:$A$19,1))))))))</f>
        <v/>
      </c>
      <c r="AB162" s="11" t="str">
        <f>IF(Q162=0,"",IF(O162="はい","非課税（営業に関しない受取書・国税庁 No.7125）",IF(I162="クレジットカード","課税文書に当たらない（領収書に「クレジットカード利用」と印字・国税庁 質疑応答19/37）",IF(I162="電子（PDFのみ）","課税文書に当たらない（電子データのみで紙を渡さない・国税庁 質疑応答02/10。紙に印刷して渡すと課税）",IF(AA162=0,"非課税（受取金額が"&amp;TEXT(IF(Y162=0,'印紙判定表'!$A$24,'印紙判定表'!$A$6),"#,##0")&amp;"円"&amp;"未満・国税庁 No.7105）"&amp;IF(N(N162)&gt;0,"。売上代金と売上代金以外の合計で判定","")&amp;IF(N(M162)&gt;0,"。入湯税など特別徴収の税は判定額に入れない（印紙税法基本通達第32条）",""),"課税（判定額"&amp;TEXT(Y162,"#,##0")&amp;"円→"&amp;TEXT(AA162,"#,##0")&amp;"円）"&amp;IF(AND('設定'!$B$9="はい",'設定'!$B$12="はい"),"。消費税額を除いた額で判定（国税庁 No.7124）","。税込の額で判定（"&amp;IF('設定'!$B$9="はい","消費税額を印字しない書式・国税庁 No.7124","免税事業者・国税庁 質疑応答19/21")&amp;"）")&amp;IF(N(M162)&gt;0,"。入湯税など特別徴収の税は判定額に入れない（印紙税法基本通達第32条）","")&amp;IF(I162="銀行振込","。振込でも受取書（印紙税法基本通達 別表第一 第17号文書の4）","")&amp;IF(OR(I162="電子マネー",I162="コード決済"),"。決済の仕組みで扱いが違う（国税庁 質疑応答19/50）。この表では印紙が要るものとして判定","")&amp;IF(Y162=0,"。売上代金以外の受取書として判定（第17号の2）",IF(Y162&lt;'印紙判定表'!$A$6,"。売上代金は"&amp;TEXT('印紙判定表'!$A$6,"#,##0")&amp;"円"&amp;"未満だが、売上代金以外との合計が"&amp;TEXT('印紙判定表'!$A$6,"#,##0")&amp;"円"&amp;"以上のため"&amp;TEXT(AA162,"#,##0")&amp;"円","")))))))</f>
        <v/>
      </c>
      <c r="AC162" s="11" t="str">
        <f>IF(Q162=0,"",IF(G162="はい","簡易請求書の形（宛名なし・「上様」）","事業者宛（適格請求書の形）"))</f>
        <v/>
      </c>
      <c r="AD162" s="11" t="str">
        <f>IF(COUNT(K162,L162,M162,N162)=0,"",IF(Q162=0,"取引日を入れてください（税率を取引日で決めます）。",IF(AND(G162&lt;&gt;"はい",E162=""),"宛名を入れてください（事業者宛は宛名が必要）。","")&amp;IF(AND(G162="はい",'設定'!$B$10="その他（事業者間の取引が中心）"),"「上様」にできる事業か確認してください（相手が個別に特定される取引は簡易請求書の対象外・国税庁 問24-2）。","")&amp;IF(AND(G162&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162="","領収書の日付（受領日）を入れてください。","")&amp;IF(OR(I162="電子マネー",I162="コード決済"),"決済の仕組みで印紙の扱いが違います（国税庁 質疑応答19/50）。","")))</f>
        <v/>
      </c>
      <c r="AE162" s="19" t="str">
        <f>IF(Q162=0,"",IF(P162&lt;&gt;"","領 収 書（再発行）","領 収 書"))</f>
        <v/>
      </c>
      <c r="AF162" s="19" t="str">
        <f>IF(B162="","",IF(B162&gt;=DATE(2019,5,1),"令和"&amp;IF(YEAR(B162)=2019,"元",YEAR(B162)-2018)&amp;"年"&amp;MONTH(B162)&amp;"月"&amp;DAY(B162)&amp;"日",YEAR(B162)&amp;"年"&amp;MONTH(B162)&amp;"月"&amp;DAY(B162)&amp;"日")&amp;IF(P162&lt;&gt;"","　（再発行）元の領収書 "&amp;IF(P162&gt;=DATE(2019,5,1),"令和"&amp;IF(YEAR(P162)=2019,"元",YEAR(P162)-2018)&amp;"年"&amp;MONTH(P162)&amp;"月"&amp;DAY(P162)&amp;"日",YEAR(P162)&amp;"年"&amp;MONTH(P162)&amp;"月"&amp;DAY(P162)&amp;"日")&amp;"付",""))</f>
        <v/>
      </c>
      <c r="AG162" s="19" t="str">
        <f>IF(G162="はい","上様",IF(E162="","",E162&amp;" "&amp;IF(F162="","様",F162)))</f>
        <v/>
      </c>
      <c r="AH162" s="19" t="str">
        <f>IF(Q162=0,"","金額　￥"&amp;TEXT(X162,"#,##0")&amp;" －")</f>
        <v/>
      </c>
      <c r="AI162" s="19" t="str">
        <f>IF(H162="","","但し　"&amp;IF(RIGHT(H162&amp;IF(D162&lt;&gt;"","（"&amp;D162&amp;"）",""),3)="として",H162&amp;IF(D162&lt;&gt;"","（"&amp;D162&amp;"）",""),H162&amp;IF(D162&lt;&gt;"","（"&amp;D162&amp;"）","")&amp;"として")&amp;IF(I162="クレジットカード","（クレジットカード利用）","")&amp;IF(N(L162)&gt;0,"（※は軽減税率の対象品目）",""))</f>
        <v/>
      </c>
      <c r="AJ162" s="19" t="str">
        <f>IF(OR(Q162=0,N(K162)=0),"",IF(AND('設定'!$B$12&lt;&gt;"はい",'設定'!$B$8=""),"",IF(G162="はい",R162&amp;"%対象"&amp;"　"&amp;TEXT(T162+U162,"#,##0")&amp;"円"&amp;IF('設定'!$B$12="はい","（うち消費税額 "&amp;TEXT(U162,"#,##0")&amp;"円）",""),IF('設定'!$B$12="はい",R162&amp;"%対象"&amp;"　税抜 "&amp;TEXT(T162,"#,##0")&amp;"円　消費税額 "&amp;TEXT(U162,"#,##0")&amp;"円（税込 "&amp;TEXT(T162+U162,"#,##0")&amp;"円）",R162&amp;"%対象"&amp;"　税込 "&amp;TEXT(T162+U162,"#,##0")&amp;"円"))))</f>
        <v/>
      </c>
      <c r="AK162" s="19" t="str">
        <f>IF(OR(Q162=0,N(L162)=0),"",IF(AND('設定'!$B$12&lt;&gt;"はい",'設定'!$B$8=""),"",IF(G162="はい",S162&amp;"%対象※"&amp;"　"&amp;TEXT(V162+W162,"#,##0")&amp;"円"&amp;IF('設定'!$B$12="はい","（うち消費税額 "&amp;TEXT(W162,"#,##0")&amp;"円）",""),IF('設定'!$B$12="はい",S162&amp;"%対象※"&amp;"　税抜 "&amp;TEXT(V162,"#,##0")&amp;"円　消費税額 "&amp;TEXT(W162,"#,##0")&amp;"円（税込 "&amp;TEXT(V162+W162,"#,##0")&amp;"円）",S162&amp;"%対象※"&amp;"　税込 "&amp;TEXT(V162+W162,"#,##0")&amp;"円"))))</f>
        <v/>
      </c>
      <c r="AL162" s="19" t="str">
        <f>IF(OR(Q162=0,N(M162)=0),"","課税対象外（入湯税など）　"&amp;TEXT(M162,"#,##0")&amp;"円")</f>
        <v/>
      </c>
      <c r="AM162" s="19" t="str">
        <f>IF(OR(Q162=0,N(N162)=0),"","売上代金以外の額　"&amp;TEXT(N162,"#,##0")&amp;"円")</f>
        <v/>
      </c>
      <c r="AN162" s="19" t="str">
        <f>IF(Q162=0,"",IF(AA162&gt;0,"収入印紙 "&amp;TEXT(AA162,"#,##0")&amp;"円 貼付欄",""))</f>
        <v/>
      </c>
    </row>
    <row r="163">
      <c r="A163" s="103" t="n">
        <v>159</v>
      </c>
      <c r="B163" s="100" t="n"/>
      <c r="C163" s="100" t="n"/>
      <c r="D163" s="7" t="n"/>
      <c r="E163" s="7" t="n"/>
      <c r="F163" s="15" t="n"/>
      <c r="G163" s="15" t="n"/>
      <c r="H163" s="7" t="n"/>
      <c r="I163" s="15" t="n"/>
      <c r="J163" s="15" t="n"/>
      <c r="K163" s="104" t="n"/>
      <c r="L163" s="104" t="n"/>
      <c r="M163" s="104" t="n"/>
      <c r="N163" s="104" t="n"/>
      <c r="O163" s="15" t="n"/>
      <c r="P163" s="100" t="n"/>
      <c r="Q163" s="17">
        <f>IF(COUNT(K163,L163,M163,N163)=0,0,IF(AND(OR(N(K163)=0,R163&lt;&gt;""),OR(N(L163)=0,S163&lt;&gt;"")),1,0))</f>
        <v>0</v>
      </c>
      <c r="R163" s="17" t="str">
        <f>IF(C163="","",IFERROR(LOOKUP(2,1/(('設定'!$B$16:$B$19&lt;&gt;"")*('設定'!$B$16:$B$19&lt;=C163)*('設定'!$C$16:$C$19&lt;&gt;"")),'設定'!$C$16:$C$19),""))</f>
        <v/>
      </c>
      <c r="S163" s="17" t="str">
        <f>IF(C163="","",IFERROR(LOOKUP(2,1/(('設定'!$B$20:$B$23&lt;&gt;"")*('設定'!$B$20:$B$23&lt;=C163)*('設定'!$C$20:$C$23&lt;&gt;"")),'設定'!$C$20:$C$23),""))</f>
        <v/>
      </c>
      <c r="T163" s="105" t="str">
        <f>IF(Q163=0,"",IF(N(K163)=0,0,IF(J163="税抜",K163,K163-U163)))</f>
        <v/>
      </c>
      <c r="U163" s="105" t="str">
        <f>IF(Q163=0,"",IF(N(K163)=0,0,IF('設定'!$B$11="切上げ",ROUNDUP(IF(J163="税抜",K163*R163/100,K163*R163/(100+R163)),0),IF('設定'!$B$11="四捨五入",ROUND(IF(J163="税抜",K163*R163/100,K163*R163/(100+R163)),0),ROUNDDOWN(IF(J163="税抜",K163*R163/100,K163*R163/(100+R163)),0)))))</f>
        <v/>
      </c>
      <c r="V163" s="105" t="str">
        <f>IF(Q163=0,"",IF(N(L163)=0,0,IF(J163="税抜",L163,L163-W163)))</f>
        <v/>
      </c>
      <c r="W163" s="105" t="str">
        <f>IF(Q163=0,"",IF(N(L163)=0,0,IF('設定'!$B$11="切上げ",ROUNDUP(IF(J163="税抜",L163*S163/100,L163*S163/(100+S163)),0),IF('設定'!$B$11="四捨五入",ROUND(IF(J163="税抜",L163*S163/100,L163*S163/(100+S163)),0),ROUNDDOWN(IF(J163="税抜",L163*S163/100,L163*S163/(100+S163)),0)))))</f>
        <v/>
      </c>
      <c r="X163" s="105" t="str">
        <f>IF(Q163=0,"",T163+U163+V163+W163+N(M163)+N(N163))</f>
        <v/>
      </c>
      <c r="Y163" s="105" t="str">
        <f>IF(Q163=0,"",IF(AND('設定'!$B$9="はい",'設定'!$B$12="はい"),T163+V163,T163+U163+V163+W163))</f>
        <v/>
      </c>
      <c r="Z163" s="105" t="str">
        <f>IF(Q163=0,"",Y163+N(N163))</f>
        <v/>
      </c>
      <c r="AA163" s="105" t="str">
        <f>IF(Q163=0,"",IF(O163="はい",0,IF(I163="クレジットカード",0,IF(I163="電子（PDFのみ）",0,IF(Y163=0,IF(Z163&lt;'印紙判定表'!$A$24,0,'印紙判定表'!$C$24),IF(Z163&lt;'印紙判定表'!$A$6,0,INDEX('印紙判定表'!$C$5:$C$19,MATCH(MAX(Y163,'印紙判定表'!$A$6),'印紙判定表'!$A$5:$A$19,1))))))))</f>
        <v/>
      </c>
      <c r="AB163" s="11" t="str">
        <f>IF(Q163=0,"",IF(O163="はい","非課税（営業に関しない受取書・国税庁 No.7125）",IF(I163="クレジットカード","課税文書に当たらない（領収書に「クレジットカード利用」と印字・国税庁 質疑応答19/37）",IF(I163="電子（PDFのみ）","課税文書に当たらない（電子データのみで紙を渡さない・国税庁 質疑応答02/10。紙に印刷して渡すと課税）",IF(AA163=0,"非課税（受取金額が"&amp;TEXT(IF(Y163=0,'印紙判定表'!$A$24,'印紙判定表'!$A$6),"#,##0")&amp;"円"&amp;"未満・国税庁 No.7105）"&amp;IF(N(N163)&gt;0,"。売上代金と売上代金以外の合計で判定","")&amp;IF(N(M163)&gt;0,"。入湯税など特別徴収の税は判定額に入れない（印紙税法基本通達第32条）",""),"課税（判定額"&amp;TEXT(Y163,"#,##0")&amp;"円→"&amp;TEXT(AA163,"#,##0")&amp;"円）"&amp;IF(AND('設定'!$B$9="はい",'設定'!$B$12="はい"),"。消費税額を除いた額で判定（国税庁 No.7124）","。税込の額で判定（"&amp;IF('設定'!$B$9="はい","消費税額を印字しない書式・国税庁 No.7124","免税事業者・国税庁 質疑応答19/21")&amp;"）")&amp;IF(N(M163)&gt;0,"。入湯税など特別徴収の税は判定額に入れない（印紙税法基本通達第32条）","")&amp;IF(I163="銀行振込","。振込でも受取書（印紙税法基本通達 別表第一 第17号文書の4）","")&amp;IF(OR(I163="電子マネー",I163="コード決済"),"。決済の仕組みで扱いが違う（国税庁 質疑応答19/50）。この表では印紙が要るものとして判定","")&amp;IF(Y163=0,"。売上代金以外の受取書として判定（第17号の2）",IF(Y163&lt;'印紙判定表'!$A$6,"。売上代金は"&amp;TEXT('印紙判定表'!$A$6,"#,##0")&amp;"円"&amp;"未満だが、売上代金以外との合計が"&amp;TEXT('印紙判定表'!$A$6,"#,##0")&amp;"円"&amp;"以上のため"&amp;TEXT(AA163,"#,##0")&amp;"円","")))))))</f>
        <v/>
      </c>
      <c r="AC163" s="11" t="str">
        <f>IF(Q163=0,"",IF(G163="はい","簡易請求書の形（宛名なし・「上様」）","事業者宛（適格請求書の形）"))</f>
        <v/>
      </c>
      <c r="AD163" s="11" t="str">
        <f>IF(COUNT(K163,L163,M163,N163)=0,"",IF(Q163=0,"取引日を入れてください（税率を取引日で決めます）。",IF(AND(G163&lt;&gt;"はい",E163=""),"宛名を入れてください（事業者宛は宛名が必要）。","")&amp;IF(AND(G163="はい",'設定'!$B$10="その他（事業者間の取引が中心）"),"「上様」にできる事業か確認してください（相手が個別に特定される取引は簡易請求書の対象外・国税庁 問24-2）。","")&amp;IF(AND(G163&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163="","領収書の日付（受領日）を入れてください。","")&amp;IF(OR(I163="電子マネー",I163="コード決済"),"決済の仕組みで印紙の扱いが違います（国税庁 質疑応答19/50）。","")))</f>
        <v/>
      </c>
      <c r="AE163" s="19" t="str">
        <f>IF(Q163=0,"",IF(P163&lt;&gt;"","領 収 書（再発行）","領 収 書"))</f>
        <v/>
      </c>
      <c r="AF163" s="19" t="str">
        <f>IF(B163="","",IF(B163&gt;=DATE(2019,5,1),"令和"&amp;IF(YEAR(B163)=2019,"元",YEAR(B163)-2018)&amp;"年"&amp;MONTH(B163)&amp;"月"&amp;DAY(B163)&amp;"日",YEAR(B163)&amp;"年"&amp;MONTH(B163)&amp;"月"&amp;DAY(B163)&amp;"日")&amp;IF(P163&lt;&gt;"","　（再発行）元の領収書 "&amp;IF(P163&gt;=DATE(2019,5,1),"令和"&amp;IF(YEAR(P163)=2019,"元",YEAR(P163)-2018)&amp;"年"&amp;MONTH(P163)&amp;"月"&amp;DAY(P163)&amp;"日",YEAR(P163)&amp;"年"&amp;MONTH(P163)&amp;"月"&amp;DAY(P163)&amp;"日")&amp;"付",""))</f>
        <v/>
      </c>
      <c r="AG163" s="19" t="str">
        <f>IF(G163="はい","上様",IF(E163="","",E163&amp;" "&amp;IF(F163="","様",F163)))</f>
        <v/>
      </c>
      <c r="AH163" s="19" t="str">
        <f>IF(Q163=0,"","金額　￥"&amp;TEXT(X163,"#,##0")&amp;" －")</f>
        <v/>
      </c>
      <c r="AI163" s="19" t="str">
        <f>IF(H163="","","但し　"&amp;IF(RIGHT(H163&amp;IF(D163&lt;&gt;"","（"&amp;D163&amp;"）",""),3)="として",H163&amp;IF(D163&lt;&gt;"","（"&amp;D163&amp;"）",""),H163&amp;IF(D163&lt;&gt;"","（"&amp;D163&amp;"）","")&amp;"として")&amp;IF(I163="クレジットカード","（クレジットカード利用）","")&amp;IF(N(L163)&gt;0,"（※は軽減税率の対象品目）",""))</f>
        <v/>
      </c>
      <c r="AJ163" s="19" t="str">
        <f>IF(OR(Q163=0,N(K163)=0),"",IF(AND('設定'!$B$12&lt;&gt;"はい",'設定'!$B$8=""),"",IF(G163="はい",R163&amp;"%対象"&amp;"　"&amp;TEXT(T163+U163,"#,##0")&amp;"円"&amp;IF('設定'!$B$12="はい","（うち消費税額 "&amp;TEXT(U163,"#,##0")&amp;"円）",""),IF('設定'!$B$12="はい",R163&amp;"%対象"&amp;"　税抜 "&amp;TEXT(T163,"#,##0")&amp;"円　消費税額 "&amp;TEXT(U163,"#,##0")&amp;"円（税込 "&amp;TEXT(T163+U163,"#,##0")&amp;"円）",R163&amp;"%対象"&amp;"　税込 "&amp;TEXT(T163+U163,"#,##0")&amp;"円"))))</f>
        <v/>
      </c>
      <c r="AK163" s="19" t="str">
        <f>IF(OR(Q163=0,N(L163)=0),"",IF(AND('設定'!$B$12&lt;&gt;"はい",'設定'!$B$8=""),"",IF(G163="はい",S163&amp;"%対象※"&amp;"　"&amp;TEXT(V163+W163,"#,##0")&amp;"円"&amp;IF('設定'!$B$12="はい","（うち消費税額 "&amp;TEXT(W163,"#,##0")&amp;"円）",""),IF('設定'!$B$12="はい",S163&amp;"%対象※"&amp;"　税抜 "&amp;TEXT(V163,"#,##0")&amp;"円　消費税額 "&amp;TEXT(W163,"#,##0")&amp;"円（税込 "&amp;TEXT(V163+W163,"#,##0")&amp;"円）",S163&amp;"%対象※"&amp;"　税込 "&amp;TEXT(V163+W163,"#,##0")&amp;"円"))))</f>
        <v/>
      </c>
      <c r="AL163" s="19" t="str">
        <f>IF(OR(Q163=0,N(M163)=0),"","課税対象外（入湯税など）　"&amp;TEXT(M163,"#,##0")&amp;"円")</f>
        <v/>
      </c>
      <c r="AM163" s="19" t="str">
        <f>IF(OR(Q163=0,N(N163)=0),"","売上代金以外の額　"&amp;TEXT(N163,"#,##0")&amp;"円")</f>
        <v/>
      </c>
      <c r="AN163" s="19" t="str">
        <f>IF(Q163=0,"",IF(AA163&gt;0,"収入印紙 "&amp;TEXT(AA163,"#,##0")&amp;"円 貼付欄",""))</f>
        <v/>
      </c>
    </row>
    <row r="164">
      <c r="A164" s="103" t="n">
        <v>160</v>
      </c>
      <c r="B164" s="100" t="n"/>
      <c r="C164" s="100" t="n"/>
      <c r="D164" s="7" t="n"/>
      <c r="E164" s="7" t="n"/>
      <c r="F164" s="15" t="n"/>
      <c r="G164" s="15" t="n"/>
      <c r="H164" s="7" t="n"/>
      <c r="I164" s="15" t="n"/>
      <c r="J164" s="15" t="n"/>
      <c r="K164" s="104" t="n"/>
      <c r="L164" s="104" t="n"/>
      <c r="M164" s="104" t="n"/>
      <c r="N164" s="104" t="n"/>
      <c r="O164" s="15" t="n"/>
      <c r="P164" s="100" t="n"/>
      <c r="Q164" s="17">
        <f>IF(COUNT(K164,L164,M164,N164)=0,0,IF(AND(OR(N(K164)=0,R164&lt;&gt;""),OR(N(L164)=0,S164&lt;&gt;"")),1,0))</f>
        <v>0</v>
      </c>
      <c r="R164" s="17" t="str">
        <f>IF(C164="","",IFERROR(LOOKUP(2,1/(('設定'!$B$16:$B$19&lt;&gt;"")*('設定'!$B$16:$B$19&lt;=C164)*('設定'!$C$16:$C$19&lt;&gt;"")),'設定'!$C$16:$C$19),""))</f>
        <v/>
      </c>
      <c r="S164" s="17" t="str">
        <f>IF(C164="","",IFERROR(LOOKUP(2,1/(('設定'!$B$20:$B$23&lt;&gt;"")*('設定'!$B$20:$B$23&lt;=C164)*('設定'!$C$20:$C$23&lt;&gt;"")),'設定'!$C$20:$C$23),""))</f>
        <v/>
      </c>
      <c r="T164" s="105" t="str">
        <f>IF(Q164=0,"",IF(N(K164)=0,0,IF(J164="税抜",K164,K164-U164)))</f>
        <v/>
      </c>
      <c r="U164" s="105" t="str">
        <f>IF(Q164=0,"",IF(N(K164)=0,0,IF('設定'!$B$11="切上げ",ROUNDUP(IF(J164="税抜",K164*R164/100,K164*R164/(100+R164)),0),IF('設定'!$B$11="四捨五入",ROUND(IF(J164="税抜",K164*R164/100,K164*R164/(100+R164)),0),ROUNDDOWN(IF(J164="税抜",K164*R164/100,K164*R164/(100+R164)),0)))))</f>
        <v/>
      </c>
      <c r="V164" s="105" t="str">
        <f>IF(Q164=0,"",IF(N(L164)=0,0,IF(J164="税抜",L164,L164-W164)))</f>
        <v/>
      </c>
      <c r="W164" s="105" t="str">
        <f>IF(Q164=0,"",IF(N(L164)=0,0,IF('設定'!$B$11="切上げ",ROUNDUP(IF(J164="税抜",L164*S164/100,L164*S164/(100+S164)),0),IF('設定'!$B$11="四捨五入",ROUND(IF(J164="税抜",L164*S164/100,L164*S164/(100+S164)),0),ROUNDDOWN(IF(J164="税抜",L164*S164/100,L164*S164/(100+S164)),0)))))</f>
        <v/>
      </c>
      <c r="X164" s="105" t="str">
        <f>IF(Q164=0,"",T164+U164+V164+W164+N(M164)+N(N164))</f>
        <v/>
      </c>
      <c r="Y164" s="105" t="str">
        <f>IF(Q164=0,"",IF(AND('設定'!$B$9="はい",'設定'!$B$12="はい"),T164+V164,T164+U164+V164+W164))</f>
        <v/>
      </c>
      <c r="Z164" s="105" t="str">
        <f>IF(Q164=0,"",Y164+N(N164))</f>
        <v/>
      </c>
      <c r="AA164" s="105" t="str">
        <f>IF(Q164=0,"",IF(O164="はい",0,IF(I164="クレジットカード",0,IF(I164="電子（PDFのみ）",0,IF(Y164=0,IF(Z164&lt;'印紙判定表'!$A$24,0,'印紙判定表'!$C$24),IF(Z164&lt;'印紙判定表'!$A$6,0,INDEX('印紙判定表'!$C$5:$C$19,MATCH(MAX(Y164,'印紙判定表'!$A$6),'印紙判定表'!$A$5:$A$19,1))))))))</f>
        <v/>
      </c>
      <c r="AB164" s="11" t="str">
        <f>IF(Q164=0,"",IF(O164="はい","非課税（営業に関しない受取書・国税庁 No.7125）",IF(I164="クレジットカード","課税文書に当たらない（領収書に「クレジットカード利用」と印字・国税庁 質疑応答19/37）",IF(I164="電子（PDFのみ）","課税文書に当たらない（電子データのみで紙を渡さない・国税庁 質疑応答02/10。紙に印刷して渡すと課税）",IF(AA164=0,"非課税（受取金額が"&amp;TEXT(IF(Y164=0,'印紙判定表'!$A$24,'印紙判定表'!$A$6),"#,##0")&amp;"円"&amp;"未満・国税庁 No.7105）"&amp;IF(N(N164)&gt;0,"。売上代金と売上代金以外の合計で判定","")&amp;IF(N(M164)&gt;0,"。入湯税など特別徴収の税は判定額に入れない（印紙税法基本通達第32条）",""),"課税（判定額"&amp;TEXT(Y164,"#,##0")&amp;"円→"&amp;TEXT(AA164,"#,##0")&amp;"円）"&amp;IF(AND('設定'!$B$9="はい",'設定'!$B$12="はい"),"。消費税額を除いた額で判定（国税庁 No.7124）","。税込の額で判定（"&amp;IF('設定'!$B$9="はい","消費税額を印字しない書式・国税庁 No.7124","免税事業者・国税庁 質疑応答19/21")&amp;"）")&amp;IF(N(M164)&gt;0,"。入湯税など特別徴収の税は判定額に入れない（印紙税法基本通達第32条）","")&amp;IF(I164="銀行振込","。振込でも受取書（印紙税法基本通達 別表第一 第17号文書の4）","")&amp;IF(OR(I164="電子マネー",I164="コード決済"),"。決済の仕組みで扱いが違う（国税庁 質疑応答19/50）。この表では印紙が要るものとして判定","")&amp;IF(Y164=0,"。売上代金以外の受取書として判定（第17号の2）",IF(Y164&lt;'印紙判定表'!$A$6,"。売上代金は"&amp;TEXT('印紙判定表'!$A$6,"#,##0")&amp;"円"&amp;"未満だが、売上代金以外との合計が"&amp;TEXT('印紙判定表'!$A$6,"#,##0")&amp;"円"&amp;"以上のため"&amp;TEXT(AA164,"#,##0")&amp;"円","")))))))</f>
        <v/>
      </c>
      <c r="AC164" s="11" t="str">
        <f>IF(Q164=0,"",IF(G164="はい","簡易請求書の形（宛名なし・「上様」）","事業者宛（適格請求書の形）"))</f>
        <v/>
      </c>
      <c r="AD164" s="11" t="str">
        <f>IF(COUNT(K164,L164,M164,N164)=0,"",IF(Q164=0,"取引日を入れてください（税率を取引日で決めます）。",IF(AND(G164&lt;&gt;"はい",E164=""),"宛名を入れてください（事業者宛は宛名が必要）。","")&amp;IF(AND(G164="はい",'設定'!$B$10="その他（事業者間の取引が中心）"),"「上様」にできる事業か確認してください（相手が個別に特定される取引は簡易請求書の対象外・国税庁 問24-2）。","")&amp;IF(AND(G164&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164="","領収書の日付（受領日）を入れてください。","")&amp;IF(OR(I164="電子マネー",I164="コード決済"),"決済の仕組みで印紙の扱いが違います（国税庁 質疑応答19/50）。","")))</f>
        <v/>
      </c>
      <c r="AE164" s="19" t="str">
        <f>IF(Q164=0,"",IF(P164&lt;&gt;"","領 収 書（再発行）","領 収 書"))</f>
        <v/>
      </c>
      <c r="AF164" s="19" t="str">
        <f>IF(B164="","",IF(B164&gt;=DATE(2019,5,1),"令和"&amp;IF(YEAR(B164)=2019,"元",YEAR(B164)-2018)&amp;"年"&amp;MONTH(B164)&amp;"月"&amp;DAY(B164)&amp;"日",YEAR(B164)&amp;"年"&amp;MONTH(B164)&amp;"月"&amp;DAY(B164)&amp;"日")&amp;IF(P164&lt;&gt;"","　（再発行）元の領収書 "&amp;IF(P164&gt;=DATE(2019,5,1),"令和"&amp;IF(YEAR(P164)=2019,"元",YEAR(P164)-2018)&amp;"年"&amp;MONTH(P164)&amp;"月"&amp;DAY(P164)&amp;"日",YEAR(P164)&amp;"年"&amp;MONTH(P164)&amp;"月"&amp;DAY(P164)&amp;"日")&amp;"付",""))</f>
        <v/>
      </c>
      <c r="AG164" s="19" t="str">
        <f>IF(G164="はい","上様",IF(E164="","",E164&amp;" "&amp;IF(F164="","様",F164)))</f>
        <v/>
      </c>
      <c r="AH164" s="19" t="str">
        <f>IF(Q164=0,"","金額　￥"&amp;TEXT(X164,"#,##0")&amp;" －")</f>
        <v/>
      </c>
      <c r="AI164" s="19" t="str">
        <f>IF(H164="","","但し　"&amp;IF(RIGHT(H164&amp;IF(D164&lt;&gt;"","（"&amp;D164&amp;"）",""),3)="として",H164&amp;IF(D164&lt;&gt;"","（"&amp;D164&amp;"）",""),H164&amp;IF(D164&lt;&gt;"","（"&amp;D164&amp;"）","")&amp;"として")&amp;IF(I164="クレジットカード","（クレジットカード利用）","")&amp;IF(N(L164)&gt;0,"（※は軽減税率の対象品目）",""))</f>
        <v/>
      </c>
      <c r="AJ164" s="19" t="str">
        <f>IF(OR(Q164=0,N(K164)=0),"",IF(AND('設定'!$B$12&lt;&gt;"はい",'設定'!$B$8=""),"",IF(G164="はい",R164&amp;"%対象"&amp;"　"&amp;TEXT(T164+U164,"#,##0")&amp;"円"&amp;IF('設定'!$B$12="はい","（うち消費税額 "&amp;TEXT(U164,"#,##0")&amp;"円）",""),IF('設定'!$B$12="はい",R164&amp;"%対象"&amp;"　税抜 "&amp;TEXT(T164,"#,##0")&amp;"円　消費税額 "&amp;TEXT(U164,"#,##0")&amp;"円（税込 "&amp;TEXT(T164+U164,"#,##0")&amp;"円）",R164&amp;"%対象"&amp;"　税込 "&amp;TEXT(T164+U164,"#,##0")&amp;"円"))))</f>
        <v/>
      </c>
      <c r="AK164" s="19" t="str">
        <f>IF(OR(Q164=0,N(L164)=0),"",IF(AND('設定'!$B$12&lt;&gt;"はい",'設定'!$B$8=""),"",IF(G164="はい",S164&amp;"%対象※"&amp;"　"&amp;TEXT(V164+W164,"#,##0")&amp;"円"&amp;IF('設定'!$B$12="はい","（うち消費税額 "&amp;TEXT(W164,"#,##0")&amp;"円）",""),IF('設定'!$B$12="はい",S164&amp;"%対象※"&amp;"　税抜 "&amp;TEXT(V164,"#,##0")&amp;"円　消費税額 "&amp;TEXT(W164,"#,##0")&amp;"円（税込 "&amp;TEXT(V164+W164,"#,##0")&amp;"円）",S164&amp;"%対象※"&amp;"　税込 "&amp;TEXT(V164+W164,"#,##0")&amp;"円"))))</f>
        <v/>
      </c>
      <c r="AL164" s="19" t="str">
        <f>IF(OR(Q164=0,N(M164)=0),"","課税対象外（入湯税など）　"&amp;TEXT(M164,"#,##0")&amp;"円")</f>
        <v/>
      </c>
      <c r="AM164" s="19" t="str">
        <f>IF(OR(Q164=0,N(N164)=0),"","売上代金以外の額　"&amp;TEXT(N164,"#,##0")&amp;"円")</f>
        <v/>
      </c>
      <c r="AN164" s="19" t="str">
        <f>IF(Q164=0,"",IF(AA164&gt;0,"収入印紙 "&amp;TEXT(AA164,"#,##0")&amp;"円 貼付欄",""))</f>
        <v/>
      </c>
    </row>
    <row r="165">
      <c r="A165" s="103" t="n">
        <v>161</v>
      </c>
      <c r="B165" s="100" t="n"/>
      <c r="C165" s="100" t="n"/>
      <c r="D165" s="7" t="n"/>
      <c r="E165" s="7" t="n"/>
      <c r="F165" s="15" t="n"/>
      <c r="G165" s="15" t="n"/>
      <c r="H165" s="7" t="n"/>
      <c r="I165" s="15" t="n"/>
      <c r="J165" s="15" t="n"/>
      <c r="K165" s="104" t="n"/>
      <c r="L165" s="104" t="n"/>
      <c r="M165" s="104" t="n"/>
      <c r="N165" s="104" t="n"/>
      <c r="O165" s="15" t="n"/>
      <c r="P165" s="100" t="n"/>
      <c r="Q165" s="17">
        <f>IF(COUNT(K165,L165,M165,N165)=0,0,IF(AND(OR(N(K165)=0,R165&lt;&gt;""),OR(N(L165)=0,S165&lt;&gt;"")),1,0))</f>
        <v>0</v>
      </c>
      <c r="R165" s="17" t="str">
        <f>IF(C165="","",IFERROR(LOOKUP(2,1/(('設定'!$B$16:$B$19&lt;&gt;"")*('設定'!$B$16:$B$19&lt;=C165)*('設定'!$C$16:$C$19&lt;&gt;"")),'設定'!$C$16:$C$19),""))</f>
        <v/>
      </c>
      <c r="S165" s="17" t="str">
        <f>IF(C165="","",IFERROR(LOOKUP(2,1/(('設定'!$B$20:$B$23&lt;&gt;"")*('設定'!$B$20:$B$23&lt;=C165)*('設定'!$C$20:$C$23&lt;&gt;"")),'設定'!$C$20:$C$23),""))</f>
        <v/>
      </c>
      <c r="T165" s="105" t="str">
        <f>IF(Q165=0,"",IF(N(K165)=0,0,IF(J165="税抜",K165,K165-U165)))</f>
        <v/>
      </c>
      <c r="U165" s="105" t="str">
        <f>IF(Q165=0,"",IF(N(K165)=0,0,IF('設定'!$B$11="切上げ",ROUNDUP(IF(J165="税抜",K165*R165/100,K165*R165/(100+R165)),0),IF('設定'!$B$11="四捨五入",ROUND(IF(J165="税抜",K165*R165/100,K165*R165/(100+R165)),0),ROUNDDOWN(IF(J165="税抜",K165*R165/100,K165*R165/(100+R165)),0)))))</f>
        <v/>
      </c>
      <c r="V165" s="105" t="str">
        <f>IF(Q165=0,"",IF(N(L165)=0,0,IF(J165="税抜",L165,L165-W165)))</f>
        <v/>
      </c>
      <c r="W165" s="105" t="str">
        <f>IF(Q165=0,"",IF(N(L165)=0,0,IF('設定'!$B$11="切上げ",ROUNDUP(IF(J165="税抜",L165*S165/100,L165*S165/(100+S165)),0),IF('設定'!$B$11="四捨五入",ROUND(IF(J165="税抜",L165*S165/100,L165*S165/(100+S165)),0),ROUNDDOWN(IF(J165="税抜",L165*S165/100,L165*S165/(100+S165)),0)))))</f>
        <v/>
      </c>
      <c r="X165" s="105" t="str">
        <f>IF(Q165=0,"",T165+U165+V165+W165+N(M165)+N(N165))</f>
        <v/>
      </c>
      <c r="Y165" s="105" t="str">
        <f>IF(Q165=0,"",IF(AND('設定'!$B$9="はい",'設定'!$B$12="はい"),T165+V165,T165+U165+V165+W165))</f>
        <v/>
      </c>
      <c r="Z165" s="105" t="str">
        <f>IF(Q165=0,"",Y165+N(N165))</f>
        <v/>
      </c>
      <c r="AA165" s="105" t="str">
        <f>IF(Q165=0,"",IF(O165="はい",0,IF(I165="クレジットカード",0,IF(I165="電子（PDFのみ）",0,IF(Y165=0,IF(Z165&lt;'印紙判定表'!$A$24,0,'印紙判定表'!$C$24),IF(Z165&lt;'印紙判定表'!$A$6,0,INDEX('印紙判定表'!$C$5:$C$19,MATCH(MAX(Y165,'印紙判定表'!$A$6),'印紙判定表'!$A$5:$A$19,1))))))))</f>
        <v/>
      </c>
      <c r="AB165" s="11" t="str">
        <f>IF(Q165=0,"",IF(O165="はい","非課税（営業に関しない受取書・国税庁 No.7125）",IF(I165="クレジットカード","課税文書に当たらない（領収書に「クレジットカード利用」と印字・国税庁 質疑応答19/37）",IF(I165="電子（PDFのみ）","課税文書に当たらない（電子データのみで紙を渡さない・国税庁 質疑応答02/10。紙に印刷して渡すと課税）",IF(AA165=0,"非課税（受取金額が"&amp;TEXT(IF(Y165=0,'印紙判定表'!$A$24,'印紙判定表'!$A$6),"#,##0")&amp;"円"&amp;"未満・国税庁 No.7105）"&amp;IF(N(N165)&gt;0,"。売上代金と売上代金以外の合計で判定","")&amp;IF(N(M165)&gt;0,"。入湯税など特別徴収の税は判定額に入れない（印紙税法基本通達第32条）",""),"課税（判定額"&amp;TEXT(Y165,"#,##0")&amp;"円→"&amp;TEXT(AA165,"#,##0")&amp;"円）"&amp;IF(AND('設定'!$B$9="はい",'設定'!$B$12="はい"),"。消費税額を除いた額で判定（国税庁 No.7124）","。税込の額で判定（"&amp;IF('設定'!$B$9="はい","消費税額を印字しない書式・国税庁 No.7124","免税事業者・国税庁 質疑応答19/21")&amp;"）")&amp;IF(N(M165)&gt;0,"。入湯税など特別徴収の税は判定額に入れない（印紙税法基本通達第32条）","")&amp;IF(I165="銀行振込","。振込でも受取書（印紙税法基本通達 別表第一 第17号文書の4）","")&amp;IF(OR(I165="電子マネー",I165="コード決済"),"。決済の仕組みで扱いが違う（国税庁 質疑応答19/50）。この表では印紙が要るものとして判定","")&amp;IF(Y165=0,"。売上代金以外の受取書として判定（第17号の2）",IF(Y165&lt;'印紙判定表'!$A$6,"。売上代金は"&amp;TEXT('印紙判定表'!$A$6,"#,##0")&amp;"円"&amp;"未満だが、売上代金以外との合計が"&amp;TEXT('印紙判定表'!$A$6,"#,##0")&amp;"円"&amp;"以上のため"&amp;TEXT(AA165,"#,##0")&amp;"円","")))))))</f>
        <v/>
      </c>
      <c r="AC165" s="11" t="str">
        <f>IF(Q165=0,"",IF(G165="はい","簡易請求書の形（宛名なし・「上様」）","事業者宛（適格請求書の形）"))</f>
        <v/>
      </c>
      <c r="AD165" s="11" t="str">
        <f>IF(COUNT(K165,L165,M165,N165)=0,"",IF(Q165=0,"取引日を入れてください（税率を取引日で決めます）。",IF(AND(G165&lt;&gt;"はい",E165=""),"宛名を入れてください（事業者宛は宛名が必要）。","")&amp;IF(AND(G165="はい",'設定'!$B$10="その他（事業者間の取引が中心）"),"「上様」にできる事業か確認してください（相手が個別に特定される取引は簡易請求書の対象外・国税庁 問24-2）。","")&amp;IF(AND(G165&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165="","領収書の日付（受領日）を入れてください。","")&amp;IF(OR(I165="電子マネー",I165="コード決済"),"決済の仕組みで印紙の扱いが違います（国税庁 質疑応答19/50）。","")))</f>
        <v/>
      </c>
      <c r="AE165" s="19" t="str">
        <f>IF(Q165=0,"",IF(P165&lt;&gt;"","領 収 書（再発行）","領 収 書"))</f>
        <v/>
      </c>
      <c r="AF165" s="19" t="str">
        <f>IF(B165="","",IF(B165&gt;=DATE(2019,5,1),"令和"&amp;IF(YEAR(B165)=2019,"元",YEAR(B165)-2018)&amp;"年"&amp;MONTH(B165)&amp;"月"&amp;DAY(B165)&amp;"日",YEAR(B165)&amp;"年"&amp;MONTH(B165)&amp;"月"&amp;DAY(B165)&amp;"日")&amp;IF(P165&lt;&gt;"","　（再発行）元の領収書 "&amp;IF(P165&gt;=DATE(2019,5,1),"令和"&amp;IF(YEAR(P165)=2019,"元",YEAR(P165)-2018)&amp;"年"&amp;MONTH(P165)&amp;"月"&amp;DAY(P165)&amp;"日",YEAR(P165)&amp;"年"&amp;MONTH(P165)&amp;"月"&amp;DAY(P165)&amp;"日")&amp;"付",""))</f>
        <v/>
      </c>
      <c r="AG165" s="19" t="str">
        <f>IF(G165="はい","上様",IF(E165="","",E165&amp;" "&amp;IF(F165="","様",F165)))</f>
        <v/>
      </c>
      <c r="AH165" s="19" t="str">
        <f>IF(Q165=0,"","金額　￥"&amp;TEXT(X165,"#,##0")&amp;" －")</f>
        <v/>
      </c>
      <c r="AI165" s="19" t="str">
        <f>IF(H165="","","但し　"&amp;IF(RIGHT(H165&amp;IF(D165&lt;&gt;"","（"&amp;D165&amp;"）",""),3)="として",H165&amp;IF(D165&lt;&gt;"","（"&amp;D165&amp;"）",""),H165&amp;IF(D165&lt;&gt;"","（"&amp;D165&amp;"）","")&amp;"として")&amp;IF(I165="クレジットカード","（クレジットカード利用）","")&amp;IF(N(L165)&gt;0,"（※は軽減税率の対象品目）",""))</f>
        <v/>
      </c>
      <c r="AJ165" s="19" t="str">
        <f>IF(OR(Q165=0,N(K165)=0),"",IF(AND('設定'!$B$12&lt;&gt;"はい",'設定'!$B$8=""),"",IF(G165="はい",R165&amp;"%対象"&amp;"　"&amp;TEXT(T165+U165,"#,##0")&amp;"円"&amp;IF('設定'!$B$12="はい","（うち消費税額 "&amp;TEXT(U165,"#,##0")&amp;"円）",""),IF('設定'!$B$12="はい",R165&amp;"%対象"&amp;"　税抜 "&amp;TEXT(T165,"#,##0")&amp;"円　消費税額 "&amp;TEXT(U165,"#,##0")&amp;"円（税込 "&amp;TEXT(T165+U165,"#,##0")&amp;"円）",R165&amp;"%対象"&amp;"　税込 "&amp;TEXT(T165+U165,"#,##0")&amp;"円"))))</f>
        <v/>
      </c>
      <c r="AK165" s="19" t="str">
        <f>IF(OR(Q165=0,N(L165)=0),"",IF(AND('設定'!$B$12&lt;&gt;"はい",'設定'!$B$8=""),"",IF(G165="はい",S165&amp;"%対象※"&amp;"　"&amp;TEXT(V165+W165,"#,##0")&amp;"円"&amp;IF('設定'!$B$12="はい","（うち消費税額 "&amp;TEXT(W165,"#,##0")&amp;"円）",""),IF('設定'!$B$12="はい",S165&amp;"%対象※"&amp;"　税抜 "&amp;TEXT(V165,"#,##0")&amp;"円　消費税額 "&amp;TEXT(W165,"#,##0")&amp;"円（税込 "&amp;TEXT(V165+W165,"#,##0")&amp;"円）",S165&amp;"%対象※"&amp;"　税込 "&amp;TEXT(V165+W165,"#,##0")&amp;"円"))))</f>
        <v/>
      </c>
      <c r="AL165" s="19" t="str">
        <f>IF(OR(Q165=0,N(M165)=0),"","課税対象外（入湯税など）　"&amp;TEXT(M165,"#,##0")&amp;"円")</f>
        <v/>
      </c>
      <c r="AM165" s="19" t="str">
        <f>IF(OR(Q165=0,N(N165)=0),"","売上代金以外の額　"&amp;TEXT(N165,"#,##0")&amp;"円")</f>
        <v/>
      </c>
      <c r="AN165" s="19" t="str">
        <f>IF(Q165=0,"",IF(AA165&gt;0,"収入印紙 "&amp;TEXT(AA165,"#,##0")&amp;"円 貼付欄",""))</f>
        <v/>
      </c>
    </row>
    <row r="166">
      <c r="A166" s="103" t="n">
        <v>162</v>
      </c>
      <c r="B166" s="100" t="n"/>
      <c r="C166" s="100" t="n"/>
      <c r="D166" s="7" t="n"/>
      <c r="E166" s="7" t="n"/>
      <c r="F166" s="15" t="n"/>
      <c r="G166" s="15" t="n"/>
      <c r="H166" s="7" t="n"/>
      <c r="I166" s="15" t="n"/>
      <c r="J166" s="15" t="n"/>
      <c r="K166" s="104" t="n"/>
      <c r="L166" s="104" t="n"/>
      <c r="M166" s="104" t="n"/>
      <c r="N166" s="104" t="n"/>
      <c r="O166" s="15" t="n"/>
      <c r="P166" s="100" t="n"/>
      <c r="Q166" s="17">
        <f>IF(COUNT(K166,L166,M166,N166)=0,0,IF(AND(OR(N(K166)=0,R166&lt;&gt;""),OR(N(L166)=0,S166&lt;&gt;"")),1,0))</f>
        <v>0</v>
      </c>
      <c r="R166" s="17" t="str">
        <f>IF(C166="","",IFERROR(LOOKUP(2,1/(('設定'!$B$16:$B$19&lt;&gt;"")*('設定'!$B$16:$B$19&lt;=C166)*('設定'!$C$16:$C$19&lt;&gt;"")),'設定'!$C$16:$C$19),""))</f>
        <v/>
      </c>
      <c r="S166" s="17" t="str">
        <f>IF(C166="","",IFERROR(LOOKUP(2,1/(('設定'!$B$20:$B$23&lt;&gt;"")*('設定'!$B$20:$B$23&lt;=C166)*('設定'!$C$20:$C$23&lt;&gt;"")),'設定'!$C$20:$C$23),""))</f>
        <v/>
      </c>
      <c r="T166" s="105" t="str">
        <f>IF(Q166=0,"",IF(N(K166)=0,0,IF(J166="税抜",K166,K166-U166)))</f>
        <v/>
      </c>
      <c r="U166" s="105" t="str">
        <f>IF(Q166=0,"",IF(N(K166)=0,0,IF('設定'!$B$11="切上げ",ROUNDUP(IF(J166="税抜",K166*R166/100,K166*R166/(100+R166)),0),IF('設定'!$B$11="四捨五入",ROUND(IF(J166="税抜",K166*R166/100,K166*R166/(100+R166)),0),ROUNDDOWN(IF(J166="税抜",K166*R166/100,K166*R166/(100+R166)),0)))))</f>
        <v/>
      </c>
      <c r="V166" s="105" t="str">
        <f>IF(Q166=0,"",IF(N(L166)=0,0,IF(J166="税抜",L166,L166-W166)))</f>
        <v/>
      </c>
      <c r="W166" s="105" t="str">
        <f>IF(Q166=0,"",IF(N(L166)=0,0,IF('設定'!$B$11="切上げ",ROUNDUP(IF(J166="税抜",L166*S166/100,L166*S166/(100+S166)),0),IF('設定'!$B$11="四捨五入",ROUND(IF(J166="税抜",L166*S166/100,L166*S166/(100+S166)),0),ROUNDDOWN(IF(J166="税抜",L166*S166/100,L166*S166/(100+S166)),0)))))</f>
        <v/>
      </c>
      <c r="X166" s="105" t="str">
        <f>IF(Q166=0,"",T166+U166+V166+W166+N(M166)+N(N166))</f>
        <v/>
      </c>
      <c r="Y166" s="105" t="str">
        <f>IF(Q166=0,"",IF(AND('設定'!$B$9="はい",'設定'!$B$12="はい"),T166+V166,T166+U166+V166+W166))</f>
        <v/>
      </c>
      <c r="Z166" s="105" t="str">
        <f>IF(Q166=0,"",Y166+N(N166))</f>
        <v/>
      </c>
      <c r="AA166" s="105" t="str">
        <f>IF(Q166=0,"",IF(O166="はい",0,IF(I166="クレジットカード",0,IF(I166="電子（PDFのみ）",0,IF(Y166=0,IF(Z166&lt;'印紙判定表'!$A$24,0,'印紙判定表'!$C$24),IF(Z166&lt;'印紙判定表'!$A$6,0,INDEX('印紙判定表'!$C$5:$C$19,MATCH(MAX(Y166,'印紙判定表'!$A$6),'印紙判定表'!$A$5:$A$19,1))))))))</f>
        <v/>
      </c>
      <c r="AB166" s="11" t="str">
        <f>IF(Q166=0,"",IF(O166="はい","非課税（営業に関しない受取書・国税庁 No.7125）",IF(I166="クレジットカード","課税文書に当たらない（領収書に「クレジットカード利用」と印字・国税庁 質疑応答19/37）",IF(I166="電子（PDFのみ）","課税文書に当たらない（電子データのみで紙を渡さない・国税庁 質疑応答02/10。紙に印刷して渡すと課税）",IF(AA166=0,"非課税（受取金額が"&amp;TEXT(IF(Y166=0,'印紙判定表'!$A$24,'印紙判定表'!$A$6),"#,##0")&amp;"円"&amp;"未満・国税庁 No.7105）"&amp;IF(N(N166)&gt;0,"。売上代金と売上代金以外の合計で判定","")&amp;IF(N(M166)&gt;0,"。入湯税など特別徴収の税は判定額に入れない（印紙税法基本通達第32条）",""),"課税（判定額"&amp;TEXT(Y166,"#,##0")&amp;"円→"&amp;TEXT(AA166,"#,##0")&amp;"円）"&amp;IF(AND('設定'!$B$9="はい",'設定'!$B$12="はい"),"。消費税額を除いた額で判定（国税庁 No.7124）","。税込の額で判定（"&amp;IF('設定'!$B$9="はい","消費税額を印字しない書式・国税庁 No.7124","免税事業者・国税庁 質疑応答19/21")&amp;"）")&amp;IF(N(M166)&gt;0,"。入湯税など特別徴収の税は判定額に入れない（印紙税法基本通達第32条）","")&amp;IF(I166="銀行振込","。振込でも受取書（印紙税法基本通達 別表第一 第17号文書の4）","")&amp;IF(OR(I166="電子マネー",I166="コード決済"),"。決済の仕組みで扱いが違う（国税庁 質疑応答19/50）。この表では印紙が要るものとして判定","")&amp;IF(Y166=0,"。売上代金以外の受取書として判定（第17号の2）",IF(Y166&lt;'印紙判定表'!$A$6,"。売上代金は"&amp;TEXT('印紙判定表'!$A$6,"#,##0")&amp;"円"&amp;"未満だが、売上代金以外との合計が"&amp;TEXT('印紙判定表'!$A$6,"#,##0")&amp;"円"&amp;"以上のため"&amp;TEXT(AA166,"#,##0")&amp;"円","")))))))</f>
        <v/>
      </c>
      <c r="AC166" s="11" t="str">
        <f>IF(Q166=0,"",IF(G166="はい","簡易請求書の形（宛名なし・「上様」）","事業者宛（適格請求書の形）"))</f>
        <v/>
      </c>
      <c r="AD166" s="11" t="str">
        <f>IF(COUNT(K166,L166,M166,N166)=0,"",IF(Q166=0,"取引日を入れてください（税率を取引日で決めます）。",IF(AND(G166&lt;&gt;"はい",E166=""),"宛名を入れてください（事業者宛は宛名が必要）。","")&amp;IF(AND(G166="はい",'設定'!$B$10="その他（事業者間の取引が中心）"),"「上様」にできる事業か確認してください（相手が個別に特定される取引は簡易請求書の対象外・国税庁 問24-2）。","")&amp;IF(AND(G166&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166="","領収書の日付（受領日）を入れてください。","")&amp;IF(OR(I166="電子マネー",I166="コード決済"),"決済の仕組みで印紙の扱いが違います（国税庁 質疑応答19/50）。","")))</f>
        <v/>
      </c>
      <c r="AE166" s="19" t="str">
        <f>IF(Q166=0,"",IF(P166&lt;&gt;"","領 収 書（再発行）","領 収 書"))</f>
        <v/>
      </c>
      <c r="AF166" s="19" t="str">
        <f>IF(B166="","",IF(B166&gt;=DATE(2019,5,1),"令和"&amp;IF(YEAR(B166)=2019,"元",YEAR(B166)-2018)&amp;"年"&amp;MONTH(B166)&amp;"月"&amp;DAY(B166)&amp;"日",YEAR(B166)&amp;"年"&amp;MONTH(B166)&amp;"月"&amp;DAY(B166)&amp;"日")&amp;IF(P166&lt;&gt;"","　（再発行）元の領収書 "&amp;IF(P166&gt;=DATE(2019,5,1),"令和"&amp;IF(YEAR(P166)=2019,"元",YEAR(P166)-2018)&amp;"年"&amp;MONTH(P166)&amp;"月"&amp;DAY(P166)&amp;"日",YEAR(P166)&amp;"年"&amp;MONTH(P166)&amp;"月"&amp;DAY(P166)&amp;"日")&amp;"付",""))</f>
        <v/>
      </c>
      <c r="AG166" s="19" t="str">
        <f>IF(G166="はい","上様",IF(E166="","",E166&amp;" "&amp;IF(F166="","様",F166)))</f>
        <v/>
      </c>
      <c r="AH166" s="19" t="str">
        <f>IF(Q166=0,"","金額　￥"&amp;TEXT(X166,"#,##0")&amp;" －")</f>
        <v/>
      </c>
      <c r="AI166" s="19" t="str">
        <f>IF(H166="","","但し　"&amp;IF(RIGHT(H166&amp;IF(D166&lt;&gt;"","（"&amp;D166&amp;"）",""),3)="として",H166&amp;IF(D166&lt;&gt;"","（"&amp;D166&amp;"）",""),H166&amp;IF(D166&lt;&gt;"","（"&amp;D166&amp;"）","")&amp;"として")&amp;IF(I166="クレジットカード","（クレジットカード利用）","")&amp;IF(N(L166)&gt;0,"（※は軽減税率の対象品目）",""))</f>
        <v/>
      </c>
      <c r="AJ166" s="19" t="str">
        <f>IF(OR(Q166=0,N(K166)=0),"",IF(AND('設定'!$B$12&lt;&gt;"はい",'設定'!$B$8=""),"",IF(G166="はい",R166&amp;"%対象"&amp;"　"&amp;TEXT(T166+U166,"#,##0")&amp;"円"&amp;IF('設定'!$B$12="はい","（うち消費税額 "&amp;TEXT(U166,"#,##0")&amp;"円）",""),IF('設定'!$B$12="はい",R166&amp;"%対象"&amp;"　税抜 "&amp;TEXT(T166,"#,##0")&amp;"円　消費税額 "&amp;TEXT(U166,"#,##0")&amp;"円（税込 "&amp;TEXT(T166+U166,"#,##0")&amp;"円）",R166&amp;"%対象"&amp;"　税込 "&amp;TEXT(T166+U166,"#,##0")&amp;"円"))))</f>
        <v/>
      </c>
      <c r="AK166" s="19" t="str">
        <f>IF(OR(Q166=0,N(L166)=0),"",IF(AND('設定'!$B$12&lt;&gt;"はい",'設定'!$B$8=""),"",IF(G166="はい",S166&amp;"%対象※"&amp;"　"&amp;TEXT(V166+W166,"#,##0")&amp;"円"&amp;IF('設定'!$B$12="はい","（うち消費税額 "&amp;TEXT(W166,"#,##0")&amp;"円）",""),IF('設定'!$B$12="はい",S166&amp;"%対象※"&amp;"　税抜 "&amp;TEXT(V166,"#,##0")&amp;"円　消費税額 "&amp;TEXT(W166,"#,##0")&amp;"円（税込 "&amp;TEXT(V166+W166,"#,##0")&amp;"円）",S166&amp;"%対象※"&amp;"　税込 "&amp;TEXT(V166+W166,"#,##0")&amp;"円"))))</f>
        <v/>
      </c>
      <c r="AL166" s="19" t="str">
        <f>IF(OR(Q166=0,N(M166)=0),"","課税対象外（入湯税など）　"&amp;TEXT(M166,"#,##0")&amp;"円")</f>
        <v/>
      </c>
      <c r="AM166" s="19" t="str">
        <f>IF(OR(Q166=0,N(N166)=0),"","売上代金以外の額　"&amp;TEXT(N166,"#,##0")&amp;"円")</f>
        <v/>
      </c>
      <c r="AN166" s="19" t="str">
        <f>IF(Q166=0,"",IF(AA166&gt;0,"収入印紙 "&amp;TEXT(AA166,"#,##0")&amp;"円 貼付欄",""))</f>
        <v/>
      </c>
    </row>
    <row r="167">
      <c r="A167" s="103" t="n">
        <v>163</v>
      </c>
      <c r="B167" s="100" t="n"/>
      <c r="C167" s="100" t="n"/>
      <c r="D167" s="7" t="n"/>
      <c r="E167" s="7" t="n"/>
      <c r="F167" s="15" t="n"/>
      <c r="G167" s="15" t="n"/>
      <c r="H167" s="7" t="n"/>
      <c r="I167" s="15" t="n"/>
      <c r="J167" s="15" t="n"/>
      <c r="K167" s="104" t="n"/>
      <c r="L167" s="104" t="n"/>
      <c r="M167" s="104" t="n"/>
      <c r="N167" s="104" t="n"/>
      <c r="O167" s="15" t="n"/>
      <c r="P167" s="100" t="n"/>
      <c r="Q167" s="17">
        <f>IF(COUNT(K167,L167,M167,N167)=0,0,IF(AND(OR(N(K167)=0,R167&lt;&gt;""),OR(N(L167)=0,S167&lt;&gt;"")),1,0))</f>
        <v>0</v>
      </c>
      <c r="R167" s="17" t="str">
        <f>IF(C167="","",IFERROR(LOOKUP(2,1/(('設定'!$B$16:$B$19&lt;&gt;"")*('設定'!$B$16:$B$19&lt;=C167)*('設定'!$C$16:$C$19&lt;&gt;"")),'設定'!$C$16:$C$19),""))</f>
        <v/>
      </c>
      <c r="S167" s="17" t="str">
        <f>IF(C167="","",IFERROR(LOOKUP(2,1/(('設定'!$B$20:$B$23&lt;&gt;"")*('設定'!$B$20:$B$23&lt;=C167)*('設定'!$C$20:$C$23&lt;&gt;"")),'設定'!$C$20:$C$23),""))</f>
        <v/>
      </c>
      <c r="T167" s="105" t="str">
        <f>IF(Q167=0,"",IF(N(K167)=0,0,IF(J167="税抜",K167,K167-U167)))</f>
        <v/>
      </c>
      <c r="U167" s="105" t="str">
        <f>IF(Q167=0,"",IF(N(K167)=0,0,IF('設定'!$B$11="切上げ",ROUNDUP(IF(J167="税抜",K167*R167/100,K167*R167/(100+R167)),0),IF('設定'!$B$11="四捨五入",ROUND(IF(J167="税抜",K167*R167/100,K167*R167/(100+R167)),0),ROUNDDOWN(IF(J167="税抜",K167*R167/100,K167*R167/(100+R167)),0)))))</f>
        <v/>
      </c>
      <c r="V167" s="105" t="str">
        <f>IF(Q167=0,"",IF(N(L167)=0,0,IF(J167="税抜",L167,L167-W167)))</f>
        <v/>
      </c>
      <c r="W167" s="105" t="str">
        <f>IF(Q167=0,"",IF(N(L167)=0,0,IF('設定'!$B$11="切上げ",ROUNDUP(IF(J167="税抜",L167*S167/100,L167*S167/(100+S167)),0),IF('設定'!$B$11="四捨五入",ROUND(IF(J167="税抜",L167*S167/100,L167*S167/(100+S167)),0),ROUNDDOWN(IF(J167="税抜",L167*S167/100,L167*S167/(100+S167)),0)))))</f>
        <v/>
      </c>
      <c r="X167" s="105" t="str">
        <f>IF(Q167=0,"",T167+U167+V167+W167+N(M167)+N(N167))</f>
        <v/>
      </c>
      <c r="Y167" s="105" t="str">
        <f>IF(Q167=0,"",IF(AND('設定'!$B$9="はい",'設定'!$B$12="はい"),T167+V167,T167+U167+V167+W167))</f>
        <v/>
      </c>
      <c r="Z167" s="105" t="str">
        <f>IF(Q167=0,"",Y167+N(N167))</f>
        <v/>
      </c>
      <c r="AA167" s="105" t="str">
        <f>IF(Q167=0,"",IF(O167="はい",0,IF(I167="クレジットカード",0,IF(I167="電子（PDFのみ）",0,IF(Y167=0,IF(Z167&lt;'印紙判定表'!$A$24,0,'印紙判定表'!$C$24),IF(Z167&lt;'印紙判定表'!$A$6,0,INDEX('印紙判定表'!$C$5:$C$19,MATCH(MAX(Y167,'印紙判定表'!$A$6),'印紙判定表'!$A$5:$A$19,1))))))))</f>
        <v/>
      </c>
      <c r="AB167" s="11" t="str">
        <f>IF(Q167=0,"",IF(O167="はい","非課税（営業に関しない受取書・国税庁 No.7125）",IF(I167="クレジットカード","課税文書に当たらない（領収書に「クレジットカード利用」と印字・国税庁 質疑応答19/37）",IF(I167="電子（PDFのみ）","課税文書に当たらない（電子データのみで紙を渡さない・国税庁 質疑応答02/10。紙に印刷して渡すと課税）",IF(AA167=0,"非課税（受取金額が"&amp;TEXT(IF(Y167=0,'印紙判定表'!$A$24,'印紙判定表'!$A$6),"#,##0")&amp;"円"&amp;"未満・国税庁 No.7105）"&amp;IF(N(N167)&gt;0,"。売上代金と売上代金以外の合計で判定","")&amp;IF(N(M167)&gt;0,"。入湯税など特別徴収の税は判定額に入れない（印紙税法基本通達第32条）",""),"課税（判定額"&amp;TEXT(Y167,"#,##0")&amp;"円→"&amp;TEXT(AA167,"#,##0")&amp;"円）"&amp;IF(AND('設定'!$B$9="はい",'設定'!$B$12="はい"),"。消費税額を除いた額で判定（国税庁 No.7124）","。税込の額で判定（"&amp;IF('設定'!$B$9="はい","消費税額を印字しない書式・国税庁 No.7124","免税事業者・国税庁 質疑応答19/21")&amp;"）")&amp;IF(N(M167)&gt;0,"。入湯税など特別徴収の税は判定額に入れない（印紙税法基本通達第32条）","")&amp;IF(I167="銀行振込","。振込でも受取書（印紙税法基本通達 別表第一 第17号文書の4）","")&amp;IF(OR(I167="電子マネー",I167="コード決済"),"。決済の仕組みで扱いが違う（国税庁 質疑応答19/50）。この表では印紙が要るものとして判定","")&amp;IF(Y167=0,"。売上代金以外の受取書として判定（第17号の2）",IF(Y167&lt;'印紙判定表'!$A$6,"。売上代金は"&amp;TEXT('印紙判定表'!$A$6,"#,##0")&amp;"円"&amp;"未満だが、売上代金以外との合計が"&amp;TEXT('印紙判定表'!$A$6,"#,##0")&amp;"円"&amp;"以上のため"&amp;TEXT(AA167,"#,##0")&amp;"円","")))))))</f>
        <v/>
      </c>
      <c r="AC167" s="11" t="str">
        <f>IF(Q167=0,"",IF(G167="はい","簡易請求書の形（宛名なし・「上様」）","事業者宛（適格請求書の形）"))</f>
        <v/>
      </c>
      <c r="AD167" s="11" t="str">
        <f>IF(COUNT(K167,L167,M167,N167)=0,"",IF(Q167=0,"取引日を入れてください（税率を取引日で決めます）。",IF(AND(G167&lt;&gt;"はい",E167=""),"宛名を入れてください（事業者宛は宛名が必要）。","")&amp;IF(AND(G167="はい",'設定'!$B$10="その他（事業者間の取引が中心）"),"「上様」にできる事業か確認してください（相手が個別に特定される取引は簡易請求書の対象外・国税庁 問24-2）。","")&amp;IF(AND(G167&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167="","領収書の日付（受領日）を入れてください。","")&amp;IF(OR(I167="電子マネー",I167="コード決済"),"決済の仕組みで印紙の扱いが違います（国税庁 質疑応答19/50）。","")))</f>
        <v/>
      </c>
      <c r="AE167" s="19" t="str">
        <f>IF(Q167=0,"",IF(P167&lt;&gt;"","領 収 書（再発行）","領 収 書"))</f>
        <v/>
      </c>
      <c r="AF167" s="19" t="str">
        <f>IF(B167="","",IF(B167&gt;=DATE(2019,5,1),"令和"&amp;IF(YEAR(B167)=2019,"元",YEAR(B167)-2018)&amp;"年"&amp;MONTH(B167)&amp;"月"&amp;DAY(B167)&amp;"日",YEAR(B167)&amp;"年"&amp;MONTH(B167)&amp;"月"&amp;DAY(B167)&amp;"日")&amp;IF(P167&lt;&gt;"","　（再発行）元の領収書 "&amp;IF(P167&gt;=DATE(2019,5,1),"令和"&amp;IF(YEAR(P167)=2019,"元",YEAR(P167)-2018)&amp;"年"&amp;MONTH(P167)&amp;"月"&amp;DAY(P167)&amp;"日",YEAR(P167)&amp;"年"&amp;MONTH(P167)&amp;"月"&amp;DAY(P167)&amp;"日")&amp;"付",""))</f>
        <v/>
      </c>
      <c r="AG167" s="19" t="str">
        <f>IF(G167="はい","上様",IF(E167="","",E167&amp;" "&amp;IF(F167="","様",F167)))</f>
        <v/>
      </c>
      <c r="AH167" s="19" t="str">
        <f>IF(Q167=0,"","金額　￥"&amp;TEXT(X167,"#,##0")&amp;" －")</f>
        <v/>
      </c>
      <c r="AI167" s="19" t="str">
        <f>IF(H167="","","但し　"&amp;IF(RIGHT(H167&amp;IF(D167&lt;&gt;"","（"&amp;D167&amp;"）",""),3)="として",H167&amp;IF(D167&lt;&gt;"","（"&amp;D167&amp;"）",""),H167&amp;IF(D167&lt;&gt;"","（"&amp;D167&amp;"）","")&amp;"として")&amp;IF(I167="クレジットカード","（クレジットカード利用）","")&amp;IF(N(L167)&gt;0,"（※は軽減税率の対象品目）",""))</f>
        <v/>
      </c>
      <c r="AJ167" s="19" t="str">
        <f>IF(OR(Q167=0,N(K167)=0),"",IF(AND('設定'!$B$12&lt;&gt;"はい",'設定'!$B$8=""),"",IF(G167="はい",R167&amp;"%対象"&amp;"　"&amp;TEXT(T167+U167,"#,##0")&amp;"円"&amp;IF('設定'!$B$12="はい","（うち消費税額 "&amp;TEXT(U167,"#,##0")&amp;"円）",""),IF('設定'!$B$12="はい",R167&amp;"%対象"&amp;"　税抜 "&amp;TEXT(T167,"#,##0")&amp;"円　消費税額 "&amp;TEXT(U167,"#,##0")&amp;"円（税込 "&amp;TEXT(T167+U167,"#,##0")&amp;"円）",R167&amp;"%対象"&amp;"　税込 "&amp;TEXT(T167+U167,"#,##0")&amp;"円"))))</f>
        <v/>
      </c>
      <c r="AK167" s="19" t="str">
        <f>IF(OR(Q167=0,N(L167)=0),"",IF(AND('設定'!$B$12&lt;&gt;"はい",'設定'!$B$8=""),"",IF(G167="はい",S167&amp;"%対象※"&amp;"　"&amp;TEXT(V167+W167,"#,##0")&amp;"円"&amp;IF('設定'!$B$12="はい","（うち消費税額 "&amp;TEXT(W167,"#,##0")&amp;"円）",""),IF('設定'!$B$12="はい",S167&amp;"%対象※"&amp;"　税抜 "&amp;TEXT(V167,"#,##0")&amp;"円　消費税額 "&amp;TEXT(W167,"#,##0")&amp;"円（税込 "&amp;TEXT(V167+W167,"#,##0")&amp;"円）",S167&amp;"%対象※"&amp;"　税込 "&amp;TEXT(V167+W167,"#,##0")&amp;"円"))))</f>
        <v/>
      </c>
      <c r="AL167" s="19" t="str">
        <f>IF(OR(Q167=0,N(M167)=0),"","課税対象外（入湯税など）　"&amp;TEXT(M167,"#,##0")&amp;"円")</f>
        <v/>
      </c>
      <c r="AM167" s="19" t="str">
        <f>IF(OR(Q167=0,N(N167)=0),"","売上代金以外の額　"&amp;TEXT(N167,"#,##0")&amp;"円")</f>
        <v/>
      </c>
      <c r="AN167" s="19" t="str">
        <f>IF(Q167=0,"",IF(AA167&gt;0,"収入印紙 "&amp;TEXT(AA167,"#,##0")&amp;"円 貼付欄",""))</f>
        <v/>
      </c>
    </row>
    <row r="168">
      <c r="A168" s="103" t="n">
        <v>164</v>
      </c>
      <c r="B168" s="100" t="n"/>
      <c r="C168" s="100" t="n"/>
      <c r="D168" s="7" t="n"/>
      <c r="E168" s="7" t="n"/>
      <c r="F168" s="15" t="n"/>
      <c r="G168" s="15" t="n"/>
      <c r="H168" s="7" t="n"/>
      <c r="I168" s="15" t="n"/>
      <c r="J168" s="15" t="n"/>
      <c r="K168" s="104" t="n"/>
      <c r="L168" s="104" t="n"/>
      <c r="M168" s="104" t="n"/>
      <c r="N168" s="104" t="n"/>
      <c r="O168" s="15" t="n"/>
      <c r="P168" s="100" t="n"/>
      <c r="Q168" s="17">
        <f>IF(COUNT(K168,L168,M168,N168)=0,0,IF(AND(OR(N(K168)=0,R168&lt;&gt;""),OR(N(L168)=0,S168&lt;&gt;"")),1,0))</f>
        <v>0</v>
      </c>
      <c r="R168" s="17" t="str">
        <f>IF(C168="","",IFERROR(LOOKUP(2,1/(('設定'!$B$16:$B$19&lt;&gt;"")*('設定'!$B$16:$B$19&lt;=C168)*('設定'!$C$16:$C$19&lt;&gt;"")),'設定'!$C$16:$C$19),""))</f>
        <v/>
      </c>
      <c r="S168" s="17" t="str">
        <f>IF(C168="","",IFERROR(LOOKUP(2,1/(('設定'!$B$20:$B$23&lt;&gt;"")*('設定'!$B$20:$B$23&lt;=C168)*('設定'!$C$20:$C$23&lt;&gt;"")),'設定'!$C$20:$C$23),""))</f>
        <v/>
      </c>
      <c r="T168" s="105" t="str">
        <f>IF(Q168=0,"",IF(N(K168)=0,0,IF(J168="税抜",K168,K168-U168)))</f>
        <v/>
      </c>
      <c r="U168" s="105" t="str">
        <f>IF(Q168=0,"",IF(N(K168)=0,0,IF('設定'!$B$11="切上げ",ROUNDUP(IF(J168="税抜",K168*R168/100,K168*R168/(100+R168)),0),IF('設定'!$B$11="四捨五入",ROUND(IF(J168="税抜",K168*R168/100,K168*R168/(100+R168)),0),ROUNDDOWN(IF(J168="税抜",K168*R168/100,K168*R168/(100+R168)),0)))))</f>
        <v/>
      </c>
      <c r="V168" s="105" t="str">
        <f>IF(Q168=0,"",IF(N(L168)=0,0,IF(J168="税抜",L168,L168-W168)))</f>
        <v/>
      </c>
      <c r="W168" s="105" t="str">
        <f>IF(Q168=0,"",IF(N(L168)=0,0,IF('設定'!$B$11="切上げ",ROUNDUP(IF(J168="税抜",L168*S168/100,L168*S168/(100+S168)),0),IF('設定'!$B$11="四捨五入",ROUND(IF(J168="税抜",L168*S168/100,L168*S168/(100+S168)),0),ROUNDDOWN(IF(J168="税抜",L168*S168/100,L168*S168/(100+S168)),0)))))</f>
        <v/>
      </c>
      <c r="X168" s="105" t="str">
        <f>IF(Q168=0,"",T168+U168+V168+W168+N(M168)+N(N168))</f>
        <v/>
      </c>
      <c r="Y168" s="105" t="str">
        <f>IF(Q168=0,"",IF(AND('設定'!$B$9="はい",'設定'!$B$12="はい"),T168+V168,T168+U168+V168+W168))</f>
        <v/>
      </c>
      <c r="Z168" s="105" t="str">
        <f>IF(Q168=0,"",Y168+N(N168))</f>
        <v/>
      </c>
      <c r="AA168" s="105" t="str">
        <f>IF(Q168=0,"",IF(O168="はい",0,IF(I168="クレジットカード",0,IF(I168="電子（PDFのみ）",0,IF(Y168=0,IF(Z168&lt;'印紙判定表'!$A$24,0,'印紙判定表'!$C$24),IF(Z168&lt;'印紙判定表'!$A$6,0,INDEX('印紙判定表'!$C$5:$C$19,MATCH(MAX(Y168,'印紙判定表'!$A$6),'印紙判定表'!$A$5:$A$19,1))))))))</f>
        <v/>
      </c>
      <c r="AB168" s="11" t="str">
        <f>IF(Q168=0,"",IF(O168="はい","非課税（営業に関しない受取書・国税庁 No.7125）",IF(I168="クレジットカード","課税文書に当たらない（領収書に「クレジットカード利用」と印字・国税庁 質疑応答19/37）",IF(I168="電子（PDFのみ）","課税文書に当たらない（電子データのみで紙を渡さない・国税庁 質疑応答02/10。紙に印刷して渡すと課税）",IF(AA168=0,"非課税（受取金額が"&amp;TEXT(IF(Y168=0,'印紙判定表'!$A$24,'印紙判定表'!$A$6),"#,##0")&amp;"円"&amp;"未満・国税庁 No.7105）"&amp;IF(N(N168)&gt;0,"。売上代金と売上代金以外の合計で判定","")&amp;IF(N(M168)&gt;0,"。入湯税など特別徴収の税は判定額に入れない（印紙税法基本通達第32条）",""),"課税（判定額"&amp;TEXT(Y168,"#,##0")&amp;"円→"&amp;TEXT(AA168,"#,##0")&amp;"円）"&amp;IF(AND('設定'!$B$9="はい",'設定'!$B$12="はい"),"。消費税額を除いた額で判定（国税庁 No.7124）","。税込の額で判定（"&amp;IF('設定'!$B$9="はい","消費税額を印字しない書式・国税庁 No.7124","免税事業者・国税庁 質疑応答19/21")&amp;"）")&amp;IF(N(M168)&gt;0,"。入湯税など特別徴収の税は判定額に入れない（印紙税法基本通達第32条）","")&amp;IF(I168="銀行振込","。振込でも受取書（印紙税法基本通達 別表第一 第17号文書の4）","")&amp;IF(OR(I168="電子マネー",I168="コード決済"),"。決済の仕組みで扱いが違う（国税庁 質疑応答19/50）。この表では印紙が要るものとして判定","")&amp;IF(Y168=0,"。売上代金以外の受取書として判定（第17号の2）",IF(Y168&lt;'印紙判定表'!$A$6,"。売上代金は"&amp;TEXT('印紙判定表'!$A$6,"#,##0")&amp;"円"&amp;"未満だが、売上代金以外との合計が"&amp;TEXT('印紙判定表'!$A$6,"#,##0")&amp;"円"&amp;"以上のため"&amp;TEXT(AA168,"#,##0")&amp;"円","")))))))</f>
        <v/>
      </c>
      <c r="AC168" s="11" t="str">
        <f>IF(Q168=0,"",IF(G168="はい","簡易請求書の形（宛名なし・「上様」）","事業者宛（適格請求書の形）"))</f>
        <v/>
      </c>
      <c r="AD168" s="11" t="str">
        <f>IF(COUNT(K168,L168,M168,N168)=0,"",IF(Q168=0,"取引日を入れてください（税率を取引日で決めます）。",IF(AND(G168&lt;&gt;"はい",E168=""),"宛名を入れてください（事業者宛は宛名が必要）。","")&amp;IF(AND(G168="はい",'設定'!$B$10="その他（事業者間の取引が中心）"),"「上様」にできる事業か確認してください（相手が個別に特定される取引は簡易請求書の対象外・国税庁 問24-2）。","")&amp;IF(AND(G168&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168="","領収書の日付（受領日）を入れてください。","")&amp;IF(OR(I168="電子マネー",I168="コード決済"),"決済の仕組みで印紙の扱いが違います（国税庁 質疑応答19/50）。","")))</f>
        <v/>
      </c>
      <c r="AE168" s="19" t="str">
        <f>IF(Q168=0,"",IF(P168&lt;&gt;"","領 収 書（再発行）","領 収 書"))</f>
        <v/>
      </c>
      <c r="AF168" s="19" t="str">
        <f>IF(B168="","",IF(B168&gt;=DATE(2019,5,1),"令和"&amp;IF(YEAR(B168)=2019,"元",YEAR(B168)-2018)&amp;"年"&amp;MONTH(B168)&amp;"月"&amp;DAY(B168)&amp;"日",YEAR(B168)&amp;"年"&amp;MONTH(B168)&amp;"月"&amp;DAY(B168)&amp;"日")&amp;IF(P168&lt;&gt;"","　（再発行）元の領収書 "&amp;IF(P168&gt;=DATE(2019,5,1),"令和"&amp;IF(YEAR(P168)=2019,"元",YEAR(P168)-2018)&amp;"年"&amp;MONTH(P168)&amp;"月"&amp;DAY(P168)&amp;"日",YEAR(P168)&amp;"年"&amp;MONTH(P168)&amp;"月"&amp;DAY(P168)&amp;"日")&amp;"付",""))</f>
        <v/>
      </c>
      <c r="AG168" s="19" t="str">
        <f>IF(G168="はい","上様",IF(E168="","",E168&amp;" "&amp;IF(F168="","様",F168)))</f>
        <v/>
      </c>
      <c r="AH168" s="19" t="str">
        <f>IF(Q168=0,"","金額　￥"&amp;TEXT(X168,"#,##0")&amp;" －")</f>
        <v/>
      </c>
      <c r="AI168" s="19" t="str">
        <f>IF(H168="","","但し　"&amp;IF(RIGHT(H168&amp;IF(D168&lt;&gt;"","（"&amp;D168&amp;"）",""),3)="として",H168&amp;IF(D168&lt;&gt;"","（"&amp;D168&amp;"）",""),H168&amp;IF(D168&lt;&gt;"","（"&amp;D168&amp;"）","")&amp;"として")&amp;IF(I168="クレジットカード","（クレジットカード利用）","")&amp;IF(N(L168)&gt;0,"（※は軽減税率の対象品目）",""))</f>
        <v/>
      </c>
      <c r="AJ168" s="19" t="str">
        <f>IF(OR(Q168=0,N(K168)=0),"",IF(AND('設定'!$B$12&lt;&gt;"はい",'設定'!$B$8=""),"",IF(G168="はい",R168&amp;"%対象"&amp;"　"&amp;TEXT(T168+U168,"#,##0")&amp;"円"&amp;IF('設定'!$B$12="はい","（うち消費税額 "&amp;TEXT(U168,"#,##0")&amp;"円）",""),IF('設定'!$B$12="はい",R168&amp;"%対象"&amp;"　税抜 "&amp;TEXT(T168,"#,##0")&amp;"円　消費税額 "&amp;TEXT(U168,"#,##0")&amp;"円（税込 "&amp;TEXT(T168+U168,"#,##0")&amp;"円）",R168&amp;"%対象"&amp;"　税込 "&amp;TEXT(T168+U168,"#,##0")&amp;"円"))))</f>
        <v/>
      </c>
      <c r="AK168" s="19" t="str">
        <f>IF(OR(Q168=0,N(L168)=0),"",IF(AND('設定'!$B$12&lt;&gt;"はい",'設定'!$B$8=""),"",IF(G168="はい",S168&amp;"%対象※"&amp;"　"&amp;TEXT(V168+W168,"#,##0")&amp;"円"&amp;IF('設定'!$B$12="はい","（うち消費税額 "&amp;TEXT(W168,"#,##0")&amp;"円）",""),IF('設定'!$B$12="はい",S168&amp;"%対象※"&amp;"　税抜 "&amp;TEXT(V168,"#,##0")&amp;"円　消費税額 "&amp;TEXT(W168,"#,##0")&amp;"円（税込 "&amp;TEXT(V168+W168,"#,##0")&amp;"円）",S168&amp;"%対象※"&amp;"　税込 "&amp;TEXT(V168+W168,"#,##0")&amp;"円"))))</f>
        <v/>
      </c>
      <c r="AL168" s="19" t="str">
        <f>IF(OR(Q168=0,N(M168)=0),"","課税対象外（入湯税など）　"&amp;TEXT(M168,"#,##0")&amp;"円")</f>
        <v/>
      </c>
      <c r="AM168" s="19" t="str">
        <f>IF(OR(Q168=0,N(N168)=0),"","売上代金以外の額　"&amp;TEXT(N168,"#,##0")&amp;"円")</f>
        <v/>
      </c>
      <c r="AN168" s="19" t="str">
        <f>IF(Q168=0,"",IF(AA168&gt;0,"収入印紙 "&amp;TEXT(AA168,"#,##0")&amp;"円 貼付欄",""))</f>
        <v/>
      </c>
    </row>
    <row r="169">
      <c r="A169" s="103" t="n">
        <v>165</v>
      </c>
      <c r="B169" s="100" t="n"/>
      <c r="C169" s="100" t="n"/>
      <c r="D169" s="7" t="n"/>
      <c r="E169" s="7" t="n"/>
      <c r="F169" s="15" t="n"/>
      <c r="G169" s="15" t="n"/>
      <c r="H169" s="7" t="n"/>
      <c r="I169" s="15" t="n"/>
      <c r="J169" s="15" t="n"/>
      <c r="K169" s="104" t="n"/>
      <c r="L169" s="104" t="n"/>
      <c r="M169" s="104" t="n"/>
      <c r="N169" s="104" t="n"/>
      <c r="O169" s="15" t="n"/>
      <c r="P169" s="100" t="n"/>
      <c r="Q169" s="17">
        <f>IF(COUNT(K169,L169,M169,N169)=0,0,IF(AND(OR(N(K169)=0,R169&lt;&gt;""),OR(N(L169)=0,S169&lt;&gt;"")),1,0))</f>
        <v>0</v>
      </c>
      <c r="R169" s="17" t="str">
        <f>IF(C169="","",IFERROR(LOOKUP(2,1/(('設定'!$B$16:$B$19&lt;&gt;"")*('設定'!$B$16:$B$19&lt;=C169)*('設定'!$C$16:$C$19&lt;&gt;"")),'設定'!$C$16:$C$19),""))</f>
        <v/>
      </c>
      <c r="S169" s="17" t="str">
        <f>IF(C169="","",IFERROR(LOOKUP(2,1/(('設定'!$B$20:$B$23&lt;&gt;"")*('設定'!$B$20:$B$23&lt;=C169)*('設定'!$C$20:$C$23&lt;&gt;"")),'設定'!$C$20:$C$23),""))</f>
        <v/>
      </c>
      <c r="T169" s="105" t="str">
        <f>IF(Q169=0,"",IF(N(K169)=0,0,IF(J169="税抜",K169,K169-U169)))</f>
        <v/>
      </c>
      <c r="U169" s="105" t="str">
        <f>IF(Q169=0,"",IF(N(K169)=0,0,IF('設定'!$B$11="切上げ",ROUNDUP(IF(J169="税抜",K169*R169/100,K169*R169/(100+R169)),0),IF('設定'!$B$11="四捨五入",ROUND(IF(J169="税抜",K169*R169/100,K169*R169/(100+R169)),0),ROUNDDOWN(IF(J169="税抜",K169*R169/100,K169*R169/(100+R169)),0)))))</f>
        <v/>
      </c>
      <c r="V169" s="105" t="str">
        <f>IF(Q169=0,"",IF(N(L169)=0,0,IF(J169="税抜",L169,L169-W169)))</f>
        <v/>
      </c>
      <c r="W169" s="105" t="str">
        <f>IF(Q169=0,"",IF(N(L169)=0,0,IF('設定'!$B$11="切上げ",ROUNDUP(IF(J169="税抜",L169*S169/100,L169*S169/(100+S169)),0),IF('設定'!$B$11="四捨五入",ROUND(IF(J169="税抜",L169*S169/100,L169*S169/(100+S169)),0),ROUNDDOWN(IF(J169="税抜",L169*S169/100,L169*S169/(100+S169)),0)))))</f>
        <v/>
      </c>
      <c r="X169" s="105" t="str">
        <f>IF(Q169=0,"",T169+U169+V169+W169+N(M169)+N(N169))</f>
        <v/>
      </c>
      <c r="Y169" s="105" t="str">
        <f>IF(Q169=0,"",IF(AND('設定'!$B$9="はい",'設定'!$B$12="はい"),T169+V169,T169+U169+V169+W169))</f>
        <v/>
      </c>
      <c r="Z169" s="105" t="str">
        <f>IF(Q169=0,"",Y169+N(N169))</f>
        <v/>
      </c>
      <c r="AA169" s="105" t="str">
        <f>IF(Q169=0,"",IF(O169="はい",0,IF(I169="クレジットカード",0,IF(I169="電子（PDFのみ）",0,IF(Y169=0,IF(Z169&lt;'印紙判定表'!$A$24,0,'印紙判定表'!$C$24),IF(Z169&lt;'印紙判定表'!$A$6,0,INDEX('印紙判定表'!$C$5:$C$19,MATCH(MAX(Y169,'印紙判定表'!$A$6),'印紙判定表'!$A$5:$A$19,1))))))))</f>
        <v/>
      </c>
      <c r="AB169" s="11" t="str">
        <f>IF(Q169=0,"",IF(O169="はい","非課税（営業に関しない受取書・国税庁 No.7125）",IF(I169="クレジットカード","課税文書に当たらない（領収書に「クレジットカード利用」と印字・国税庁 質疑応答19/37）",IF(I169="電子（PDFのみ）","課税文書に当たらない（電子データのみで紙を渡さない・国税庁 質疑応答02/10。紙に印刷して渡すと課税）",IF(AA169=0,"非課税（受取金額が"&amp;TEXT(IF(Y169=0,'印紙判定表'!$A$24,'印紙判定表'!$A$6),"#,##0")&amp;"円"&amp;"未満・国税庁 No.7105）"&amp;IF(N(N169)&gt;0,"。売上代金と売上代金以外の合計で判定","")&amp;IF(N(M169)&gt;0,"。入湯税など特別徴収の税は判定額に入れない（印紙税法基本通達第32条）",""),"課税（判定額"&amp;TEXT(Y169,"#,##0")&amp;"円→"&amp;TEXT(AA169,"#,##0")&amp;"円）"&amp;IF(AND('設定'!$B$9="はい",'設定'!$B$12="はい"),"。消費税額を除いた額で判定（国税庁 No.7124）","。税込の額で判定（"&amp;IF('設定'!$B$9="はい","消費税額を印字しない書式・国税庁 No.7124","免税事業者・国税庁 質疑応答19/21")&amp;"）")&amp;IF(N(M169)&gt;0,"。入湯税など特別徴収の税は判定額に入れない（印紙税法基本通達第32条）","")&amp;IF(I169="銀行振込","。振込でも受取書（印紙税法基本通達 別表第一 第17号文書の4）","")&amp;IF(OR(I169="電子マネー",I169="コード決済"),"。決済の仕組みで扱いが違う（国税庁 質疑応答19/50）。この表では印紙が要るものとして判定","")&amp;IF(Y169=0,"。売上代金以外の受取書として判定（第17号の2）",IF(Y169&lt;'印紙判定表'!$A$6,"。売上代金は"&amp;TEXT('印紙判定表'!$A$6,"#,##0")&amp;"円"&amp;"未満だが、売上代金以外との合計が"&amp;TEXT('印紙判定表'!$A$6,"#,##0")&amp;"円"&amp;"以上のため"&amp;TEXT(AA169,"#,##0")&amp;"円","")))))))</f>
        <v/>
      </c>
      <c r="AC169" s="11" t="str">
        <f>IF(Q169=0,"",IF(G169="はい","簡易請求書の形（宛名なし・「上様」）","事業者宛（適格請求書の形）"))</f>
        <v/>
      </c>
      <c r="AD169" s="11" t="str">
        <f>IF(COUNT(K169,L169,M169,N169)=0,"",IF(Q169=0,"取引日を入れてください（税率を取引日で決めます）。",IF(AND(G169&lt;&gt;"はい",E169=""),"宛名を入れてください（事業者宛は宛名が必要）。","")&amp;IF(AND(G169="はい",'設定'!$B$10="その他（事業者間の取引が中心）"),"「上様」にできる事業か確認してください（相手が個別に特定される取引は簡易請求書の対象外・国税庁 問24-2）。","")&amp;IF(AND(G169&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169="","領収書の日付（受領日）を入れてください。","")&amp;IF(OR(I169="電子マネー",I169="コード決済"),"決済の仕組みで印紙の扱いが違います（国税庁 質疑応答19/50）。","")))</f>
        <v/>
      </c>
      <c r="AE169" s="19" t="str">
        <f>IF(Q169=0,"",IF(P169&lt;&gt;"","領 収 書（再発行）","領 収 書"))</f>
        <v/>
      </c>
      <c r="AF169" s="19" t="str">
        <f>IF(B169="","",IF(B169&gt;=DATE(2019,5,1),"令和"&amp;IF(YEAR(B169)=2019,"元",YEAR(B169)-2018)&amp;"年"&amp;MONTH(B169)&amp;"月"&amp;DAY(B169)&amp;"日",YEAR(B169)&amp;"年"&amp;MONTH(B169)&amp;"月"&amp;DAY(B169)&amp;"日")&amp;IF(P169&lt;&gt;"","　（再発行）元の領収書 "&amp;IF(P169&gt;=DATE(2019,5,1),"令和"&amp;IF(YEAR(P169)=2019,"元",YEAR(P169)-2018)&amp;"年"&amp;MONTH(P169)&amp;"月"&amp;DAY(P169)&amp;"日",YEAR(P169)&amp;"年"&amp;MONTH(P169)&amp;"月"&amp;DAY(P169)&amp;"日")&amp;"付",""))</f>
        <v/>
      </c>
      <c r="AG169" s="19" t="str">
        <f>IF(G169="はい","上様",IF(E169="","",E169&amp;" "&amp;IF(F169="","様",F169)))</f>
        <v/>
      </c>
      <c r="AH169" s="19" t="str">
        <f>IF(Q169=0,"","金額　￥"&amp;TEXT(X169,"#,##0")&amp;" －")</f>
        <v/>
      </c>
      <c r="AI169" s="19" t="str">
        <f>IF(H169="","","但し　"&amp;IF(RIGHT(H169&amp;IF(D169&lt;&gt;"","（"&amp;D169&amp;"）",""),3)="として",H169&amp;IF(D169&lt;&gt;"","（"&amp;D169&amp;"）",""),H169&amp;IF(D169&lt;&gt;"","（"&amp;D169&amp;"）","")&amp;"として")&amp;IF(I169="クレジットカード","（クレジットカード利用）","")&amp;IF(N(L169)&gt;0,"（※は軽減税率の対象品目）",""))</f>
        <v/>
      </c>
      <c r="AJ169" s="19" t="str">
        <f>IF(OR(Q169=0,N(K169)=0),"",IF(AND('設定'!$B$12&lt;&gt;"はい",'設定'!$B$8=""),"",IF(G169="はい",R169&amp;"%対象"&amp;"　"&amp;TEXT(T169+U169,"#,##0")&amp;"円"&amp;IF('設定'!$B$12="はい","（うち消費税額 "&amp;TEXT(U169,"#,##0")&amp;"円）",""),IF('設定'!$B$12="はい",R169&amp;"%対象"&amp;"　税抜 "&amp;TEXT(T169,"#,##0")&amp;"円　消費税額 "&amp;TEXT(U169,"#,##0")&amp;"円（税込 "&amp;TEXT(T169+U169,"#,##0")&amp;"円）",R169&amp;"%対象"&amp;"　税込 "&amp;TEXT(T169+U169,"#,##0")&amp;"円"))))</f>
        <v/>
      </c>
      <c r="AK169" s="19" t="str">
        <f>IF(OR(Q169=0,N(L169)=0),"",IF(AND('設定'!$B$12&lt;&gt;"はい",'設定'!$B$8=""),"",IF(G169="はい",S169&amp;"%対象※"&amp;"　"&amp;TEXT(V169+W169,"#,##0")&amp;"円"&amp;IF('設定'!$B$12="はい","（うち消費税額 "&amp;TEXT(W169,"#,##0")&amp;"円）",""),IF('設定'!$B$12="はい",S169&amp;"%対象※"&amp;"　税抜 "&amp;TEXT(V169,"#,##0")&amp;"円　消費税額 "&amp;TEXT(W169,"#,##0")&amp;"円（税込 "&amp;TEXT(V169+W169,"#,##0")&amp;"円）",S169&amp;"%対象※"&amp;"　税込 "&amp;TEXT(V169+W169,"#,##0")&amp;"円"))))</f>
        <v/>
      </c>
      <c r="AL169" s="19" t="str">
        <f>IF(OR(Q169=0,N(M169)=0),"","課税対象外（入湯税など）　"&amp;TEXT(M169,"#,##0")&amp;"円")</f>
        <v/>
      </c>
      <c r="AM169" s="19" t="str">
        <f>IF(OR(Q169=0,N(N169)=0),"","売上代金以外の額　"&amp;TEXT(N169,"#,##0")&amp;"円")</f>
        <v/>
      </c>
      <c r="AN169" s="19" t="str">
        <f>IF(Q169=0,"",IF(AA169&gt;0,"収入印紙 "&amp;TEXT(AA169,"#,##0")&amp;"円 貼付欄",""))</f>
        <v/>
      </c>
    </row>
    <row r="170">
      <c r="A170" s="103" t="n">
        <v>166</v>
      </c>
      <c r="B170" s="100" t="n"/>
      <c r="C170" s="100" t="n"/>
      <c r="D170" s="7" t="n"/>
      <c r="E170" s="7" t="n"/>
      <c r="F170" s="15" t="n"/>
      <c r="G170" s="15" t="n"/>
      <c r="H170" s="7" t="n"/>
      <c r="I170" s="15" t="n"/>
      <c r="J170" s="15" t="n"/>
      <c r="K170" s="104" t="n"/>
      <c r="L170" s="104" t="n"/>
      <c r="M170" s="104" t="n"/>
      <c r="N170" s="104" t="n"/>
      <c r="O170" s="15" t="n"/>
      <c r="P170" s="100" t="n"/>
      <c r="Q170" s="17">
        <f>IF(COUNT(K170,L170,M170,N170)=0,0,IF(AND(OR(N(K170)=0,R170&lt;&gt;""),OR(N(L170)=0,S170&lt;&gt;"")),1,0))</f>
        <v>0</v>
      </c>
      <c r="R170" s="17" t="str">
        <f>IF(C170="","",IFERROR(LOOKUP(2,1/(('設定'!$B$16:$B$19&lt;&gt;"")*('設定'!$B$16:$B$19&lt;=C170)*('設定'!$C$16:$C$19&lt;&gt;"")),'設定'!$C$16:$C$19),""))</f>
        <v/>
      </c>
      <c r="S170" s="17" t="str">
        <f>IF(C170="","",IFERROR(LOOKUP(2,1/(('設定'!$B$20:$B$23&lt;&gt;"")*('設定'!$B$20:$B$23&lt;=C170)*('設定'!$C$20:$C$23&lt;&gt;"")),'設定'!$C$20:$C$23),""))</f>
        <v/>
      </c>
      <c r="T170" s="105" t="str">
        <f>IF(Q170=0,"",IF(N(K170)=0,0,IF(J170="税抜",K170,K170-U170)))</f>
        <v/>
      </c>
      <c r="U170" s="105" t="str">
        <f>IF(Q170=0,"",IF(N(K170)=0,0,IF('設定'!$B$11="切上げ",ROUNDUP(IF(J170="税抜",K170*R170/100,K170*R170/(100+R170)),0),IF('設定'!$B$11="四捨五入",ROUND(IF(J170="税抜",K170*R170/100,K170*R170/(100+R170)),0),ROUNDDOWN(IF(J170="税抜",K170*R170/100,K170*R170/(100+R170)),0)))))</f>
        <v/>
      </c>
      <c r="V170" s="105" t="str">
        <f>IF(Q170=0,"",IF(N(L170)=0,0,IF(J170="税抜",L170,L170-W170)))</f>
        <v/>
      </c>
      <c r="W170" s="105" t="str">
        <f>IF(Q170=0,"",IF(N(L170)=0,0,IF('設定'!$B$11="切上げ",ROUNDUP(IF(J170="税抜",L170*S170/100,L170*S170/(100+S170)),0),IF('設定'!$B$11="四捨五入",ROUND(IF(J170="税抜",L170*S170/100,L170*S170/(100+S170)),0),ROUNDDOWN(IF(J170="税抜",L170*S170/100,L170*S170/(100+S170)),0)))))</f>
        <v/>
      </c>
      <c r="X170" s="105" t="str">
        <f>IF(Q170=0,"",T170+U170+V170+W170+N(M170)+N(N170))</f>
        <v/>
      </c>
      <c r="Y170" s="105" t="str">
        <f>IF(Q170=0,"",IF(AND('設定'!$B$9="はい",'設定'!$B$12="はい"),T170+V170,T170+U170+V170+W170))</f>
        <v/>
      </c>
      <c r="Z170" s="105" t="str">
        <f>IF(Q170=0,"",Y170+N(N170))</f>
        <v/>
      </c>
      <c r="AA170" s="105" t="str">
        <f>IF(Q170=0,"",IF(O170="はい",0,IF(I170="クレジットカード",0,IF(I170="電子（PDFのみ）",0,IF(Y170=0,IF(Z170&lt;'印紙判定表'!$A$24,0,'印紙判定表'!$C$24),IF(Z170&lt;'印紙判定表'!$A$6,0,INDEX('印紙判定表'!$C$5:$C$19,MATCH(MAX(Y170,'印紙判定表'!$A$6),'印紙判定表'!$A$5:$A$19,1))))))))</f>
        <v/>
      </c>
      <c r="AB170" s="11" t="str">
        <f>IF(Q170=0,"",IF(O170="はい","非課税（営業に関しない受取書・国税庁 No.7125）",IF(I170="クレジットカード","課税文書に当たらない（領収書に「クレジットカード利用」と印字・国税庁 質疑応答19/37）",IF(I170="電子（PDFのみ）","課税文書に当たらない（電子データのみで紙を渡さない・国税庁 質疑応答02/10。紙に印刷して渡すと課税）",IF(AA170=0,"非課税（受取金額が"&amp;TEXT(IF(Y170=0,'印紙判定表'!$A$24,'印紙判定表'!$A$6),"#,##0")&amp;"円"&amp;"未満・国税庁 No.7105）"&amp;IF(N(N170)&gt;0,"。売上代金と売上代金以外の合計で判定","")&amp;IF(N(M170)&gt;0,"。入湯税など特別徴収の税は判定額に入れない（印紙税法基本通達第32条）",""),"課税（判定額"&amp;TEXT(Y170,"#,##0")&amp;"円→"&amp;TEXT(AA170,"#,##0")&amp;"円）"&amp;IF(AND('設定'!$B$9="はい",'設定'!$B$12="はい"),"。消費税額を除いた額で判定（国税庁 No.7124）","。税込の額で判定（"&amp;IF('設定'!$B$9="はい","消費税額を印字しない書式・国税庁 No.7124","免税事業者・国税庁 質疑応答19/21")&amp;"）")&amp;IF(N(M170)&gt;0,"。入湯税など特別徴収の税は判定額に入れない（印紙税法基本通達第32条）","")&amp;IF(I170="銀行振込","。振込でも受取書（印紙税法基本通達 別表第一 第17号文書の4）","")&amp;IF(OR(I170="電子マネー",I170="コード決済"),"。決済の仕組みで扱いが違う（国税庁 質疑応答19/50）。この表では印紙が要るものとして判定","")&amp;IF(Y170=0,"。売上代金以外の受取書として判定（第17号の2）",IF(Y170&lt;'印紙判定表'!$A$6,"。売上代金は"&amp;TEXT('印紙判定表'!$A$6,"#,##0")&amp;"円"&amp;"未満だが、売上代金以外との合計が"&amp;TEXT('印紙判定表'!$A$6,"#,##0")&amp;"円"&amp;"以上のため"&amp;TEXT(AA170,"#,##0")&amp;"円","")))))))</f>
        <v/>
      </c>
      <c r="AC170" s="11" t="str">
        <f>IF(Q170=0,"",IF(G170="はい","簡易請求書の形（宛名なし・「上様」）","事業者宛（適格請求書の形）"))</f>
        <v/>
      </c>
      <c r="AD170" s="11" t="str">
        <f>IF(COUNT(K170,L170,M170,N170)=0,"",IF(Q170=0,"取引日を入れてください（税率を取引日で決めます）。",IF(AND(G170&lt;&gt;"はい",E170=""),"宛名を入れてください（事業者宛は宛名が必要）。","")&amp;IF(AND(G170="はい",'設定'!$B$10="その他（事業者間の取引が中心）"),"「上様」にできる事業か確認してください（相手が個別に特定される取引は簡易請求書の対象外・国税庁 問24-2）。","")&amp;IF(AND(G170&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170="","領収書の日付（受領日）を入れてください。","")&amp;IF(OR(I170="電子マネー",I170="コード決済"),"決済の仕組みで印紙の扱いが違います（国税庁 質疑応答19/50）。","")))</f>
        <v/>
      </c>
      <c r="AE170" s="19" t="str">
        <f>IF(Q170=0,"",IF(P170&lt;&gt;"","領 収 書（再発行）","領 収 書"))</f>
        <v/>
      </c>
      <c r="AF170" s="19" t="str">
        <f>IF(B170="","",IF(B170&gt;=DATE(2019,5,1),"令和"&amp;IF(YEAR(B170)=2019,"元",YEAR(B170)-2018)&amp;"年"&amp;MONTH(B170)&amp;"月"&amp;DAY(B170)&amp;"日",YEAR(B170)&amp;"年"&amp;MONTH(B170)&amp;"月"&amp;DAY(B170)&amp;"日")&amp;IF(P170&lt;&gt;"","　（再発行）元の領収書 "&amp;IF(P170&gt;=DATE(2019,5,1),"令和"&amp;IF(YEAR(P170)=2019,"元",YEAR(P170)-2018)&amp;"年"&amp;MONTH(P170)&amp;"月"&amp;DAY(P170)&amp;"日",YEAR(P170)&amp;"年"&amp;MONTH(P170)&amp;"月"&amp;DAY(P170)&amp;"日")&amp;"付",""))</f>
        <v/>
      </c>
      <c r="AG170" s="19" t="str">
        <f>IF(G170="はい","上様",IF(E170="","",E170&amp;" "&amp;IF(F170="","様",F170)))</f>
        <v/>
      </c>
      <c r="AH170" s="19" t="str">
        <f>IF(Q170=0,"","金額　￥"&amp;TEXT(X170,"#,##0")&amp;" －")</f>
        <v/>
      </c>
      <c r="AI170" s="19" t="str">
        <f>IF(H170="","","但し　"&amp;IF(RIGHT(H170&amp;IF(D170&lt;&gt;"","（"&amp;D170&amp;"）",""),3)="として",H170&amp;IF(D170&lt;&gt;"","（"&amp;D170&amp;"）",""),H170&amp;IF(D170&lt;&gt;"","（"&amp;D170&amp;"）","")&amp;"として")&amp;IF(I170="クレジットカード","（クレジットカード利用）","")&amp;IF(N(L170)&gt;0,"（※は軽減税率の対象品目）",""))</f>
        <v/>
      </c>
      <c r="AJ170" s="19" t="str">
        <f>IF(OR(Q170=0,N(K170)=0),"",IF(AND('設定'!$B$12&lt;&gt;"はい",'設定'!$B$8=""),"",IF(G170="はい",R170&amp;"%対象"&amp;"　"&amp;TEXT(T170+U170,"#,##0")&amp;"円"&amp;IF('設定'!$B$12="はい","（うち消費税額 "&amp;TEXT(U170,"#,##0")&amp;"円）",""),IF('設定'!$B$12="はい",R170&amp;"%対象"&amp;"　税抜 "&amp;TEXT(T170,"#,##0")&amp;"円　消費税額 "&amp;TEXT(U170,"#,##0")&amp;"円（税込 "&amp;TEXT(T170+U170,"#,##0")&amp;"円）",R170&amp;"%対象"&amp;"　税込 "&amp;TEXT(T170+U170,"#,##0")&amp;"円"))))</f>
        <v/>
      </c>
      <c r="AK170" s="19" t="str">
        <f>IF(OR(Q170=0,N(L170)=0),"",IF(AND('設定'!$B$12&lt;&gt;"はい",'設定'!$B$8=""),"",IF(G170="はい",S170&amp;"%対象※"&amp;"　"&amp;TEXT(V170+W170,"#,##0")&amp;"円"&amp;IF('設定'!$B$12="はい","（うち消費税額 "&amp;TEXT(W170,"#,##0")&amp;"円）",""),IF('設定'!$B$12="はい",S170&amp;"%対象※"&amp;"　税抜 "&amp;TEXT(V170,"#,##0")&amp;"円　消費税額 "&amp;TEXT(W170,"#,##0")&amp;"円（税込 "&amp;TEXT(V170+W170,"#,##0")&amp;"円）",S170&amp;"%対象※"&amp;"　税込 "&amp;TEXT(V170+W170,"#,##0")&amp;"円"))))</f>
        <v/>
      </c>
      <c r="AL170" s="19" t="str">
        <f>IF(OR(Q170=0,N(M170)=0),"","課税対象外（入湯税など）　"&amp;TEXT(M170,"#,##0")&amp;"円")</f>
        <v/>
      </c>
      <c r="AM170" s="19" t="str">
        <f>IF(OR(Q170=0,N(N170)=0),"","売上代金以外の額　"&amp;TEXT(N170,"#,##0")&amp;"円")</f>
        <v/>
      </c>
      <c r="AN170" s="19" t="str">
        <f>IF(Q170=0,"",IF(AA170&gt;0,"収入印紙 "&amp;TEXT(AA170,"#,##0")&amp;"円 貼付欄",""))</f>
        <v/>
      </c>
    </row>
    <row r="171">
      <c r="A171" s="103" t="n">
        <v>167</v>
      </c>
      <c r="B171" s="100" t="n"/>
      <c r="C171" s="100" t="n"/>
      <c r="D171" s="7" t="n"/>
      <c r="E171" s="7" t="n"/>
      <c r="F171" s="15" t="n"/>
      <c r="G171" s="15" t="n"/>
      <c r="H171" s="7" t="n"/>
      <c r="I171" s="15" t="n"/>
      <c r="J171" s="15" t="n"/>
      <c r="K171" s="104" t="n"/>
      <c r="L171" s="104" t="n"/>
      <c r="M171" s="104" t="n"/>
      <c r="N171" s="104" t="n"/>
      <c r="O171" s="15" t="n"/>
      <c r="P171" s="100" t="n"/>
      <c r="Q171" s="17">
        <f>IF(COUNT(K171,L171,M171,N171)=0,0,IF(AND(OR(N(K171)=0,R171&lt;&gt;""),OR(N(L171)=0,S171&lt;&gt;"")),1,0))</f>
        <v>0</v>
      </c>
      <c r="R171" s="17" t="str">
        <f>IF(C171="","",IFERROR(LOOKUP(2,1/(('設定'!$B$16:$B$19&lt;&gt;"")*('設定'!$B$16:$B$19&lt;=C171)*('設定'!$C$16:$C$19&lt;&gt;"")),'設定'!$C$16:$C$19),""))</f>
        <v/>
      </c>
      <c r="S171" s="17" t="str">
        <f>IF(C171="","",IFERROR(LOOKUP(2,1/(('設定'!$B$20:$B$23&lt;&gt;"")*('設定'!$B$20:$B$23&lt;=C171)*('設定'!$C$20:$C$23&lt;&gt;"")),'設定'!$C$20:$C$23),""))</f>
        <v/>
      </c>
      <c r="T171" s="105" t="str">
        <f>IF(Q171=0,"",IF(N(K171)=0,0,IF(J171="税抜",K171,K171-U171)))</f>
        <v/>
      </c>
      <c r="U171" s="105" t="str">
        <f>IF(Q171=0,"",IF(N(K171)=0,0,IF('設定'!$B$11="切上げ",ROUNDUP(IF(J171="税抜",K171*R171/100,K171*R171/(100+R171)),0),IF('設定'!$B$11="四捨五入",ROUND(IF(J171="税抜",K171*R171/100,K171*R171/(100+R171)),0),ROUNDDOWN(IF(J171="税抜",K171*R171/100,K171*R171/(100+R171)),0)))))</f>
        <v/>
      </c>
      <c r="V171" s="105" t="str">
        <f>IF(Q171=0,"",IF(N(L171)=0,0,IF(J171="税抜",L171,L171-W171)))</f>
        <v/>
      </c>
      <c r="W171" s="105" t="str">
        <f>IF(Q171=0,"",IF(N(L171)=0,0,IF('設定'!$B$11="切上げ",ROUNDUP(IF(J171="税抜",L171*S171/100,L171*S171/(100+S171)),0),IF('設定'!$B$11="四捨五入",ROUND(IF(J171="税抜",L171*S171/100,L171*S171/(100+S171)),0),ROUNDDOWN(IF(J171="税抜",L171*S171/100,L171*S171/(100+S171)),0)))))</f>
        <v/>
      </c>
      <c r="X171" s="105" t="str">
        <f>IF(Q171=0,"",T171+U171+V171+W171+N(M171)+N(N171))</f>
        <v/>
      </c>
      <c r="Y171" s="105" t="str">
        <f>IF(Q171=0,"",IF(AND('設定'!$B$9="はい",'設定'!$B$12="はい"),T171+V171,T171+U171+V171+W171))</f>
        <v/>
      </c>
      <c r="Z171" s="105" t="str">
        <f>IF(Q171=0,"",Y171+N(N171))</f>
        <v/>
      </c>
      <c r="AA171" s="105" t="str">
        <f>IF(Q171=0,"",IF(O171="はい",0,IF(I171="クレジットカード",0,IF(I171="電子（PDFのみ）",0,IF(Y171=0,IF(Z171&lt;'印紙判定表'!$A$24,0,'印紙判定表'!$C$24),IF(Z171&lt;'印紙判定表'!$A$6,0,INDEX('印紙判定表'!$C$5:$C$19,MATCH(MAX(Y171,'印紙判定表'!$A$6),'印紙判定表'!$A$5:$A$19,1))))))))</f>
        <v/>
      </c>
      <c r="AB171" s="11" t="str">
        <f>IF(Q171=0,"",IF(O171="はい","非課税（営業に関しない受取書・国税庁 No.7125）",IF(I171="クレジットカード","課税文書に当たらない（領収書に「クレジットカード利用」と印字・国税庁 質疑応答19/37）",IF(I171="電子（PDFのみ）","課税文書に当たらない（電子データのみで紙を渡さない・国税庁 質疑応答02/10。紙に印刷して渡すと課税）",IF(AA171=0,"非課税（受取金額が"&amp;TEXT(IF(Y171=0,'印紙判定表'!$A$24,'印紙判定表'!$A$6),"#,##0")&amp;"円"&amp;"未満・国税庁 No.7105）"&amp;IF(N(N171)&gt;0,"。売上代金と売上代金以外の合計で判定","")&amp;IF(N(M171)&gt;0,"。入湯税など特別徴収の税は判定額に入れない（印紙税法基本通達第32条）",""),"課税（判定額"&amp;TEXT(Y171,"#,##0")&amp;"円→"&amp;TEXT(AA171,"#,##0")&amp;"円）"&amp;IF(AND('設定'!$B$9="はい",'設定'!$B$12="はい"),"。消費税額を除いた額で判定（国税庁 No.7124）","。税込の額で判定（"&amp;IF('設定'!$B$9="はい","消費税額を印字しない書式・国税庁 No.7124","免税事業者・国税庁 質疑応答19/21")&amp;"）")&amp;IF(N(M171)&gt;0,"。入湯税など特別徴収の税は判定額に入れない（印紙税法基本通達第32条）","")&amp;IF(I171="銀行振込","。振込でも受取書（印紙税法基本通達 別表第一 第17号文書の4）","")&amp;IF(OR(I171="電子マネー",I171="コード決済"),"。決済の仕組みで扱いが違う（国税庁 質疑応答19/50）。この表では印紙が要るものとして判定","")&amp;IF(Y171=0,"。売上代金以外の受取書として判定（第17号の2）",IF(Y171&lt;'印紙判定表'!$A$6,"。売上代金は"&amp;TEXT('印紙判定表'!$A$6,"#,##0")&amp;"円"&amp;"未満だが、売上代金以外との合計が"&amp;TEXT('印紙判定表'!$A$6,"#,##0")&amp;"円"&amp;"以上のため"&amp;TEXT(AA171,"#,##0")&amp;"円","")))))))</f>
        <v/>
      </c>
      <c r="AC171" s="11" t="str">
        <f>IF(Q171=0,"",IF(G171="はい","簡易請求書の形（宛名なし・「上様」）","事業者宛（適格請求書の形）"))</f>
        <v/>
      </c>
      <c r="AD171" s="11" t="str">
        <f>IF(COUNT(K171,L171,M171,N171)=0,"",IF(Q171=0,"取引日を入れてください（税率を取引日で決めます）。",IF(AND(G171&lt;&gt;"はい",E171=""),"宛名を入れてください（事業者宛は宛名が必要）。","")&amp;IF(AND(G171="はい",'設定'!$B$10="その他（事業者間の取引が中心）"),"「上様」にできる事業か確認してください（相手が個別に特定される取引は簡易請求書の対象外・国税庁 問24-2）。","")&amp;IF(AND(G171&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171="","領収書の日付（受領日）を入れてください。","")&amp;IF(OR(I171="電子マネー",I171="コード決済"),"決済の仕組みで印紙の扱いが違います（国税庁 質疑応答19/50）。","")))</f>
        <v/>
      </c>
      <c r="AE171" s="19" t="str">
        <f>IF(Q171=0,"",IF(P171&lt;&gt;"","領 収 書（再発行）","領 収 書"))</f>
        <v/>
      </c>
      <c r="AF171" s="19" t="str">
        <f>IF(B171="","",IF(B171&gt;=DATE(2019,5,1),"令和"&amp;IF(YEAR(B171)=2019,"元",YEAR(B171)-2018)&amp;"年"&amp;MONTH(B171)&amp;"月"&amp;DAY(B171)&amp;"日",YEAR(B171)&amp;"年"&amp;MONTH(B171)&amp;"月"&amp;DAY(B171)&amp;"日")&amp;IF(P171&lt;&gt;"","　（再発行）元の領収書 "&amp;IF(P171&gt;=DATE(2019,5,1),"令和"&amp;IF(YEAR(P171)=2019,"元",YEAR(P171)-2018)&amp;"年"&amp;MONTH(P171)&amp;"月"&amp;DAY(P171)&amp;"日",YEAR(P171)&amp;"年"&amp;MONTH(P171)&amp;"月"&amp;DAY(P171)&amp;"日")&amp;"付",""))</f>
        <v/>
      </c>
      <c r="AG171" s="19" t="str">
        <f>IF(G171="はい","上様",IF(E171="","",E171&amp;" "&amp;IF(F171="","様",F171)))</f>
        <v/>
      </c>
      <c r="AH171" s="19" t="str">
        <f>IF(Q171=0,"","金額　￥"&amp;TEXT(X171,"#,##0")&amp;" －")</f>
        <v/>
      </c>
      <c r="AI171" s="19" t="str">
        <f>IF(H171="","","但し　"&amp;IF(RIGHT(H171&amp;IF(D171&lt;&gt;"","（"&amp;D171&amp;"）",""),3)="として",H171&amp;IF(D171&lt;&gt;"","（"&amp;D171&amp;"）",""),H171&amp;IF(D171&lt;&gt;"","（"&amp;D171&amp;"）","")&amp;"として")&amp;IF(I171="クレジットカード","（クレジットカード利用）","")&amp;IF(N(L171)&gt;0,"（※は軽減税率の対象品目）",""))</f>
        <v/>
      </c>
      <c r="AJ171" s="19" t="str">
        <f>IF(OR(Q171=0,N(K171)=0),"",IF(AND('設定'!$B$12&lt;&gt;"はい",'設定'!$B$8=""),"",IF(G171="はい",R171&amp;"%対象"&amp;"　"&amp;TEXT(T171+U171,"#,##0")&amp;"円"&amp;IF('設定'!$B$12="はい","（うち消費税額 "&amp;TEXT(U171,"#,##0")&amp;"円）",""),IF('設定'!$B$12="はい",R171&amp;"%対象"&amp;"　税抜 "&amp;TEXT(T171,"#,##0")&amp;"円　消費税額 "&amp;TEXT(U171,"#,##0")&amp;"円（税込 "&amp;TEXT(T171+U171,"#,##0")&amp;"円）",R171&amp;"%対象"&amp;"　税込 "&amp;TEXT(T171+U171,"#,##0")&amp;"円"))))</f>
        <v/>
      </c>
      <c r="AK171" s="19" t="str">
        <f>IF(OR(Q171=0,N(L171)=0),"",IF(AND('設定'!$B$12&lt;&gt;"はい",'設定'!$B$8=""),"",IF(G171="はい",S171&amp;"%対象※"&amp;"　"&amp;TEXT(V171+W171,"#,##0")&amp;"円"&amp;IF('設定'!$B$12="はい","（うち消費税額 "&amp;TEXT(W171,"#,##0")&amp;"円）",""),IF('設定'!$B$12="はい",S171&amp;"%対象※"&amp;"　税抜 "&amp;TEXT(V171,"#,##0")&amp;"円　消費税額 "&amp;TEXT(W171,"#,##0")&amp;"円（税込 "&amp;TEXT(V171+W171,"#,##0")&amp;"円）",S171&amp;"%対象※"&amp;"　税込 "&amp;TEXT(V171+W171,"#,##0")&amp;"円"))))</f>
        <v/>
      </c>
      <c r="AL171" s="19" t="str">
        <f>IF(OR(Q171=0,N(M171)=0),"","課税対象外（入湯税など）　"&amp;TEXT(M171,"#,##0")&amp;"円")</f>
        <v/>
      </c>
      <c r="AM171" s="19" t="str">
        <f>IF(OR(Q171=0,N(N171)=0),"","売上代金以外の額　"&amp;TEXT(N171,"#,##0")&amp;"円")</f>
        <v/>
      </c>
      <c r="AN171" s="19" t="str">
        <f>IF(Q171=0,"",IF(AA171&gt;0,"収入印紙 "&amp;TEXT(AA171,"#,##0")&amp;"円 貼付欄",""))</f>
        <v/>
      </c>
    </row>
    <row r="172">
      <c r="A172" s="103" t="n">
        <v>168</v>
      </c>
      <c r="B172" s="100" t="n"/>
      <c r="C172" s="100" t="n"/>
      <c r="D172" s="7" t="n"/>
      <c r="E172" s="7" t="n"/>
      <c r="F172" s="15" t="n"/>
      <c r="G172" s="15" t="n"/>
      <c r="H172" s="7" t="n"/>
      <c r="I172" s="15" t="n"/>
      <c r="J172" s="15" t="n"/>
      <c r="K172" s="104" t="n"/>
      <c r="L172" s="104" t="n"/>
      <c r="M172" s="104" t="n"/>
      <c r="N172" s="104" t="n"/>
      <c r="O172" s="15" t="n"/>
      <c r="P172" s="100" t="n"/>
      <c r="Q172" s="17">
        <f>IF(COUNT(K172,L172,M172,N172)=0,0,IF(AND(OR(N(K172)=0,R172&lt;&gt;""),OR(N(L172)=0,S172&lt;&gt;"")),1,0))</f>
        <v>0</v>
      </c>
      <c r="R172" s="17" t="str">
        <f>IF(C172="","",IFERROR(LOOKUP(2,1/(('設定'!$B$16:$B$19&lt;&gt;"")*('設定'!$B$16:$B$19&lt;=C172)*('設定'!$C$16:$C$19&lt;&gt;"")),'設定'!$C$16:$C$19),""))</f>
        <v/>
      </c>
      <c r="S172" s="17" t="str">
        <f>IF(C172="","",IFERROR(LOOKUP(2,1/(('設定'!$B$20:$B$23&lt;&gt;"")*('設定'!$B$20:$B$23&lt;=C172)*('設定'!$C$20:$C$23&lt;&gt;"")),'設定'!$C$20:$C$23),""))</f>
        <v/>
      </c>
      <c r="T172" s="105" t="str">
        <f>IF(Q172=0,"",IF(N(K172)=0,0,IF(J172="税抜",K172,K172-U172)))</f>
        <v/>
      </c>
      <c r="U172" s="105" t="str">
        <f>IF(Q172=0,"",IF(N(K172)=0,0,IF('設定'!$B$11="切上げ",ROUNDUP(IF(J172="税抜",K172*R172/100,K172*R172/(100+R172)),0),IF('設定'!$B$11="四捨五入",ROUND(IF(J172="税抜",K172*R172/100,K172*R172/(100+R172)),0),ROUNDDOWN(IF(J172="税抜",K172*R172/100,K172*R172/(100+R172)),0)))))</f>
        <v/>
      </c>
      <c r="V172" s="105" t="str">
        <f>IF(Q172=0,"",IF(N(L172)=0,0,IF(J172="税抜",L172,L172-W172)))</f>
        <v/>
      </c>
      <c r="W172" s="105" t="str">
        <f>IF(Q172=0,"",IF(N(L172)=0,0,IF('設定'!$B$11="切上げ",ROUNDUP(IF(J172="税抜",L172*S172/100,L172*S172/(100+S172)),0),IF('設定'!$B$11="四捨五入",ROUND(IF(J172="税抜",L172*S172/100,L172*S172/(100+S172)),0),ROUNDDOWN(IF(J172="税抜",L172*S172/100,L172*S172/(100+S172)),0)))))</f>
        <v/>
      </c>
      <c r="X172" s="105" t="str">
        <f>IF(Q172=0,"",T172+U172+V172+W172+N(M172)+N(N172))</f>
        <v/>
      </c>
      <c r="Y172" s="105" t="str">
        <f>IF(Q172=0,"",IF(AND('設定'!$B$9="はい",'設定'!$B$12="はい"),T172+V172,T172+U172+V172+W172))</f>
        <v/>
      </c>
      <c r="Z172" s="105" t="str">
        <f>IF(Q172=0,"",Y172+N(N172))</f>
        <v/>
      </c>
      <c r="AA172" s="105" t="str">
        <f>IF(Q172=0,"",IF(O172="はい",0,IF(I172="クレジットカード",0,IF(I172="電子（PDFのみ）",0,IF(Y172=0,IF(Z172&lt;'印紙判定表'!$A$24,0,'印紙判定表'!$C$24),IF(Z172&lt;'印紙判定表'!$A$6,0,INDEX('印紙判定表'!$C$5:$C$19,MATCH(MAX(Y172,'印紙判定表'!$A$6),'印紙判定表'!$A$5:$A$19,1))))))))</f>
        <v/>
      </c>
      <c r="AB172" s="11" t="str">
        <f>IF(Q172=0,"",IF(O172="はい","非課税（営業に関しない受取書・国税庁 No.7125）",IF(I172="クレジットカード","課税文書に当たらない（領収書に「クレジットカード利用」と印字・国税庁 質疑応答19/37）",IF(I172="電子（PDFのみ）","課税文書に当たらない（電子データのみで紙を渡さない・国税庁 質疑応答02/10。紙に印刷して渡すと課税）",IF(AA172=0,"非課税（受取金額が"&amp;TEXT(IF(Y172=0,'印紙判定表'!$A$24,'印紙判定表'!$A$6),"#,##0")&amp;"円"&amp;"未満・国税庁 No.7105）"&amp;IF(N(N172)&gt;0,"。売上代金と売上代金以外の合計で判定","")&amp;IF(N(M172)&gt;0,"。入湯税など特別徴収の税は判定額に入れない（印紙税法基本通達第32条）",""),"課税（判定額"&amp;TEXT(Y172,"#,##0")&amp;"円→"&amp;TEXT(AA172,"#,##0")&amp;"円）"&amp;IF(AND('設定'!$B$9="はい",'設定'!$B$12="はい"),"。消費税額を除いた額で判定（国税庁 No.7124）","。税込の額で判定（"&amp;IF('設定'!$B$9="はい","消費税額を印字しない書式・国税庁 No.7124","免税事業者・国税庁 質疑応答19/21")&amp;"）")&amp;IF(N(M172)&gt;0,"。入湯税など特別徴収の税は判定額に入れない（印紙税法基本通達第32条）","")&amp;IF(I172="銀行振込","。振込でも受取書（印紙税法基本通達 別表第一 第17号文書の4）","")&amp;IF(OR(I172="電子マネー",I172="コード決済"),"。決済の仕組みで扱いが違う（国税庁 質疑応答19/50）。この表では印紙が要るものとして判定","")&amp;IF(Y172=0,"。売上代金以外の受取書として判定（第17号の2）",IF(Y172&lt;'印紙判定表'!$A$6,"。売上代金は"&amp;TEXT('印紙判定表'!$A$6,"#,##0")&amp;"円"&amp;"未満だが、売上代金以外との合計が"&amp;TEXT('印紙判定表'!$A$6,"#,##0")&amp;"円"&amp;"以上のため"&amp;TEXT(AA172,"#,##0")&amp;"円","")))))))</f>
        <v/>
      </c>
      <c r="AC172" s="11" t="str">
        <f>IF(Q172=0,"",IF(G172="はい","簡易請求書の形（宛名なし・「上様」）","事業者宛（適格請求書の形）"))</f>
        <v/>
      </c>
      <c r="AD172" s="11" t="str">
        <f>IF(COUNT(K172,L172,M172,N172)=0,"",IF(Q172=0,"取引日を入れてください（税率を取引日で決めます）。",IF(AND(G172&lt;&gt;"はい",E172=""),"宛名を入れてください（事業者宛は宛名が必要）。","")&amp;IF(AND(G172="はい",'設定'!$B$10="その他（事業者間の取引が中心）"),"「上様」にできる事業か確認してください（相手が個別に特定される取引は簡易請求書の対象外・国税庁 問24-2）。","")&amp;IF(AND(G172&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172="","領収書の日付（受領日）を入れてください。","")&amp;IF(OR(I172="電子マネー",I172="コード決済"),"決済の仕組みで印紙の扱いが違います（国税庁 質疑応答19/50）。","")))</f>
        <v/>
      </c>
      <c r="AE172" s="19" t="str">
        <f>IF(Q172=0,"",IF(P172&lt;&gt;"","領 収 書（再発行）","領 収 書"))</f>
        <v/>
      </c>
      <c r="AF172" s="19" t="str">
        <f>IF(B172="","",IF(B172&gt;=DATE(2019,5,1),"令和"&amp;IF(YEAR(B172)=2019,"元",YEAR(B172)-2018)&amp;"年"&amp;MONTH(B172)&amp;"月"&amp;DAY(B172)&amp;"日",YEAR(B172)&amp;"年"&amp;MONTH(B172)&amp;"月"&amp;DAY(B172)&amp;"日")&amp;IF(P172&lt;&gt;"","　（再発行）元の領収書 "&amp;IF(P172&gt;=DATE(2019,5,1),"令和"&amp;IF(YEAR(P172)=2019,"元",YEAR(P172)-2018)&amp;"年"&amp;MONTH(P172)&amp;"月"&amp;DAY(P172)&amp;"日",YEAR(P172)&amp;"年"&amp;MONTH(P172)&amp;"月"&amp;DAY(P172)&amp;"日")&amp;"付",""))</f>
        <v/>
      </c>
      <c r="AG172" s="19" t="str">
        <f>IF(G172="はい","上様",IF(E172="","",E172&amp;" "&amp;IF(F172="","様",F172)))</f>
        <v/>
      </c>
      <c r="AH172" s="19" t="str">
        <f>IF(Q172=0,"","金額　￥"&amp;TEXT(X172,"#,##0")&amp;" －")</f>
        <v/>
      </c>
      <c r="AI172" s="19" t="str">
        <f>IF(H172="","","但し　"&amp;IF(RIGHT(H172&amp;IF(D172&lt;&gt;"","（"&amp;D172&amp;"）",""),3)="として",H172&amp;IF(D172&lt;&gt;"","（"&amp;D172&amp;"）",""),H172&amp;IF(D172&lt;&gt;"","（"&amp;D172&amp;"）","")&amp;"として")&amp;IF(I172="クレジットカード","（クレジットカード利用）","")&amp;IF(N(L172)&gt;0,"（※は軽減税率の対象品目）",""))</f>
        <v/>
      </c>
      <c r="AJ172" s="19" t="str">
        <f>IF(OR(Q172=0,N(K172)=0),"",IF(AND('設定'!$B$12&lt;&gt;"はい",'設定'!$B$8=""),"",IF(G172="はい",R172&amp;"%対象"&amp;"　"&amp;TEXT(T172+U172,"#,##0")&amp;"円"&amp;IF('設定'!$B$12="はい","（うち消費税額 "&amp;TEXT(U172,"#,##0")&amp;"円）",""),IF('設定'!$B$12="はい",R172&amp;"%対象"&amp;"　税抜 "&amp;TEXT(T172,"#,##0")&amp;"円　消費税額 "&amp;TEXT(U172,"#,##0")&amp;"円（税込 "&amp;TEXT(T172+U172,"#,##0")&amp;"円）",R172&amp;"%対象"&amp;"　税込 "&amp;TEXT(T172+U172,"#,##0")&amp;"円"))))</f>
        <v/>
      </c>
      <c r="AK172" s="19" t="str">
        <f>IF(OR(Q172=0,N(L172)=0),"",IF(AND('設定'!$B$12&lt;&gt;"はい",'設定'!$B$8=""),"",IF(G172="はい",S172&amp;"%対象※"&amp;"　"&amp;TEXT(V172+W172,"#,##0")&amp;"円"&amp;IF('設定'!$B$12="はい","（うち消費税額 "&amp;TEXT(W172,"#,##0")&amp;"円）",""),IF('設定'!$B$12="はい",S172&amp;"%対象※"&amp;"　税抜 "&amp;TEXT(V172,"#,##0")&amp;"円　消費税額 "&amp;TEXT(W172,"#,##0")&amp;"円（税込 "&amp;TEXT(V172+W172,"#,##0")&amp;"円）",S172&amp;"%対象※"&amp;"　税込 "&amp;TEXT(V172+W172,"#,##0")&amp;"円"))))</f>
        <v/>
      </c>
      <c r="AL172" s="19" t="str">
        <f>IF(OR(Q172=0,N(M172)=0),"","課税対象外（入湯税など）　"&amp;TEXT(M172,"#,##0")&amp;"円")</f>
        <v/>
      </c>
      <c r="AM172" s="19" t="str">
        <f>IF(OR(Q172=0,N(N172)=0),"","売上代金以外の額　"&amp;TEXT(N172,"#,##0")&amp;"円")</f>
        <v/>
      </c>
      <c r="AN172" s="19" t="str">
        <f>IF(Q172=0,"",IF(AA172&gt;0,"収入印紙 "&amp;TEXT(AA172,"#,##0")&amp;"円 貼付欄",""))</f>
        <v/>
      </c>
    </row>
    <row r="173">
      <c r="A173" s="103" t="n">
        <v>169</v>
      </c>
      <c r="B173" s="100" t="n"/>
      <c r="C173" s="100" t="n"/>
      <c r="D173" s="7" t="n"/>
      <c r="E173" s="7" t="n"/>
      <c r="F173" s="15" t="n"/>
      <c r="G173" s="15" t="n"/>
      <c r="H173" s="7" t="n"/>
      <c r="I173" s="15" t="n"/>
      <c r="J173" s="15" t="n"/>
      <c r="K173" s="104" t="n"/>
      <c r="L173" s="104" t="n"/>
      <c r="M173" s="104" t="n"/>
      <c r="N173" s="104" t="n"/>
      <c r="O173" s="15" t="n"/>
      <c r="P173" s="100" t="n"/>
      <c r="Q173" s="17">
        <f>IF(COUNT(K173,L173,M173,N173)=0,0,IF(AND(OR(N(K173)=0,R173&lt;&gt;""),OR(N(L173)=0,S173&lt;&gt;"")),1,0))</f>
        <v>0</v>
      </c>
      <c r="R173" s="17" t="str">
        <f>IF(C173="","",IFERROR(LOOKUP(2,1/(('設定'!$B$16:$B$19&lt;&gt;"")*('設定'!$B$16:$B$19&lt;=C173)*('設定'!$C$16:$C$19&lt;&gt;"")),'設定'!$C$16:$C$19),""))</f>
        <v/>
      </c>
      <c r="S173" s="17" t="str">
        <f>IF(C173="","",IFERROR(LOOKUP(2,1/(('設定'!$B$20:$B$23&lt;&gt;"")*('設定'!$B$20:$B$23&lt;=C173)*('設定'!$C$20:$C$23&lt;&gt;"")),'設定'!$C$20:$C$23),""))</f>
        <v/>
      </c>
      <c r="T173" s="105" t="str">
        <f>IF(Q173=0,"",IF(N(K173)=0,0,IF(J173="税抜",K173,K173-U173)))</f>
        <v/>
      </c>
      <c r="U173" s="105" t="str">
        <f>IF(Q173=0,"",IF(N(K173)=0,0,IF('設定'!$B$11="切上げ",ROUNDUP(IF(J173="税抜",K173*R173/100,K173*R173/(100+R173)),0),IF('設定'!$B$11="四捨五入",ROUND(IF(J173="税抜",K173*R173/100,K173*R173/(100+R173)),0),ROUNDDOWN(IF(J173="税抜",K173*R173/100,K173*R173/(100+R173)),0)))))</f>
        <v/>
      </c>
      <c r="V173" s="105" t="str">
        <f>IF(Q173=0,"",IF(N(L173)=0,0,IF(J173="税抜",L173,L173-W173)))</f>
        <v/>
      </c>
      <c r="W173" s="105" t="str">
        <f>IF(Q173=0,"",IF(N(L173)=0,0,IF('設定'!$B$11="切上げ",ROUNDUP(IF(J173="税抜",L173*S173/100,L173*S173/(100+S173)),0),IF('設定'!$B$11="四捨五入",ROUND(IF(J173="税抜",L173*S173/100,L173*S173/(100+S173)),0),ROUNDDOWN(IF(J173="税抜",L173*S173/100,L173*S173/(100+S173)),0)))))</f>
        <v/>
      </c>
      <c r="X173" s="105" t="str">
        <f>IF(Q173=0,"",T173+U173+V173+W173+N(M173)+N(N173))</f>
        <v/>
      </c>
      <c r="Y173" s="105" t="str">
        <f>IF(Q173=0,"",IF(AND('設定'!$B$9="はい",'設定'!$B$12="はい"),T173+V173,T173+U173+V173+W173))</f>
        <v/>
      </c>
      <c r="Z173" s="105" t="str">
        <f>IF(Q173=0,"",Y173+N(N173))</f>
        <v/>
      </c>
      <c r="AA173" s="105" t="str">
        <f>IF(Q173=0,"",IF(O173="はい",0,IF(I173="クレジットカード",0,IF(I173="電子（PDFのみ）",0,IF(Y173=0,IF(Z173&lt;'印紙判定表'!$A$24,0,'印紙判定表'!$C$24),IF(Z173&lt;'印紙判定表'!$A$6,0,INDEX('印紙判定表'!$C$5:$C$19,MATCH(MAX(Y173,'印紙判定表'!$A$6),'印紙判定表'!$A$5:$A$19,1))))))))</f>
        <v/>
      </c>
      <c r="AB173" s="11" t="str">
        <f>IF(Q173=0,"",IF(O173="はい","非課税（営業に関しない受取書・国税庁 No.7125）",IF(I173="クレジットカード","課税文書に当たらない（領収書に「クレジットカード利用」と印字・国税庁 質疑応答19/37）",IF(I173="電子（PDFのみ）","課税文書に当たらない（電子データのみで紙を渡さない・国税庁 質疑応答02/10。紙に印刷して渡すと課税）",IF(AA173=0,"非課税（受取金額が"&amp;TEXT(IF(Y173=0,'印紙判定表'!$A$24,'印紙判定表'!$A$6),"#,##0")&amp;"円"&amp;"未満・国税庁 No.7105）"&amp;IF(N(N173)&gt;0,"。売上代金と売上代金以外の合計で判定","")&amp;IF(N(M173)&gt;0,"。入湯税など特別徴収の税は判定額に入れない（印紙税法基本通達第32条）",""),"課税（判定額"&amp;TEXT(Y173,"#,##0")&amp;"円→"&amp;TEXT(AA173,"#,##0")&amp;"円）"&amp;IF(AND('設定'!$B$9="はい",'設定'!$B$12="はい"),"。消費税額を除いた額で判定（国税庁 No.7124）","。税込の額で判定（"&amp;IF('設定'!$B$9="はい","消費税額を印字しない書式・国税庁 No.7124","免税事業者・国税庁 質疑応答19/21")&amp;"）")&amp;IF(N(M173)&gt;0,"。入湯税など特別徴収の税は判定額に入れない（印紙税法基本通達第32条）","")&amp;IF(I173="銀行振込","。振込でも受取書（印紙税法基本通達 別表第一 第17号文書の4）","")&amp;IF(OR(I173="電子マネー",I173="コード決済"),"。決済の仕組みで扱いが違う（国税庁 質疑応答19/50）。この表では印紙が要るものとして判定","")&amp;IF(Y173=0,"。売上代金以外の受取書として判定（第17号の2）",IF(Y173&lt;'印紙判定表'!$A$6,"。売上代金は"&amp;TEXT('印紙判定表'!$A$6,"#,##0")&amp;"円"&amp;"未満だが、売上代金以外との合計が"&amp;TEXT('印紙判定表'!$A$6,"#,##0")&amp;"円"&amp;"以上のため"&amp;TEXT(AA173,"#,##0")&amp;"円","")))))))</f>
        <v/>
      </c>
      <c r="AC173" s="11" t="str">
        <f>IF(Q173=0,"",IF(G173="はい","簡易請求書の形（宛名なし・「上様」）","事業者宛（適格請求書の形）"))</f>
        <v/>
      </c>
      <c r="AD173" s="11" t="str">
        <f>IF(COUNT(K173,L173,M173,N173)=0,"",IF(Q173=0,"取引日を入れてください（税率を取引日で決めます）。",IF(AND(G173&lt;&gt;"はい",E173=""),"宛名を入れてください（事業者宛は宛名が必要）。","")&amp;IF(AND(G173="はい",'設定'!$B$10="その他（事業者間の取引が中心）"),"「上様」にできる事業か確認してください（相手が個別に特定される取引は簡易請求書の対象外・国税庁 問24-2）。","")&amp;IF(AND(G173&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173="","領収書の日付（受領日）を入れてください。","")&amp;IF(OR(I173="電子マネー",I173="コード決済"),"決済の仕組みで印紙の扱いが違います（国税庁 質疑応答19/50）。","")))</f>
        <v/>
      </c>
      <c r="AE173" s="19" t="str">
        <f>IF(Q173=0,"",IF(P173&lt;&gt;"","領 収 書（再発行）","領 収 書"))</f>
        <v/>
      </c>
      <c r="AF173" s="19" t="str">
        <f>IF(B173="","",IF(B173&gt;=DATE(2019,5,1),"令和"&amp;IF(YEAR(B173)=2019,"元",YEAR(B173)-2018)&amp;"年"&amp;MONTH(B173)&amp;"月"&amp;DAY(B173)&amp;"日",YEAR(B173)&amp;"年"&amp;MONTH(B173)&amp;"月"&amp;DAY(B173)&amp;"日")&amp;IF(P173&lt;&gt;"","　（再発行）元の領収書 "&amp;IF(P173&gt;=DATE(2019,5,1),"令和"&amp;IF(YEAR(P173)=2019,"元",YEAR(P173)-2018)&amp;"年"&amp;MONTH(P173)&amp;"月"&amp;DAY(P173)&amp;"日",YEAR(P173)&amp;"年"&amp;MONTH(P173)&amp;"月"&amp;DAY(P173)&amp;"日")&amp;"付",""))</f>
        <v/>
      </c>
      <c r="AG173" s="19" t="str">
        <f>IF(G173="はい","上様",IF(E173="","",E173&amp;" "&amp;IF(F173="","様",F173)))</f>
        <v/>
      </c>
      <c r="AH173" s="19" t="str">
        <f>IF(Q173=0,"","金額　￥"&amp;TEXT(X173,"#,##0")&amp;" －")</f>
        <v/>
      </c>
      <c r="AI173" s="19" t="str">
        <f>IF(H173="","","但し　"&amp;IF(RIGHT(H173&amp;IF(D173&lt;&gt;"","（"&amp;D173&amp;"）",""),3)="として",H173&amp;IF(D173&lt;&gt;"","（"&amp;D173&amp;"）",""),H173&amp;IF(D173&lt;&gt;"","（"&amp;D173&amp;"）","")&amp;"として")&amp;IF(I173="クレジットカード","（クレジットカード利用）","")&amp;IF(N(L173)&gt;0,"（※は軽減税率の対象品目）",""))</f>
        <v/>
      </c>
      <c r="AJ173" s="19" t="str">
        <f>IF(OR(Q173=0,N(K173)=0),"",IF(AND('設定'!$B$12&lt;&gt;"はい",'設定'!$B$8=""),"",IF(G173="はい",R173&amp;"%対象"&amp;"　"&amp;TEXT(T173+U173,"#,##0")&amp;"円"&amp;IF('設定'!$B$12="はい","（うち消費税額 "&amp;TEXT(U173,"#,##0")&amp;"円）",""),IF('設定'!$B$12="はい",R173&amp;"%対象"&amp;"　税抜 "&amp;TEXT(T173,"#,##0")&amp;"円　消費税額 "&amp;TEXT(U173,"#,##0")&amp;"円（税込 "&amp;TEXT(T173+U173,"#,##0")&amp;"円）",R173&amp;"%対象"&amp;"　税込 "&amp;TEXT(T173+U173,"#,##0")&amp;"円"))))</f>
        <v/>
      </c>
      <c r="AK173" s="19" t="str">
        <f>IF(OR(Q173=0,N(L173)=0),"",IF(AND('設定'!$B$12&lt;&gt;"はい",'設定'!$B$8=""),"",IF(G173="はい",S173&amp;"%対象※"&amp;"　"&amp;TEXT(V173+W173,"#,##0")&amp;"円"&amp;IF('設定'!$B$12="はい","（うち消費税額 "&amp;TEXT(W173,"#,##0")&amp;"円）",""),IF('設定'!$B$12="はい",S173&amp;"%対象※"&amp;"　税抜 "&amp;TEXT(V173,"#,##0")&amp;"円　消費税額 "&amp;TEXT(W173,"#,##0")&amp;"円（税込 "&amp;TEXT(V173+W173,"#,##0")&amp;"円）",S173&amp;"%対象※"&amp;"　税込 "&amp;TEXT(V173+W173,"#,##0")&amp;"円"))))</f>
        <v/>
      </c>
      <c r="AL173" s="19" t="str">
        <f>IF(OR(Q173=0,N(M173)=0),"","課税対象外（入湯税など）　"&amp;TEXT(M173,"#,##0")&amp;"円")</f>
        <v/>
      </c>
      <c r="AM173" s="19" t="str">
        <f>IF(OR(Q173=0,N(N173)=0),"","売上代金以外の額　"&amp;TEXT(N173,"#,##0")&amp;"円")</f>
        <v/>
      </c>
      <c r="AN173" s="19" t="str">
        <f>IF(Q173=0,"",IF(AA173&gt;0,"収入印紙 "&amp;TEXT(AA173,"#,##0")&amp;"円 貼付欄",""))</f>
        <v/>
      </c>
    </row>
    <row r="174">
      <c r="A174" s="103" t="n">
        <v>170</v>
      </c>
      <c r="B174" s="100" t="n"/>
      <c r="C174" s="100" t="n"/>
      <c r="D174" s="7" t="n"/>
      <c r="E174" s="7" t="n"/>
      <c r="F174" s="15" t="n"/>
      <c r="G174" s="15" t="n"/>
      <c r="H174" s="7" t="n"/>
      <c r="I174" s="15" t="n"/>
      <c r="J174" s="15" t="n"/>
      <c r="K174" s="104" t="n"/>
      <c r="L174" s="104" t="n"/>
      <c r="M174" s="104" t="n"/>
      <c r="N174" s="104" t="n"/>
      <c r="O174" s="15" t="n"/>
      <c r="P174" s="100" t="n"/>
      <c r="Q174" s="17">
        <f>IF(COUNT(K174,L174,M174,N174)=0,0,IF(AND(OR(N(K174)=0,R174&lt;&gt;""),OR(N(L174)=0,S174&lt;&gt;"")),1,0))</f>
        <v>0</v>
      </c>
      <c r="R174" s="17" t="str">
        <f>IF(C174="","",IFERROR(LOOKUP(2,1/(('設定'!$B$16:$B$19&lt;&gt;"")*('設定'!$B$16:$B$19&lt;=C174)*('設定'!$C$16:$C$19&lt;&gt;"")),'設定'!$C$16:$C$19),""))</f>
        <v/>
      </c>
      <c r="S174" s="17" t="str">
        <f>IF(C174="","",IFERROR(LOOKUP(2,1/(('設定'!$B$20:$B$23&lt;&gt;"")*('設定'!$B$20:$B$23&lt;=C174)*('設定'!$C$20:$C$23&lt;&gt;"")),'設定'!$C$20:$C$23),""))</f>
        <v/>
      </c>
      <c r="T174" s="105" t="str">
        <f>IF(Q174=0,"",IF(N(K174)=0,0,IF(J174="税抜",K174,K174-U174)))</f>
        <v/>
      </c>
      <c r="U174" s="105" t="str">
        <f>IF(Q174=0,"",IF(N(K174)=0,0,IF('設定'!$B$11="切上げ",ROUNDUP(IF(J174="税抜",K174*R174/100,K174*R174/(100+R174)),0),IF('設定'!$B$11="四捨五入",ROUND(IF(J174="税抜",K174*R174/100,K174*R174/(100+R174)),0),ROUNDDOWN(IF(J174="税抜",K174*R174/100,K174*R174/(100+R174)),0)))))</f>
        <v/>
      </c>
      <c r="V174" s="105" t="str">
        <f>IF(Q174=0,"",IF(N(L174)=0,0,IF(J174="税抜",L174,L174-W174)))</f>
        <v/>
      </c>
      <c r="W174" s="105" t="str">
        <f>IF(Q174=0,"",IF(N(L174)=0,0,IF('設定'!$B$11="切上げ",ROUNDUP(IF(J174="税抜",L174*S174/100,L174*S174/(100+S174)),0),IF('設定'!$B$11="四捨五入",ROUND(IF(J174="税抜",L174*S174/100,L174*S174/(100+S174)),0),ROUNDDOWN(IF(J174="税抜",L174*S174/100,L174*S174/(100+S174)),0)))))</f>
        <v/>
      </c>
      <c r="X174" s="105" t="str">
        <f>IF(Q174=0,"",T174+U174+V174+W174+N(M174)+N(N174))</f>
        <v/>
      </c>
      <c r="Y174" s="105" t="str">
        <f>IF(Q174=0,"",IF(AND('設定'!$B$9="はい",'設定'!$B$12="はい"),T174+V174,T174+U174+V174+W174))</f>
        <v/>
      </c>
      <c r="Z174" s="105" t="str">
        <f>IF(Q174=0,"",Y174+N(N174))</f>
        <v/>
      </c>
      <c r="AA174" s="105" t="str">
        <f>IF(Q174=0,"",IF(O174="はい",0,IF(I174="クレジットカード",0,IF(I174="電子（PDFのみ）",0,IF(Y174=0,IF(Z174&lt;'印紙判定表'!$A$24,0,'印紙判定表'!$C$24),IF(Z174&lt;'印紙判定表'!$A$6,0,INDEX('印紙判定表'!$C$5:$C$19,MATCH(MAX(Y174,'印紙判定表'!$A$6),'印紙判定表'!$A$5:$A$19,1))))))))</f>
        <v/>
      </c>
      <c r="AB174" s="11" t="str">
        <f>IF(Q174=0,"",IF(O174="はい","非課税（営業に関しない受取書・国税庁 No.7125）",IF(I174="クレジットカード","課税文書に当たらない（領収書に「クレジットカード利用」と印字・国税庁 質疑応答19/37）",IF(I174="電子（PDFのみ）","課税文書に当たらない（電子データのみで紙を渡さない・国税庁 質疑応答02/10。紙に印刷して渡すと課税）",IF(AA174=0,"非課税（受取金額が"&amp;TEXT(IF(Y174=0,'印紙判定表'!$A$24,'印紙判定表'!$A$6),"#,##0")&amp;"円"&amp;"未満・国税庁 No.7105）"&amp;IF(N(N174)&gt;0,"。売上代金と売上代金以外の合計で判定","")&amp;IF(N(M174)&gt;0,"。入湯税など特別徴収の税は判定額に入れない（印紙税法基本通達第32条）",""),"課税（判定額"&amp;TEXT(Y174,"#,##0")&amp;"円→"&amp;TEXT(AA174,"#,##0")&amp;"円）"&amp;IF(AND('設定'!$B$9="はい",'設定'!$B$12="はい"),"。消費税額を除いた額で判定（国税庁 No.7124）","。税込の額で判定（"&amp;IF('設定'!$B$9="はい","消費税額を印字しない書式・国税庁 No.7124","免税事業者・国税庁 質疑応答19/21")&amp;"）")&amp;IF(N(M174)&gt;0,"。入湯税など特別徴収の税は判定額に入れない（印紙税法基本通達第32条）","")&amp;IF(I174="銀行振込","。振込でも受取書（印紙税法基本通達 別表第一 第17号文書の4）","")&amp;IF(OR(I174="電子マネー",I174="コード決済"),"。決済の仕組みで扱いが違う（国税庁 質疑応答19/50）。この表では印紙が要るものとして判定","")&amp;IF(Y174=0,"。売上代金以外の受取書として判定（第17号の2）",IF(Y174&lt;'印紙判定表'!$A$6,"。売上代金は"&amp;TEXT('印紙判定表'!$A$6,"#,##0")&amp;"円"&amp;"未満だが、売上代金以外との合計が"&amp;TEXT('印紙判定表'!$A$6,"#,##0")&amp;"円"&amp;"以上のため"&amp;TEXT(AA174,"#,##0")&amp;"円","")))))))</f>
        <v/>
      </c>
      <c r="AC174" s="11" t="str">
        <f>IF(Q174=0,"",IF(G174="はい","簡易請求書の形（宛名なし・「上様」）","事業者宛（適格請求書の形）"))</f>
        <v/>
      </c>
      <c r="AD174" s="11" t="str">
        <f>IF(COUNT(K174,L174,M174,N174)=0,"",IF(Q174=0,"取引日を入れてください（税率を取引日で決めます）。",IF(AND(G174&lt;&gt;"はい",E174=""),"宛名を入れてください（事業者宛は宛名が必要）。","")&amp;IF(AND(G174="はい",'設定'!$B$10="その他（事業者間の取引が中心）"),"「上様」にできる事業か確認してください（相手が個別に特定される取引は簡易請求書の対象外・国税庁 問24-2）。","")&amp;IF(AND(G174&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174="","領収書の日付（受領日）を入れてください。","")&amp;IF(OR(I174="電子マネー",I174="コード決済"),"決済の仕組みで印紙の扱いが違います（国税庁 質疑応答19/50）。","")))</f>
        <v/>
      </c>
      <c r="AE174" s="19" t="str">
        <f>IF(Q174=0,"",IF(P174&lt;&gt;"","領 収 書（再発行）","領 収 書"))</f>
        <v/>
      </c>
      <c r="AF174" s="19" t="str">
        <f>IF(B174="","",IF(B174&gt;=DATE(2019,5,1),"令和"&amp;IF(YEAR(B174)=2019,"元",YEAR(B174)-2018)&amp;"年"&amp;MONTH(B174)&amp;"月"&amp;DAY(B174)&amp;"日",YEAR(B174)&amp;"年"&amp;MONTH(B174)&amp;"月"&amp;DAY(B174)&amp;"日")&amp;IF(P174&lt;&gt;"","　（再発行）元の領収書 "&amp;IF(P174&gt;=DATE(2019,5,1),"令和"&amp;IF(YEAR(P174)=2019,"元",YEAR(P174)-2018)&amp;"年"&amp;MONTH(P174)&amp;"月"&amp;DAY(P174)&amp;"日",YEAR(P174)&amp;"年"&amp;MONTH(P174)&amp;"月"&amp;DAY(P174)&amp;"日")&amp;"付",""))</f>
        <v/>
      </c>
      <c r="AG174" s="19" t="str">
        <f>IF(G174="はい","上様",IF(E174="","",E174&amp;" "&amp;IF(F174="","様",F174)))</f>
        <v/>
      </c>
      <c r="AH174" s="19" t="str">
        <f>IF(Q174=0,"","金額　￥"&amp;TEXT(X174,"#,##0")&amp;" －")</f>
        <v/>
      </c>
      <c r="AI174" s="19" t="str">
        <f>IF(H174="","","但し　"&amp;IF(RIGHT(H174&amp;IF(D174&lt;&gt;"","（"&amp;D174&amp;"）",""),3)="として",H174&amp;IF(D174&lt;&gt;"","（"&amp;D174&amp;"）",""),H174&amp;IF(D174&lt;&gt;"","（"&amp;D174&amp;"）","")&amp;"として")&amp;IF(I174="クレジットカード","（クレジットカード利用）","")&amp;IF(N(L174)&gt;0,"（※は軽減税率の対象品目）",""))</f>
        <v/>
      </c>
      <c r="AJ174" s="19" t="str">
        <f>IF(OR(Q174=0,N(K174)=0),"",IF(AND('設定'!$B$12&lt;&gt;"はい",'設定'!$B$8=""),"",IF(G174="はい",R174&amp;"%対象"&amp;"　"&amp;TEXT(T174+U174,"#,##0")&amp;"円"&amp;IF('設定'!$B$12="はい","（うち消費税額 "&amp;TEXT(U174,"#,##0")&amp;"円）",""),IF('設定'!$B$12="はい",R174&amp;"%対象"&amp;"　税抜 "&amp;TEXT(T174,"#,##0")&amp;"円　消費税額 "&amp;TEXT(U174,"#,##0")&amp;"円（税込 "&amp;TEXT(T174+U174,"#,##0")&amp;"円）",R174&amp;"%対象"&amp;"　税込 "&amp;TEXT(T174+U174,"#,##0")&amp;"円"))))</f>
        <v/>
      </c>
      <c r="AK174" s="19" t="str">
        <f>IF(OR(Q174=0,N(L174)=0),"",IF(AND('設定'!$B$12&lt;&gt;"はい",'設定'!$B$8=""),"",IF(G174="はい",S174&amp;"%対象※"&amp;"　"&amp;TEXT(V174+W174,"#,##0")&amp;"円"&amp;IF('設定'!$B$12="はい","（うち消費税額 "&amp;TEXT(W174,"#,##0")&amp;"円）",""),IF('設定'!$B$12="はい",S174&amp;"%対象※"&amp;"　税抜 "&amp;TEXT(V174,"#,##0")&amp;"円　消費税額 "&amp;TEXT(W174,"#,##0")&amp;"円（税込 "&amp;TEXT(V174+W174,"#,##0")&amp;"円）",S174&amp;"%対象※"&amp;"　税込 "&amp;TEXT(V174+W174,"#,##0")&amp;"円"))))</f>
        <v/>
      </c>
      <c r="AL174" s="19" t="str">
        <f>IF(OR(Q174=0,N(M174)=0),"","課税対象外（入湯税など）　"&amp;TEXT(M174,"#,##0")&amp;"円")</f>
        <v/>
      </c>
      <c r="AM174" s="19" t="str">
        <f>IF(OR(Q174=0,N(N174)=0),"","売上代金以外の額　"&amp;TEXT(N174,"#,##0")&amp;"円")</f>
        <v/>
      </c>
      <c r="AN174" s="19" t="str">
        <f>IF(Q174=0,"",IF(AA174&gt;0,"収入印紙 "&amp;TEXT(AA174,"#,##0")&amp;"円 貼付欄",""))</f>
        <v/>
      </c>
    </row>
    <row r="175">
      <c r="A175" s="103" t="n">
        <v>171</v>
      </c>
      <c r="B175" s="100" t="n"/>
      <c r="C175" s="100" t="n"/>
      <c r="D175" s="7" t="n"/>
      <c r="E175" s="7" t="n"/>
      <c r="F175" s="15" t="n"/>
      <c r="G175" s="15" t="n"/>
      <c r="H175" s="7" t="n"/>
      <c r="I175" s="15" t="n"/>
      <c r="J175" s="15" t="n"/>
      <c r="K175" s="104" t="n"/>
      <c r="L175" s="104" t="n"/>
      <c r="M175" s="104" t="n"/>
      <c r="N175" s="104" t="n"/>
      <c r="O175" s="15" t="n"/>
      <c r="P175" s="100" t="n"/>
      <c r="Q175" s="17">
        <f>IF(COUNT(K175,L175,M175,N175)=0,0,IF(AND(OR(N(K175)=0,R175&lt;&gt;""),OR(N(L175)=0,S175&lt;&gt;"")),1,0))</f>
        <v>0</v>
      </c>
      <c r="R175" s="17" t="str">
        <f>IF(C175="","",IFERROR(LOOKUP(2,1/(('設定'!$B$16:$B$19&lt;&gt;"")*('設定'!$B$16:$B$19&lt;=C175)*('設定'!$C$16:$C$19&lt;&gt;"")),'設定'!$C$16:$C$19),""))</f>
        <v/>
      </c>
      <c r="S175" s="17" t="str">
        <f>IF(C175="","",IFERROR(LOOKUP(2,1/(('設定'!$B$20:$B$23&lt;&gt;"")*('設定'!$B$20:$B$23&lt;=C175)*('設定'!$C$20:$C$23&lt;&gt;"")),'設定'!$C$20:$C$23),""))</f>
        <v/>
      </c>
      <c r="T175" s="105" t="str">
        <f>IF(Q175=0,"",IF(N(K175)=0,0,IF(J175="税抜",K175,K175-U175)))</f>
        <v/>
      </c>
      <c r="U175" s="105" t="str">
        <f>IF(Q175=0,"",IF(N(K175)=0,0,IF('設定'!$B$11="切上げ",ROUNDUP(IF(J175="税抜",K175*R175/100,K175*R175/(100+R175)),0),IF('設定'!$B$11="四捨五入",ROUND(IF(J175="税抜",K175*R175/100,K175*R175/(100+R175)),0),ROUNDDOWN(IF(J175="税抜",K175*R175/100,K175*R175/(100+R175)),0)))))</f>
        <v/>
      </c>
      <c r="V175" s="105" t="str">
        <f>IF(Q175=0,"",IF(N(L175)=0,0,IF(J175="税抜",L175,L175-W175)))</f>
        <v/>
      </c>
      <c r="W175" s="105" t="str">
        <f>IF(Q175=0,"",IF(N(L175)=0,0,IF('設定'!$B$11="切上げ",ROUNDUP(IF(J175="税抜",L175*S175/100,L175*S175/(100+S175)),0),IF('設定'!$B$11="四捨五入",ROUND(IF(J175="税抜",L175*S175/100,L175*S175/(100+S175)),0),ROUNDDOWN(IF(J175="税抜",L175*S175/100,L175*S175/(100+S175)),0)))))</f>
        <v/>
      </c>
      <c r="X175" s="105" t="str">
        <f>IF(Q175=0,"",T175+U175+V175+W175+N(M175)+N(N175))</f>
        <v/>
      </c>
      <c r="Y175" s="105" t="str">
        <f>IF(Q175=0,"",IF(AND('設定'!$B$9="はい",'設定'!$B$12="はい"),T175+V175,T175+U175+V175+W175))</f>
        <v/>
      </c>
      <c r="Z175" s="105" t="str">
        <f>IF(Q175=0,"",Y175+N(N175))</f>
        <v/>
      </c>
      <c r="AA175" s="105" t="str">
        <f>IF(Q175=0,"",IF(O175="はい",0,IF(I175="クレジットカード",0,IF(I175="電子（PDFのみ）",0,IF(Y175=0,IF(Z175&lt;'印紙判定表'!$A$24,0,'印紙判定表'!$C$24),IF(Z175&lt;'印紙判定表'!$A$6,0,INDEX('印紙判定表'!$C$5:$C$19,MATCH(MAX(Y175,'印紙判定表'!$A$6),'印紙判定表'!$A$5:$A$19,1))))))))</f>
        <v/>
      </c>
      <c r="AB175" s="11" t="str">
        <f>IF(Q175=0,"",IF(O175="はい","非課税（営業に関しない受取書・国税庁 No.7125）",IF(I175="クレジットカード","課税文書に当たらない（領収書に「クレジットカード利用」と印字・国税庁 質疑応答19/37）",IF(I175="電子（PDFのみ）","課税文書に当たらない（電子データのみで紙を渡さない・国税庁 質疑応答02/10。紙に印刷して渡すと課税）",IF(AA175=0,"非課税（受取金額が"&amp;TEXT(IF(Y175=0,'印紙判定表'!$A$24,'印紙判定表'!$A$6),"#,##0")&amp;"円"&amp;"未満・国税庁 No.7105）"&amp;IF(N(N175)&gt;0,"。売上代金と売上代金以外の合計で判定","")&amp;IF(N(M175)&gt;0,"。入湯税など特別徴収の税は判定額に入れない（印紙税法基本通達第32条）",""),"課税（判定額"&amp;TEXT(Y175,"#,##0")&amp;"円→"&amp;TEXT(AA175,"#,##0")&amp;"円）"&amp;IF(AND('設定'!$B$9="はい",'設定'!$B$12="はい"),"。消費税額を除いた額で判定（国税庁 No.7124）","。税込の額で判定（"&amp;IF('設定'!$B$9="はい","消費税額を印字しない書式・国税庁 No.7124","免税事業者・国税庁 質疑応答19/21")&amp;"）")&amp;IF(N(M175)&gt;0,"。入湯税など特別徴収の税は判定額に入れない（印紙税法基本通達第32条）","")&amp;IF(I175="銀行振込","。振込でも受取書（印紙税法基本通達 別表第一 第17号文書の4）","")&amp;IF(OR(I175="電子マネー",I175="コード決済"),"。決済の仕組みで扱いが違う（国税庁 質疑応答19/50）。この表では印紙が要るものとして判定","")&amp;IF(Y175=0,"。売上代金以外の受取書として判定（第17号の2）",IF(Y175&lt;'印紙判定表'!$A$6,"。売上代金は"&amp;TEXT('印紙判定表'!$A$6,"#,##0")&amp;"円"&amp;"未満だが、売上代金以外との合計が"&amp;TEXT('印紙判定表'!$A$6,"#,##0")&amp;"円"&amp;"以上のため"&amp;TEXT(AA175,"#,##0")&amp;"円","")))))))</f>
        <v/>
      </c>
      <c r="AC175" s="11" t="str">
        <f>IF(Q175=0,"",IF(G175="はい","簡易請求書の形（宛名なし・「上様」）","事業者宛（適格請求書の形）"))</f>
        <v/>
      </c>
      <c r="AD175" s="11" t="str">
        <f>IF(COUNT(K175,L175,M175,N175)=0,"",IF(Q175=0,"取引日を入れてください（税率を取引日で決めます）。",IF(AND(G175&lt;&gt;"はい",E175=""),"宛名を入れてください（事業者宛は宛名が必要）。","")&amp;IF(AND(G175="はい",'設定'!$B$10="その他（事業者間の取引が中心）"),"「上様」にできる事業か確認してください（相手が個別に特定される取引は簡易請求書の対象外・国税庁 問24-2）。","")&amp;IF(AND(G175&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175="","領収書の日付（受領日）を入れてください。","")&amp;IF(OR(I175="電子マネー",I175="コード決済"),"決済の仕組みで印紙の扱いが違います（国税庁 質疑応答19/50）。","")))</f>
        <v/>
      </c>
      <c r="AE175" s="19" t="str">
        <f>IF(Q175=0,"",IF(P175&lt;&gt;"","領 収 書（再発行）","領 収 書"))</f>
        <v/>
      </c>
      <c r="AF175" s="19" t="str">
        <f>IF(B175="","",IF(B175&gt;=DATE(2019,5,1),"令和"&amp;IF(YEAR(B175)=2019,"元",YEAR(B175)-2018)&amp;"年"&amp;MONTH(B175)&amp;"月"&amp;DAY(B175)&amp;"日",YEAR(B175)&amp;"年"&amp;MONTH(B175)&amp;"月"&amp;DAY(B175)&amp;"日")&amp;IF(P175&lt;&gt;"","　（再発行）元の領収書 "&amp;IF(P175&gt;=DATE(2019,5,1),"令和"&amp;IF(YEAR(P175)=2019,"元",YEAR(P175)-2018)&amp;"年"&amp;MONTH(P175)&amp;"月"&amp;DAY(P175)&amp;"日",YEAR(P175)&amp;"年"&amp;MONTH(P175)&amp;"月"&amp;DAY(P175)&amp;"日")&amp;"付",""))</f>
        <v/>
      </c>
      <c r="AG175" s="19" t="str">
        <f>IF(G175="はい","上様",IF(E175="","",E175&amp;" "&amp;IF(F175="","様",F175)))</f>
        <v/>
      </c>
      <c r="AH175" s="19" t="str">
        <f>IF(Q175=0,"","金額　￥"&amp;TEXT(X175,"#,##0")&amp;" －")</f>
        <v/>
      </c>
      <c r="AI175" s="19" t="str">
        <f>IF(H175="","","但し　"&amp;IF(RIGHT(H175&amp;IF(D175&lt;&gt;"","（"&amp;D175&amp;"）",""),3)="として",H175&amp;IF(D175&lt;&gt;"","（"&amp;D175&amp;"）",""),H175&amp;IF(D175&lt;&gt;"","（"&amp;D175&amp;"）","")&amp;"として")&amp;IF(I175="クレジットカード","（クレジットカード利用）","")&amp;IF(N(L175)&gt;0,"（※は軽減税率の対象品目）",""))</f>
        <v/>
      </c>
      <c r="AJ175" s="19" t="str">
        <f>IF(OR(Q175=0,N(K175)=0),"",IF(AND('設定'!$B$12&lt;&gt;"はい",'設定'!$B$8=""),"",IF(G175="はい",R175&amp;"%対象"&amp;"　"&amp;TEXT(T175+U175,"#,##0")&amp;"円"&amp;IF('設定'!$B$12="はい","（うち消費税額 "&amp;TEXT(U175,"#,##0")&amp;"円）",""),IF('設定'!$B$12="はい",R175&amp;"%対象"&amp;"　税抜 "&amp;TEXT(T175,"#,##0")&amp;"円　消費税額 "&amp;TEXT(U175,"#,##0")&amp;"円（税込 "&amp;TEXT(T175+U175,"#,##0")&amp;"円）",R175&amp;"%対象"&amp;"　税込 "&amp;TEXT(T175+U175,"#,##0")&amp;"円"))))</f>
        <v/>
      </c>
      <c r="AK175" s="19" t="str">
        <f>IF(OR(Q175=0,N(L175)=0),"",IF(AND('設定'!$B$12&lt;&gt;"はい",'設定'!$B$8=""),"",IF(G175="はい",S175&amp;"%対象※"&amp;"　"&amp;TEXT(V175+W175,"#,##0")&amp;"円"&amp;IF('設定'!$B$12="はい","（うち消費税額 "&amp;TEXT(W175,"#,##0")&amp;"円）",""),IF('設定'!$B$12="はい",S175&amp;"%対象※"&amp;"　税抜 "&amp;TEXT(V175,"#,##0")&amp;"円　消費税額 "&amp;TEXT(W175,"#,##0")&amp;"円（税込 "&amp;TEXT(V175+W175,"#,##0")&amp;"円）",S175&amp;"%対象※"&amp;"　税込 "&amp;TEXT(V175+W175,"#,##0")&amp;"円"))))</f>
        <v/>
      </c>
      <c r="AL175" s="19" t="str">
        <f>IF(OR(Q175=0,N(M175)=0),"","課税対象外（入湯税など）　"&amp;TEXT(M175,"#,##0")&amp;"円")</f>
        <v/>
      </c>
      <c r="AM175" s="19" t="str">
        <f>IF(OR(Q175=0,N(N175)=0),"","売上代金以外の額　"&amp;TEXT(N175,"#,##0")&amp;"円")</f>
        <v/>
      </c>
      <c r="AN175" s="19" t="str">
        <f>IF(Q175=0,"",IF(AA175&gt;0,"収入印紙 "&amp;TEXT(AA175,"#,##0")&amp;"円 貼付欄",""))</f>
        <v/>
      </c>
    </row>
    <row r="176">
      <c r="A176" s="103" t="n">
        <v>172</v>
      </c>
      <c r="B176" s="100" t="n"/>
      <c r="C176" s="100" t="n"/>
      <c r="D176" s="7" t="n"/>
      <c r="E176" s="7" t="n"/>
      <c r="F176" s="15" t="n"/>
      <c r="G176" s="15" t="n"/>
      <c r="H176" s="7" t="n"/>
      <c r="I176" s="15" t="n"/>
      <c r="J176" s="15" t="n"/>
      <c r="K176" s="104" t="n"/>
      <c r="L176" s="104" t="n"/>
      <c r="M176" s="104" t="n"/>
      <c r="N176" s="104" t="n"/>
      <c r="O176" s="15" t="n"/>
      <c r="P176" s="100" t="n"/>
      <c r="Q176" s="17">
        <f>IF(COUNT(K176,L176,M176,N176)=0,0,IF(AND(OR(N(K176)=0,R176&lt;&gt;""),OR(N(L176)=0,S176&lt;&gt;"")),1,0))</f>
        <v>0</v>
      </c>
      <c r="R176" s="17" t="str">
        <f>IF(C176="","",IFERROR(LOOKUP(2,1/(('設定'!$B$16:$B$19&lt;&gt;"")*('設定'!$B$16:$B$19&lt;=C176)*('設定'!$C$16:$C$19&lt;&gt;"")),'設定'!$C$16:$C$19),""))</f>
        <v/>
      </c>
      <c r="S176" s="17" t="str">
        <f>IF(C176="","",IFERROR(LOOKUP(2,1/(('設定'!$B$20:$B$23&lt;&gt;"")*('設定'!$B$20:$B$23&lt;=C176)*('設定'!$C$20:$C$23&lt;&gt;"")),'設定'!$C$20:$C$23),""))</f>
        <v/>
      </c>
      <c r="T176" s="105" t="str">
        <f>IF(Q176=0,"",IF(N(K176)=0,0,IF(J176="税抜",K176,K176-U176)))</f>
        <v/>
      </c>
      <c r="U176" s="105" t="str">
        <f>IF(Q176=0,"",IF(N(K176)=0,0,IF('設定'!$B$11="切上げ",ROUNDUP(IF(J176="税抜",K176*R176/100,K176*R176/(100+R176)),0),IF('設定'!$B$11="四捨五入",ROUND(IF(J176="税抜",K176*R176/100,K176*R176/(100+R176)),0),ROUNDDOWN(IF(J176="税抜",K176*R176/100,K176*R176/(100+R176)),0)))))</f>
        <v/>
      </c>
      <c r="V176" s="105" t="str">
        <f>IF(Q176=0,"",IF(N(L176)=0,0,IF(J176="税抜",L176,L176-W176)))</f>
        <v/>
      </c>
      <c r="W176" s="105" t="str">
        <f>IF(Q176=0,"",IF(N(L176)=0,0,IF('設定'!$B$11="切上げ",ROUNDUP(IF(J176="税抜",L176*S176/100,L176*S176/(100+S176)),0),IF('設定'!$B$11="四捨五入",ROUND(IF(J176="税抜",L176*S176/100,L176*S176/(100+S176)),0),ROUNDDOWN(IF(J176="税抜",L176*S176/100,L176*S176/(100+S176)),0)))))</f>
        <v/>
      </c>
      <c r="X176" s="105" t="str">
        <f>IF(Q176=0,"",T176+U176+V176+W176+N(M176)+N(N176))</f>
        <v/>
      </c>
      <c r="Y176" s="105" t="str">
        <f>IF(Q176=0,"",IF(AND('設定'!$B$9="はい",'設定'!$B$12="はい"),T176+V176,T176+U176+V176+W176))</f>
        <v/>
      </c>
      <c r="Z176" s="105" t="str">
        <f>IF(Q176=0,"",Y176+N(N176))</f>
        <v/>
      </c>
      <c r="AA176" s="105" t="str">
        <f>IF(Q176=0,"",IF(O176="はい",0,IF(I176="クレジットカード",0,IF(I176="電子（PDFのみ）",0,IF(Y176=0,IF(Z176&lt;'印紙判定表'!$A$24,0,'印紙判定表'!$C$24),IF(Z176&lt;'印紙判定表'!$A$6,0,INDEX('印紙判定表'!$C$5:$C$19,MATCH(MAX(Y176,'印紙判定表'!$A$6),'印紙判定表'!$A$5:$A$19,1))))))))</f>
        <v/>
      </c>
      <c r="AB176" s="11" t="str">
        <f>IF(Q176=0,"",IF(O176="はい","非課税（営業に関しない受取書・国税庁 No.7125）",IF(I176="クレジットカード","課税文書に当たらない（領収書に「クレジットカード利用」と印字・国税庁 質疑応答19/37）",IF(I176="電子（PDFのみ）","課税文書に当たらない（電子データのみで紙を渡さない・国税庁 質疑応答02/10。紙に印刷して渡すと課税）",IF(AA176=0,"非課税（受取金額が"&amp;TEXT(IF(Y176=0,'印紙判定表'!$A$24,'印紙判定表'!$A$6),"#,##0")&amp;"円"&amp;"未満・国税庁 No.7105）"&amp;IF(N(N176)&gt;0,"。売上代金と売上代金以外の合計で判定","")&amp;IF(N(M176)&gt;0,"。入湯税など特別徴収の税は判定額に入れない（印紙税法基本通達第32条）",""),"課税（判定額"&amp;TEXT(Y176,"#,##0")&amp;"円→"&amp;TEXT(AA176,"#,##0")&amp;"円）"&amp;IF(AND('設定'!$B$9="はい",'設定'!$B$12="はい"),"。消費税額を除いた額で判定（国税庁 No.7124）","。税込の額で判定（"&amp;IF('設定'!$B$9="はい","消費税額を印字しない書式・国税庁 No.7124","免税事業者・国税庁 質疑応答19/21")&amp;"）")&amp;IF(N(M176)&gt;0,"。入湯税など特別徴収の税は判定額に入れない（印紙税法基本通達第32条）","")&amp;IF(I176="銀行振込","。振込でも受取書（印紙税法基本通達 別表第一 第17号文書の4）","")&amp;IF(OR(I176="電子マネー",I176="コード決済"),"。決済の仕組みで扱いが違う（国税庁 質疑応答19/50）。この表では印紙が要るものとして判定","")&amp;IF(Y176=0,"。売上代金以外の受取書として判定（第17号の2）",IF(Y176&lt;'印紙判定表'!$A$6,"。売上代金は"&amp;TEXT('印紙判定表'!$A$6,"#,##0")&amp;"円"&amp;"未満だが、売上代金以外との合計が"&amp;TEXT('印紙判定表'!$A$6,"#,##0")&amp;"円"&amp;"以上のため"&amp;TEXT(AA176,"#,##0")&amp;"円","")))))))</f>
        <v/>
      </c>
      <c r="AC176" s="11" t="str">
        <f>IF(Q176=0,"",IF(G176="はい","簡易請求書の形（宛名なし・「上様」）","事業者宛（適格請求書の形）"))</f>
        <v/>
      </c>
      <c r="AD176" s="11" t="str">
        <f>IF(COUNT(K176,L176,M176,N176)=0,"",IF(Q176=0,"取引日を入れてください（税率を取引日で決めます）。",IF(AND(G176&lt;&gt;"はい",E176=""),"宛名を入れてください（事業者宛は宛名が必要）。","")&amp;IF(AND(G176="はい",'設定'!$B$10="その他（事業者間の取引が中心）"),"「上様」にできる事業か確認してください（相手が個別に特定される取引は簡易請求書の対象外・国税庁 問24-2）。","")&amp;IF(AND(G176&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176="","領収書の日付（受領日）を入れてください。","")&amp;IF(OR(I176="電子マネー",I176="コード決済"),"決済の仕組みで印紙の扱いが違います（国税庁 質疑応答19/50）。","")))</f>
        <v/>
      </c>
      <c r="AE176" s="19" t="str">
        <f>IF(Q176=0,"",IF(P176&lt;&gt;"","領 収 書（再発行）","領 収 書"))</f>
        <v/>
      </c>
      <c r="AF176" s="19" t="str">
        <f>IF(B176="","",IF(B176&gt;=DATE(2019,5,1),"令和"&amp;IF(YEAR(B176)=2019,"元",YEAR(B176)-2018)&amp;"年"&amp;MONTH(B176)&amp;"月"&amp;DAY(B176)&amp;"日",YEAR(B176)&amp;"年"&amp;MONTH(B176)&amp;"月"&amp;DAY(B176)&amp;"日")&amp;IF(P176&lt;&gt;"","　（再発行）元の領収書 "&amp;IF(P176&gt;=DATE(2019,5,1),"令和"&amp;IF(YEAR(P176)=2019,"元",YEAR(P176)-2018)&amp;"年"&amp;MONTH(P176)&amp;"月"&amp;DAY(P176)&amp;"日",YEAR(P176)&amp;"年"&amp;MONTH(P176)&amp;"月"&amp;DAY(P176)&amp;"日")&amp;"付",""))</f>
        <v/>
      </c>
      <c r="AG176" s="19" t="str">
        <f>IF(G176="はい","上様",IF(E176="","",E176&amp;" "&amp;IF(F176="","様",F176)))</f>
        <v/>
      </c>
      <c r="AH176" s="19" t="str">
        <f>IF(Q176=0,"","金額　￥"&amp;TEXT(X176,"#,##0")&amp;" －")</f>
        <v/>
      </c>
      <c r="AI176" s="19" t="str">
        <f>IF(H176="","","但し　"&amp;IF(RIGHT(H176&amp;IF(D176&lt;&gt;"","（"&amp;D176&amp;"）",""),3)="として",H176&amp;IF(D176&lt;&gt;"","（"&amp;D176&amp;"）",""),H176&amp;IF(D176&lt;&gt;"","（"&amp;D176&amp;"）","")&amp;"として")&amp;IF(I176="クレジットカード","（クレジットカード利用）","")&amp;IF(N(L176)&gt;0,"（※は軽減税率の対象品目）",""))</f>
        <v/>
      </c>
      <c r="AJ176" s="19" t="str">
        <f>IF(OR(Q176=0,N(K176)=0),"",IF(AND('設定'!$B$12&lt;&gt;"はい",'設定'!$B$8=""),"",IF(G176="はい",R176&amp;"%対象"&amp;"　"&amp;TEXT(T176+U176,"#,##0")&amp;"円"&amp;IF('設定'!$B$12="はい","（うち消費税額 "&amp;TEXT(U176,"#,##0")&amp;"円）",""),IF('設定'!$B$12="はい",R176&amp;"%対象"&amp;"　税抜 "&amp;TEXT(T176,"#,##0")&amp;"円　消費税額 "&amp;TEXT(U176,"#,##0")&amp;"円（税込 "&amp;TEXT(T176+U176,"#,##0")&amp;"円）",R176&amp;"%対象"&amp;"　税込 "&amp;TEXT(T176+U176,"#,##0")&amp;"円"))))</f>
        <v/>
      </c>
      <c r="AK176" s="19" t="str">
        <f>IF(OR(Q176=0,N(L176)=0),"",IF(AND('設定'!$B$12&lt;&gt;"はい",'設定'!$B$8=""),"",IF(G176="はい",S176&amp;"%対象※"&amp;"　"&amp;TEXT(V176+W176,"#,##0")&amp;"円"&amp;IF('設定'!$B$12="はい","（うち消費税額 "&amp;TEXT(W176,"#,##0")&amp;"円）",""),IF('設定'!$B$12="はい",S176&amp;"%対象※"&amp;"　税抜 "&amp;TEXT(V176,"#,##0")&amp;"円　消費税額 "&amp;TEXT(W176,"#,##0")&amp;"円（税込 "&amp;TEXT(V176+W176,"#,##0")&amp;"円）",S176&amp;"%対象※"&amp;"　税込 "&amp;TEXT(V176+W176,"#,##0")&amp;"円"))))</f>
        <v/>
      </c>
      <c r="AL176" s="19" t="str">
        <f>IF(OR(Q176=0,N(M176)=0),"","課税対象外（入湯税など）　"&amp;TEXT(M176,"#,##0")&amp;"円")</f>
        <v/>
      </c>
      <c r="AM176" s="19" t="str">
        <f>IF(OR(Q176=0,N(N176)=0),"","売上代金以外の額　"&amp;TEXT(N176,"#,##0")&amp;"円")</f>
        <v/>
      </c>
      <c r="AN176" s="19" t="str">
        <f>IF(Q176=0,"",IF(AA176&gt;0,"収入印紙 "&amp;TEXT(AA176,"#,##0")&amp;"円 貼付欄",""))</f>
        <v/>
      </c>
    </row>
    <row r="177">
      <c r="A177" s="103" t="n">
        <v>173</v>
      </c>
      <c r="B177" s="100" t="n"/>
      <c r="C177" s="100" t="n"/>
      <c r="D177" s="7" t="n"/>
      <c r="E177" s="7" t="n"/>
      <c r="F177" s="15" t="n"/>
      <c r="G177" s="15" t="n"/>
      <c r="H177" s="7" t="n"/>
      <c r="I177" s="15" t="n"/>
      <c r="J177" s="15" t="n"/>
      <c r="K177" s="104" t="n"/>
      <c r="L177" s="104" t="n"/>
      <c r="M177" s="104" t="n"/>
      <c r="N177" s="104" t="n"/>
      <c r="O177" s="15" t="n"/>
      <c r="P177" s="100" t="n"/>
      <c r="Q177" s="17">
        <f>IF(COUNT(K177,L177,M177,N177)=0,0,IF(AND(OR(N(K177)=0,R177&lt;&gt;""),OR(N(L177)=0,S177&lt;&gt;"")),1,0))</f>
        <v>0</v>
      </c>
      <c r="R177" s="17" t="str">
        <f>IF(C177="","",IFERROR(LOOKUP(2,1/(('設定'!$B$16:$B$19&lt;&gt;"")*('設定'!$B$16:$B$19&lt;=C177)*('設定'!$C$16:$C$19&lt;&gt;"")),'設定'!$C$16:$C$19),""))</f>
        <v/>
      </c>
      <c r="S177" s="17" t="str">
        <f>IF(C177="","",IFERROR(LOOKUP(2,1/(('設定'!$B$20:$B$23&lt;&gt;"")*('設定'!$B$20:$B$23&lt;=C177)*('設定'!$C$20:$C$23&lt;&gt;"")),'設定'!$C$20:$C$23),""))</f>
        <v/>
      </c>
      <c r="T177" s="105" t="str">
        <f>IF(Q177=0,"",IF(N(K177)=0,0,IF(J177="税抜",K177,K177-U177)))</f>
        <v/>
      </c>
      <c r="U177" s="105" t="str">
        <f>IF(Q177=0,"",IF(N(K177)=0,0,IF('設定'!$B$11="切上げ",ROUNDUP(IF(J177="税抜",K177*R177/100,K177*R177/(100+R177)),0),IF('設定'!$B$11="四捨五入",ROUND(IF(J177="税抜",K177*R177/100,K177*R177/(100+R177)),0),ROUNDDOWN(IF(J177="税抜",K177*R177/100,K177*R177/(100+R177)),0)))))</f>
        <v/>
      </c>
      <c r="V177" s="105" t="str">
        <f>IF(Q177=0,"",IF(N(L177)=0,0,IF(J177="税抜",L177,L177-W177)))</f>
        <v/>
      </c>
      <c r="W177" s="105" t="str">
        <f>IF(Q177=0,"",IF(N(L177)=0,0,IF('設定'!$B$11="切上げ",ROUNDUP(IF(J177="税抜",L177*S177/100,L177*S177/(100+S177)),0),IF('設定'!$B$11="四捨五入",ROUND(IF(J177="税抜",L177*S177/100,L177*S177/(100+S177)),0),ROUNDDOWN(IF(J177="税抜",L177*S177/100,L177*S177/(100+S177)),0)))))</f>
        <v/>
      </c>
      <c r="X177" s="105" t="str">
        <f>IF(Q177=0,"",T177+U177+V177+W177+N(M177)+N(N177))</f>
        <v/>
      </c>
      <c r="Y177" s="105" t="str">
        <f>IF(Q177=0,"",IF(AND('設定'!$B$9="はい",'設定'!$B$12="はい"),T177+V177,T177+U177+V177+W177))</f>
        <v/>
      </c>
      <c r="Z177" s="105" t="str">
        <f>IF(Q177=0,"",Y177+N(N177))</f>
        <v/>
      </c>
      <c r="AA177" s="105" t="str">
        <f>IF(Q177=0,"",IF(O177="はい",0,IF(I177="クレジットカード",0,IF(I177="電子（PDFのみ）",0,IF(Y177=0,IF(Z177&lt;'印紙判定表'!$A$24,0,'印紙判定表'!$C$24),IF(Z177&lt;'印紙判定表'!$A$6,0,INDEX('印紙判定表'!$C$5:$C$19,MATCH(MAX(Y177,'印紙判定表'!$A$6),'印紙判定表'!$A$5:$A$19,1))))))))</f>
        <v/>
      </c>
      <c r="AB177" s="11" t="str">
        <f>IF(Q177=0,"",IF(O177="はい","非課税（営業に関しない受取書・国税庁 No.7125）",IF(I177="クレジットカード","課税文書に当たらない（領収書に「クレジットカード利用」と印字・国税庁 質疑応答19/37）",IF(I177="電子（PDFのみ）","課税文書に当たらない（電子データのみで紙を渡さない・国税庁 質疑応答02/10。紙に印刷して渡すと課税）",IF(AA177=0,"非課税（受取金額が"&amp;TEXT(IF(Y177=0,'印紙判定表'!$A$24,'印紙判定表'!$A$6),"#,##0")&amp;"円"&amp;"未満・国税庁 No.7105）"&amp;IF(N(N177)&gt;0,"。売上代金と売上代金以外の合計で判定","")&amp;IF(N(M177)&gt;0,"。入湯税など特別徴収の税は判定額に入れない（印紙税法基本通達第32条）",""),"課税（判定額"&amp;TEXT(Y177,"#,##0")&amp;"円→"&amp;TEXT(AA177,"#,##0")&amp;"円）"&amp;IF(AND('設定'!$B$9="はい",'設定'!$B$12="はい"),"。消費税額を除いた額で判定（国税庁 No.7124）","。税込の額で判定（"&amp;IF('設定'!$B$9="はい","消費税額を印字しない書式・国税庁 No.7124","免税事業者・国税庁 質疑応答19/21")&amp;"）")&amp;IF(N(M177)&gt;0,"。入湯税など特別徴収の税は判定額に入れない（印紙税法基本通達第32条）","")&amp;IF(I177="銀行振込","。振込でも受取書（印紙税法基本通達 別表第一 第17号文書の4）","")&amp;IF(OR(I177="電子マネー",I177="コード決済"),"。決済の仕組みで扱いが違う（国税庁 質疑応答19/50）。この表では印紙が要るものとして判定","")&amp;IF(Y177=0,"。売上代金以外の受取書として判定（第17号の2）",IF(Y177&lt;'印紙判定表'!$A$6,"。売上代金は"&amp;TEXT('印紙判定表'!$A$6,"#,##0")&amp;"円"&amp;"未満だが、売上代金以外との合計が"&amp;TEXT('印紙判定表'!$A$6,"#,##0")&amp;"円"&amp;"以上のため"&amp;TEXT(AA177,"#,##0")&amp;"円","")))))))</f>
        <v/>
      </c>
      <c r="AC177" s="11" t="str">
        <f>IF(Q177=0,"",IF(G177="はい","簡易請求書の形（宛名なし・「上様」）","事業者宛（適格請求書の形）"))</f>
        <v/>
      </c>
      <c r="AD177" s="11" t="str">
        <f>IF(COUNT(K177,L177,M177,N177)=0,"",IF(Q177=0,"取引日を入れてください（税率を取引日で決めます）。",IF(AND(G177&lt;&gt;"はい",E177=""),"宛名を入れてください（事業者宛は宛名が必要）。","")&amp;IF(AND(G177="はい",'設定'!$B$10="その他（事業者間の取引が中心）"),"「上様」にできる事業か確認してください（相手が個別に特定される取引は簡易請求書の対象外・国税庁 問24-2）。","")&amp;IF(AND(G177&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177="","領収書の日付（受領日）を入れてください。","")&amp;IF(OR(I177="電子マネー",I177="コード決済"),"決済の仕組みで印紙の扱いが違います（国税庁 質疑応答19/50）。","")))</f>
        <v/>
      </c>
      <c r="AE177" s="19" t="str">
        <f>IF(Q177=0,"",IF(P177&lt;&gt;"","領 収 書（再発行）","領 収 書"))</f>
        <v/>
      </c>
      <c r="AF177" s="19" t="str">
        <f>IF(B177="","",IF(B177&gt;=DATE(2019,5,1),"令和"&amp;IF(YEAR(B177)=2019,"元",YEAR(B177)-2018)&amp;"年"&amp;MONTH(B177)&amp;"月"&amp;DAY(B177)&amp;"日",YEAR(B177)&amp;"年"&amp;MONTH(B177)&amp;"月"&amp;DAY(B177)&amp;"日")&amp;IF(P177&lt;&gt;"","　（再発行）元の領収書 "&amp;IF(P177&gt;=DATE(2019,5,1),"令和"&amp;IF(YEAR(P177)=2019,"元",YEAR(P177)-2018)&amp;"年"&amp;MONTH(P177)&amp;"月"&amp;DAY(P177)&amp;"日",YEAR(P177)&amp;"年"&amp;MONTH(P177)&amp;"月"&amp;DAY(P177)&amp;"日")&amp;"付",""))</f>
        <v/>
      </c>
      <c r="AG177" s="19" t="str">
        <f>IF(G177="はい","上様",IF(E177="","",E177&amp;" "&amp;IF(F177="","様",F177)))</f>
        <v/>
      </c>
      <c r="AH177" s="19" t="str">
        <f>IF(Q177=0,"","金額　￥"&amp;TEXT(X177,"#,##0")&amp;" －")</f>
        <v/>
      </c>
      <c r="AI177" s="19" t="str">
        <f>IF(H177="","","但し　"&amp;IF(RIGHT(H177&amp;IF(D177&lt;&gt;"","（"&amp;D177&amp;"）",""),3)="として",H177&amp;IF(D177&lt;&gt;"","（"&amp;D177&amp;"）",""),H177&amp;IF(D177&lt;&gt;"","（"&amp;D177&amp;"）","")&amp;"として")&amp;IF(I177="クレジットカード","（クレジットカード利用）","")&amp;IF(N(L177)&gt;0,"（※は軽減税率の対象品目）",""))</f>
        <v/>
      </c>
      <c r="AJ177" s="19" t="str">
        <f>IF(OR(Q177=0,N(K177)=0),"",IF(AND('設定'!$B$12&lt;&gt;"はい",'設定'!$B$8=""),"",IF(G177="はい",R177&amp;"%対象"&amp;"　"&amp;TEXT(T177+U177,"#,##0")&amp;"円"&amp;IF('設定'!$B$12="はい","（うち消費税額 "&amp;TEXT(U177,"#,##0")&amp;"円）",""),IF('設定'!$B$12="はい",R177&amp;"%対象"&amp;"　税抜 "&amp;TEXT(T177,"#,##0")&amp;"円　消費税額 "&amp;TEXT(U177,"#,##0")&amp;"円（税込 "&amp;TEXT(T177+U177,"#,##0")&amp;"円）",R177&amp;"%対象"&amp;"　税込 "&amp;TEXT(T177+U177,"#,##0")&amp;"円"))))</f>
        <v/>
      </c>
      <c r="AK177" s="19" t="str">
        <f>IF(OR(Q177=0,N(L177)=0),"",IF(AND('設定'!$B$12&lt;&gt;"はい",'設定'!$B$8=""),"",IF(G177="はい",S177&amp;"%対象※"&amp;"　"&amp;TEXT(V177+W177,"#,##0")&amp;"円"&amp;IF('設定'!$B$12="はい","（うち消費税額 "&amp;TEXT(W177,"#,##0")&amp;"円）",""),IF('設定'!$B$12="はい",S177&amp;"%対象※"&amp;"　税抜 "&amp;TEXT(V177,"#,##0")&amp;"円　消費税額 "&amp;TEXT(W177,"#,##0")&amp;"円（税込 "&amp;TEXT(V177+W177,"#,##0")&amp;"円）",S177&amp;"%対象※"&amp;"　税込 "&amp;TEXT(V177+W177,"#,##0")&amp;"円"))))</f>
        <v/>
      </c>
      <c r="AL177" s="19" t="str">
        <f>IF(OR(Q177=0,N(M177)=0),"","課税対象外（入湯税など）　"&amp;TEXT(M177,"#,##0")&amp;"円")</f>
        <v/>
      </c>
      <c r="AM177" s="19" t="str">
        <f>IF(OR(Q177=0,N(N177)=0),"","売上代金以外の額　"&amp;TEXT(N177,"#,##0")&amp;"円")</f>
        <v/>
      </c>
      <c r="AN177" s="19" t="str">
        <f>IF(Q177=0,"",IF(AA177&gt;0,"収入印紙 "&amp;TEXT(AA177,"#,##0")&amp;"円 貼付欄",""))</f>
        <v/>
      </c>
    </row>
    <row r="178">
      <c r="A178" s="103" t="n">
        <v>174</v>
      </c>
      <c r="B178" s="100" t="n"/>
      <c r="C178" s="100" t="n"/>
      <c r="D178" s="7" t="n"/>
      <c r="E178" s="7" t="n"/>
      <c r="F178" s="15" t="n"/>
      <c r="G178" s="15" t="n"/>
      <c r="H178" s="7" t="n"/>
      <c r="I178" s="15" t="n"/>
      <c r="J178" s="15" t="n"/>
      <c r="K178" s="104" t="n"/>
      <c r="L178" s="104" t="n"/>
      <c r="M178" s="104" t="n"/>
      <c r="N178" s="104" t="n"/>
      <c r="O178" s="15" t="n"/>
      <c r="P178" s="100" t="n"/>
      <c r="Q178" s="17">
        <f>IF(COUNT(K178,L178,M178,N178)=0,0,IF(AND(OR(N(K178)=0,R178&lt;&gt;""),OR(N(L178)=0,S178&lt;&gt;"")),1,0))</f>
        <v>0</v>
      </c>
      <c r="R178" s="17" t="str">
        <f>IF(C178="","",IFERROR(LOOKUP(2,1/(('設定'!$B$16:$B$19&lt;&gt;"")*('設定'!$B$16:$B$19&lt;=C178)*('設定'!$C$16:$C$19&lt;&gt;"")),'設定'!$C$16:$C$19),""))</f>
        <v/>
      </c>
      <c r="S178" s="17" t="str">
        <f>IF(C178="","",IFERROR(LOOKUP(2,1/(('設定'!$B$20:$B$23&lt;&gt;"")*('設定'!$B$20:$B$23&lt;=C178)*('設定'!$C$20:$C$23&lt;&gt;"")),'設定'!$C$20:$C$23),""))</f>
        <v/>
      </c>
      <c r="T178" s="105" t="str">
        <f>IF(Q178=0,"",IF(N(K178)=0,0,IF(J178="税抜",K178,K178-U178)))</f>
        <v/>
      </c>
      <c r="U178" s="105" t="str">
        <f>IF(Q178=0,"",IF(N(K178)=0,0,IF('設定'!$B$11="切上げ",ROUNDUP(IF(J178="税抜",K178*R178/100,K178*R178/(100+R178)),0),IF('設定'!$B$11="四捨五入",ROUND(IF(J178="税抜",K178*R178/100,K178*R178/(100+R178)),0),ROUNDDOWN(IF(J178="税抜",K178*R178/100,K178*R178/(100+R178)),0)))))</f>
        <v/>
      </c>
      <c r="V178" s="105" t="str">
        <f>IF(Q178=0,"",IF(N(L178)=0,0,IF(J178="税抜",L178,L178-W178)))</f>
        <v/>
      </c>
      <c r="W178" s="105" t="str">
        <f>IF(Q178=0,"",IF(N(L178)=0,0,IF('設定'!$B$11="切上げ",ROUNDUP(IF(J178="税抜",L178*S178/100,L178*S178/(100+S178)),0),IF('設定'!$B$11="四捨五入",ROUND(IF(J178="税抜",L178*S178/100,L178*S178/(100+S178)),0),ROUNDDOWN(IF(J178="税抜",L178*S178/100,L178*S178/(100+S178)),0)))))</f>
        <v/>
      </c>
      <c r="X178" s="105" t="str">
        <f>IF(Q178=0,"",T178+U178+V178+W178+N(M178)+N(N178))</f>
        <v/>
      </c>
      <c r="Y178" s="105" t="str">
        <f>IF(Q178=0,"",IF(AND('設定'!$B$9="はい",'設定'!$B$12="はい"),T178+V178,T178+U178+V178+W178))</f>
        <v/>
      </c>
      <c r="Z178" s="105" t="str">
        <f>IF(Q178=0,"",Y178+N(N178))</f>
        <v/>
      </c>
      <c r="AA178" s="105" t="str">
        <f>IF(Q178=0,"",IF(O178="はい",0,IF(I178="クレジットカード",0,IF(I178="電子（PDFのみ）",0,IF(Y178=0,IF(Z178&lt;'印紙判定表'!$A$24,0,'印紙判定表'!$C$24),IF(Z178&lt;'印紙判定表'!$A$6,0,INDEX('印紙判定表'!$C$5:$C$19,MATCH(MAX(Y178,'印紙判定表'!$A$6),'印紙判定表'!$A$5:$A$19,1))))))))</f>
        <v/>
      </c>
      <c r="AB178" s="11" t="str">
        <f>IF(Q178=0,"",IF(O178="はい","非課税（営業に関しない受取書・国税庁 No.7125）",IF(I178="クレジットカード","課税文書に当たらない（領収書に「クレジットカード利用」と印字・国税庁 質疑応答19/37）",IF(I178="電子（PDFのみ）","課税文書に当たらない（電子データのみで紙を渡さない・国税庁 質疑応答02/10。紙に印刷して渡すと課税）",IF(AA178=0,"非課税（受取金額が"&amp;TEXT(IF(Y178=0,'印紙判定表'!$A$24,'印紙判定表'!$A$6),"#,##0")&amp;"円"&amp;"未満・国税庁 No.7105）"&amp;IF(N(N178)&gt;0,"。売上代金と売上代金以外の合計で判定","")&amp;IF(N(M178)&gt;0,"。入湯税など特別徴収の税は判定額に入れない（印紙税法基本通達第32条）",""),"課税（判定額"&amp;TEXT(Y178,"#,##0")&amp;"円→"&amp;TEXT(AA178,"#,##0")&amp;"円）"&amp;IF(AND('設定'!$B$9="はい",'設定'!$B$12="はい"),"。消費税額を除いた額で判定（国税庁 No.7124）","。税込の額で判定（"&amp;IF('設定'!$B$9="はい","消費税額を印字しない書式・国税庁 No.7124","免税事業者・国税庁 質疑応答19/21")&amp;"）")&amp;IF(N(M178)&gt;0,"。入湯税など特別徴収の税は判定額に入れない（印紙税法基本通達第32条）","")&amp;IF(I178="銀行振込","。振込でも受取書（印紙税法基本通達 別表第一 第17号文書の4）","")&amp;IF(OR(I178="電子マネー",I178="コード決済"),"。決済の仕組みで扱いが違う（国税庁 質疑応答19/50）。この表では印紙が要るものとして判定","")&amp;IF(Y178=0,"。売上代金以外の受取書として判定（第17号の2）",IF(Y178&lt;'印紙判定表'!$A$6,"。売上代金は"&amp;TEXT('印紙判定表'!$A$6,"#,##0")&amp;"円"&amp;"未満だが、売上代金以外との合計が"&amp;TEXT('印紙判定表'!$A$6,"#,##0")&amp;"円"&amp;"以上のため"&amp;TEXT(AA178,"#,##0")&amp;"円","")))))))</f>
        <v/>
      </c>
      <c r="AC178" s="11" t="str">
        <f>IF(Q178=0,"",IF(G178="はい","簡易請求書の形（宛名なし・「上様」）","事業者宛（適格請求書の形）"))</f>
        <v/>
      </c>
      <c r="AD178" s="11" t="str">
        <f>IF(COUNT(K178,L178,M178,N178)=0,"",IF(Q178=0,"取引日を入れてください（税率を取引日で決めます）。",IF(AND(G178&lt;&gt;"はい",E178=""),"宛名を入れてください（事業者宛は宛名が必要）。","")&amp;IF(AND(G178="はい",'設定'!$B$10="その他（事業者間の取引が中心）"),"「上様」にできる事業か確認してください（相手が個別に特定される取引は簡易請求書の対象外・国税庁 問24-2）。","")&amp;IF(AND(G178&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178="","領収書の日付（受領日）を入れてください。","")&amp;IF(OR(I178="電子マネー",I178="コード決済"),"決済の仕組みで印紙の扱いが違います（国税庁 質疑応答19/50）。","")))</f>
        <v/>
      </c>
      <c r="AE178" s="19" t="str">
        <f>IF(Q178=0,"",IF(P178&lt;&gt;"","領 収 書（再発行）","領 収 書"))</f>
        <v/>
      </c>
      <c r="AF178" s="19" t="str">
        <f>IF(B178="","",IF(B178&gt;=DATE(2019,5,1),"令和"&amp;IF(YEAR(B178)=2019,"元",YEAR(B178)-2018)&amp;"年"&amp;MONTH(B178)&amp;"月"&amp;DAY(B178)&amp;"日",YEAR(B178)&amp;"年"&amp;MONTH(B178)&amp;"月"&amp;DAY(B178)&amp;"日")&amp;IF(P178&lt;&gt;"","　（再発行）元の領収書 "&amp;IF(P178&gt;=DATE(2019,5,1),"令和"&amp;IF(YEAR(P178)=2019,"元",YEAR(P178)-2018)&amp;"年"&amp;MONTH(P178)&amp;"月"&amp;DAY(P178)&amp;"日",YEAR(P178)&amp;"年"&amp;MONTH(P178)&amp;"月"&amp;DAY(P178)&amp;"日")&amp;"付",""))</f>
        <v/>
      </c>
      <c r="AG178" s="19" t="str">
        <f>IF(G178="はい","上様",IF(E178="","",E178&amp;" "&amp;IF(F178="","様",F178)))</f>
        <v/>
      </c>
      <c r="AH178" s="19" t="str">
        <f>IF(Q178=0,"","金額　￥"&amp;TEXT(X178,"#,##0")&amp;" －")</f>
        <v/>
      </c>
      <c r="AI178" s="19" t="str">
        <f>IF(H178="","","但し　"&amp;IF(RIGHT(H178&amp;IF(D178&lt;&gt;"","（"&amp;D178&amp;"）",""),3)="として",H178&amp;IF(D178&lt;&gt;"","（"&amp;D178&amp;"）",""),H178&amp;IF(D178&lt;&gt;"","（"&amp;D178&amp;"）","")&amp;"として")&amp;IF(I178="クレジットカード","（クレジットカード利用）","")&amp;IF(N(L178)&gt;0,"（※は軽減税率の対象品目）",""))</f>
        <v/>
      </c>
      <c r="AJ178" s="19" t="str">
        <f>IF(OR(Q178=0,N(K178)=0),"",IF(AND('設定'!$B$12&lt;&gt;"はい",'設定'!$B$8=""),"",IF(G178="はい",R178&amp;"%対象"&amp;"　"&amp;TEXT(T178+U178,"#,##0")&amp;"円"&amp;IF('設定'!$B$12="はい","（うち消費税額 "&amp;TEXT(U178,"#,##0")&amp;"円）",""),IF('設定'!$B$12="はい",R178&amp;"%対象"&amp;"　税抜 "&amp;TEXT(T178,"#,##0")&amp;"円　消費税額 "&amp;TEXT(U178,"#,##0")&amp;"円（税込 "&amp;TEXT(T178+U178,"#,##0")&amp;"円）",R178&amp;"%対象"&amp;"　税込 "&amp;TEXT(T178+U178,"#,##0")&amp;"円"))))</f>
        <v/>
      </c>
      <c r="AK178" s="19" t="str">
        <f>IF(OR(Q178=0,N(L178)=0),"",IF(AND('設定'!$B$12&lt;&gt;"はい",'設定'!$B$8=""),"",IF(G178="はい",S178&amp;"%対象※"&amp;"　"&amp;TEXT(V178+W178,"#,##0")&amp;"円"&amp;IF('設定'!$B$12="はい","（うち消費税額 "&amp;TEXT(W178,"#,##0")&amp;"円）",""),IF('設定'!$B$12="はい",S178&amp;"%対象※"&amp;"　税抜 "&amp;TEXT(V178,"#,##0")&amp;"円　消費税額 "&amp;TEXT(W178,"#,##0")&amp;"円（税込 "&amp;TEXT(V178+W178,"#,##0")&amp;"円）",S178&amp;"%対象※"&amp;"　税込 "&amp;TEXT(V178+W178,"#,##0")&amp;"円"))))</f>
        <v/>
      </c>
      <c r="AL178" s="19" t="str">
        <f>IF(OR(Q178=0,N(M178)=0),"","課税対象外（入湯税など）　"&amp;TEXT(M178,"#,##0")&amp;"円")</f>
        <v/>
      </c>
      <c r="AM178" s="19" t="str">
        <f>IF(OR(Q178=0,N(N178)=0),"","売上代金以外の額　"&amp;TEXT(N178,"#,##0")&amp;"円")</f>
        <v/>
      </c>
      <c r="AN178" s="19" t="str">
        <f>IF(Q178=0,"",IF(AA178&gt;0,"収入印紙 "&amp;TEXT(AA178,"#,##0")&amp;"円 貼付欄",""))</f>
        <v/>
      </c>
    </row>
    <row r="179">
      <c r="A179" s="103" t="n">
        <v>175</v>
      </c>
      <c r="B179" s="100" t="n"/>
      <c r="C179" s="100" t="n"/>
      <c r="D179" s="7" t="n"/>
      <c r="E179" s="7" t="n"/>
      <c r="F179" s="15" t="n"/>
      <c r="G179" s="15" t="n"/>
      <c r="H179" s="7" t="n"/>
      <c r="I179" s="15" t="n"/>
      <c r="J179" s="15" t="n"/>
      <c r="K179" s="104" t="n"/>
      <c r="L179" s="104" t="n"/>
      <c r="M179" s="104" t="n"/>
      <c r="N179" s="104" t="n"/>
      <c r="O179" s="15" t="n"/>
      <c r="P179" s="100" t="n"/>
      <c r="Q179" s="17">
        <f>IF(COUNT(K179,L179,M179,N179)=0,0,IF(AND(OR(N(K179)=0,R179&lt;&gt;""),OR(N(L179)=0,S179&lt;&gt;"")),1,0))</f>
        <v>0</v>
      </c>
      <c r="R179" s="17" t="str">
        <f>IF(C179="","",IFERROR(LOOKUP(2,1/(('設定'!$B$16:$B$19&lt;&gt;"")*('設定'!$B$16:$B$19&lt;=C179)*('設定'!$C$16:$C$19&lt;&gt;"")),'設定'!$C$16:$C$19),""))</f>
        <v/>
      </c>
      <c r="S179" s="17" t="str">
        <f>IF(C179="","",IFERROR(LOOKUP(2,1/(('設定'!$B$20:$B$23&lt;&gt;"")*('設定'!$B$20:$B$23&lt;=C179)*('設定'!$C$20:$C$23&lt;&gt;"")),'設定'!$C$20:$C$23),""))</f>
        <v/>
      </c>
      <c r="T179" s="105" t="str">
        <f>IF(Q179=0,"",IF(N(K179)=0,0,IF(J179="税抜",K179,K179-U179)))</f>
        <v/>
      </c>
      <c r="U179" s="105" t="str">
        <f>IF(Q179=0,"",IF(N(K179)=0,0,IF('設定'!$B$11="切上げ",ROUNDUP(IF(J179="税抜",K179*R179/100,K179*R179/(100+R179)),0),IF('設定'!$B$11="四捨五入",ROUND(IF(J179="税抜",K179*R179/100,K179*R179/(100+R179)),0),ROUNDDOWN(IF(J179="税抜",K179*R179/100,K179*R179/(100+R179)),0)))))</f>
        <v/>
      </c>
      <c r="V179" s="105" t="str">
        <f>IF(Q179=0,"",IF(N(L179)=0,0,IF(J179="税抜",L179,L179-W179)))</f>
        <v/>
      </c>
      <c r="W179" s="105" t="str">
        <f>IF(Q179=0,"",IF(N(L179)=0,0,IF('設定'!$B$11="切上げ",ROUNDUP(IF(J179="税抜",L179*S179/100,L179*S179/(100+S179)),0),IF('設定'!$B$11="四捨五入",ROUND(IF(J179="税抜",L179*S179/100,L179*S179/(100+S179)),0),ROUNDDOWN(IF(J179="税抜",L179*S179/100,L179*S179/(100+S179)),0)))))</f>
        <v/>
      </c>
      <c r="X179" s="105" t="str">
        <f>IF(Q179=0,"",T179+U179+V179+W179+N(M179)+N(N179))</f>
        <v/>
      </c>
      <c r="Y179" s="105" t="str">
        <f>IF(Q179=0,"",IF(AND('設定'!$B$9="はい",'設定'!$B$12="はい"),T179+V179,T179+U179+V179+W179))</f>
        <v/>
      </c>
      <c r="Z179" s="105" t="str">
        <f>IF(Q179=0,"",Y179+N(N179))</f>
        <v/>
      </c>
      <c r="AA179" s="105" t="str">
        <f>IF(Q179=0,"",IF(O179="はい",0,IF(I179="クレジットカード",0,IF(I179="電子（PDFのみ）",0,IF(Y179=0,IF(Z179&lt;'印紙判定表'!$A$24,0,'印紙判定表'!$C$24),IF(Z179&lt;'印紙判定表'!$A$6,0,INDEX('印紙判定表'!$C$5:$C$19,MATCH(MAX(Y179,'印紙判定表'!$A$6),'印紙判定表'!$A$5:$A$19,1))))))))</f>
        <v/>
      </c>
      <c r="AB179" s="11" t="str">
        <f>IF(Q179=0,"",IF(O179="はい","非課税（営業に関しない受取書・国税庁 No.7125）",IF(I179="クレジットカード","課税文書に当たらない（領収書に「クレジットカード利用」と印字・国税庁 質疑応答19/37）",IF(I179="電子（PDFのみ）","課税文書に当たらない（電子データのみで紙を渡さない・国税庁 質疑応答02/10。紙に印刷して渡すと課税）",IF(AA179=0,"非課税（受取金額が"&amp;TEXT(IF(Y179=0,'印紙判定表'!$A$24,'印紙判定表'!$A$6),"#,##0")&amp;"円"&amp;"未満・国税庁 No.7105）"&amp;IF(N(N179)&gt;0,"。売上代金と売上代金以外の合計で判定","")&amp;IF(N(M179)&gt;0,"。入湯税など特別徴収の税は判定額に入れない（印紙税法基本通達第32条）",""),"課税（判定額"&amp;TEXT(Y179,"#,##0")&amp;"円→"&amp;TEXT(AA179,"#,##0")&amp;"円）"&amp;IF(AND('設定'!$B$9="はい",'設定'!$B$12="はい"),"。消費税額を除いた額で判定（国税庁 No.7124）","。税込の額で判定（"&amp;IF('設定'!$B$9="はい","消費税額を印字しない書式・国税庁 No.7124","免税事業者・国税庁 質疑応答19/21")&amp;"）")&amp;IF(N(M179)&gt;0,"。入湯税など特別徴収の税は判定額に入れない（印紙税法基本通達第32条）","")&amp;IF(I179="銀行振込","。振込でも受取書（印紙税法基本通達 別表第一 第17号文書の4）","")&amp;IF(OR(I179="電子マネー",I179="コード決済"),"。決済の仕組みで扱いが違う（国税庁 質疑応答19/50）。この表では印紙が要るものとして判定","")&amp;IF(Y179=0,"。売上代金以外の受取書として判定（第17号の2）",IF(Y179&lt;'印紙判定表'!$A$6,"。売上代金は"&amp;TEXT('印紙判定表'!$A$6,"#,##0")&amp;"円"&amp;"未満だが、売上代金以外との合計が"&amp;TEXT('印紙判定表'!$A$6,"#,##0")&amp;"円"&amp;"以上のため"&amp;TEXT(AA179,"#,##0")&amp;"円","")))))))</f>
        <v/>
      </c>
      <c r="AC179" s="11" t="str">
        <f>IF(Q179=0,"",IF(G179="はい","簡易請求書の形（宛名なし・「上様」）","事業者宛（適格請求書の形）"))</f>
        <v/>
      </c>
      <c r="AD179" s="11" t="str">
        <f>IF(COUNT(K179,L179,M179,N179)=0,"",IF(Q179=0,"取引日を入れてください（税率を取引日で決めます）。",IF(AND(G179&lt;&gt;"はい",E179=""),"宛名を入れてください（事業者宛は宛名が必要）。","")&amp;IF(AND(G179="はい",'設定'!$B$10="その他（事業者間の取引が中心）"),"「上様」にできる事業か確認してください（相手が個別に特定される取引は簡易請求書の対象外・国税庁 問24-2）。","")&amp;IF(AND(G179&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179="","領収書の日付（受領日）を入れてください。","")&amp;IF(OR(I179="電子マネー",I179="コード決済"),"決済の仕組みで印紙の扱いが違います（国税庁 質疑応答19/50）。","")))</f>
        <v/>
      </c>
      <c r="AE179" s="19" t="str">
        <f>IF(Q179=0,"",IF(P179&lt;&gt;"","領 収 書（再発行）","領 収 書"))</f>
        <v/>
      </c>
      <c r="AF179" s="19" t="str">
        <f>IF(B179="","",IF(B179&gt;=DATE(2019,5,1),"令和"&amp;IF(YEAR(B179)=2019,"元",YEAR(B179)-2018)&amp;"年"&amp;MONTH(B179)&amp;"月"&amp;DAY(B179)&amp;"日",YEAR(B179)&amp;"年"&amp;MONTH(B179)&amp;"月"&amp;DAY(B179)&amp;"日")&amp;IF(P179&lt;&gt;"","　（再発行）元の領収書 "&amp;IF(P179&gt;=DATE(2019,5,1),"令和"&amp;IF(YEAR(P179)=2019,"元",YEAR(P179)-2018)&amp;"年"&amp;MONTH(P179)&amp;"月"&amp;DAY(P179)&amp;"日",YEAR(P179)&amp;"年"&amp;MONTH(P179)&amp;"月"&amp;DAY(P179)&amp;"日")&amp;"付",""))</f>
        <v/>
      </c>
      <c r="AG179" s="19" t="str">
        <f>IF(G179="はい","上様",IF(E179="","",E179&amp;" "&amp;IF(F179="","様",F179)))</f>
        <v/>
      </c>
      <c r="AH179" s="19" t="str">
        <f>IF(Q179=0,"","金額　￥"&amp;TEXT(X179,"#,##0")&amp;" －")</f>
        <v/>
      </c>
      <c r="AI179" s="19" t="str">
        <f>IF(H179="","","但し　"&amp;IF(RIGHT(H179&amp;IF(D179&lt;&gt;"","（"&amp;D179&amp;"）",""),3)="として",H179&amp;IF(D179&lt;&gt;"","（"&amp;D179&amp;"）",""),H179&amp;IF(D179&lt;&gt;"","（"&amp;D179&amp;"）","")&amp;"として")&amp;IF(I179="クレジットカード","（クレジットカード利用）","")&amp;IF(N(L179)&gt;0,"（※は軽減税率の対象品目）",""))</f>
        <v/>
      </c>
      <c r="AJ179" s="19" t="str">
        <f>IF(OR(Q179=0,N(K179)=0),"",IF(AND('設定'!$B$12&lt;&gt;"はい",'設定'!$B$8=""),"",IF(G179="はい",R179&amp;"%対象"&amp;"　"&amp;TEXT(T179+U179,"#,##0")&amp;"円"&amp;IF('設定'!$B$12="はい","（うち消費税額 "&amp;TEXT(U179,"#,##0")&amp;"円）",""),IF('設定'!$B$12="はい",R179&amp;"%対象"&amp;"　税抜 "&amp;TEXT(T179,"#,##0")&amp;"円　消費税額 "&amp;TEXT(U179,"#,##0")&amp;"円（税込 "&amp;TEXT(T179+U179,"#,##0")&amp;"円）",R179&amp;"%対象"&amp;"　税込 "&amp;TEXT(T179+U179,"#,##0")&amp;"円"))))</f>
        <v/>
      </c>
      <c r="AK179" s="19" t="str">
        <f>IF(OR(Q179=0,N(L179)=0),"",IF(AND('設定'!$B$12&lt;&gt;"はい",'設定'!$B$8=""),"",IF(G179="はい",S179&amp;"%対象※"&amp;"　"&amp;TEXT(V179+W179,"#,##0")&amp;"円"&amp;IF('設定'!$B$12="はい","（うち消費税額 "&amp;TEXT(W179,"#,##0")&amp;"円）",""),IF('設定'!$B$12="はい",S179&amp;"%対象※"&amp;"　税抜 "&amp;TEXT(V179,"#,##0")&amp;"円　消費税額 "&amp;TEXT(W179,"#,##0")&amp;"円（税込 "&amp;TEXT(V179+W179,"#,##0")&amp;"円）",S179&amp;"%対象※"&amp;"　税込 "&amp;TEXT(V179+W179,"#,##0")&amp;"円"))))</f>
        <v/>
      </c>
      <c r="AL179" s="19" t="str">
        <f>IF(OR(Q179=0,N(M179)=0),"","課税対象外（入湯税など）　"&amp;TEXT(M179,"#,##0")&amp;"円")</f>
        <v/>
      </c>
      <c r="AM179" s="19" t="str">
        <f>IF(OR(Q179=0,N(N179)=0),"","売上代金以外の額　"&amp;TEXT(N179,"#,##0")&amp;"円")</f>
        <v/>
      </c>
      <c r="AN179" s="19" t="str">
        <f>IF(Q179=0,"",IF(AA179&gt;0,"収入印紙 "&amp;TEXT(AA179,"#,##0")&amp;"円 貼付欄",""))</f>
        <v/>
      </c>
    </row>
    <row r="180">
      <c r="A180" s="103" t="n">
        <v>176</v>
      </c>
      <c r="B180" s="100" t="n"/>
      <c r="C180" s="100" t="n"/>
      <c r="D180" s="7" t="n"/>
      <c r="E180" s="7" t="n"/>
      <c r="F180" s="15" t="n"/>
      <c r="G180" s="15" t="n"/>
      <c r="H180" s="7" t="n"/>
      <c r="I180" s="15" t="n"/>
      <c r="J180" s="15" t="n"/>
      <c r="K180" s="104" t="n"/>
      <c r="L180" s="104" t="n"/>
      <c r="M180" s="104" t="n"/>
      <c r="N180" s="104" t="n"/>
      <c r="O180" s="15" t="n"/>
      <c r="P180" s="100" t="n"/>
      <c r="Q180" s="17">
        <f>IF(COUNT(K180,L180,M180,N180)=0,0,IF(AND(OR(N(K180)=0,R180&lt;&gt;""),OR(N(L180)=0,S180&lt;&gt;"")),1,0))</f>
        <v>0</v>
      </c>
      <c r="R180" s="17" t="str">
        <f>IF(C180="","",IFERROR(LOOKUP(2,1/(('設定'!$B$16:$B$19&lt;&gt;"")*('設定'!$B$16:$B$19&lt;=C180)*('設定'!$C$16:$C$19&lt;&gt;"")),'設定'!$C$16:$C$19),""))</f>
        <v/>
      </c>
      <c r="S180" s="17" t="str">
        <f>IF(C180="","",IFERROR(LOOKUP(2,1/(('設定'!$B$20:$B$23&lt;&gt;"")*('設定'!$B$20:$B$23&lt;=C180)*('設定'!$C$20:$C$23&lt;&gt;"")),'設定'!$C$20:$C$23),""))</f>
        <v/>
      </c>
      <c r="T180" s="105" t="str">
        <f>IF(Q180=0,"",IF(N(K180)=0,0,IF(J180="税抜",K180,K180-U180)))</f>
        <v/>
      </c>
      <c r="U180" s="105" t="str">
        <f>IF(Q180=0,"",IF(N(K180)=0,0,IF('設定'!$B$11="切上げ",ROUNDUP(IF(J180="税抜",K180*R180/100,K180*R180/(100+R180)),0),IF('設定'!$B$11="四捨五入",ROUND(IF(J180="税抜",K180*R180/100,K180*R180/(100+R180)),0),ROUNDDOWN(IF(J180="税抜",K180*R180/100,K180*R180/(100+R180)),0)))))</f>
        <v/>
      </c>
      <c r="V180" s="105" t="str">
        <f>IF(Q180=0,"",IF(N(L180)=0,0,IF(J180="税抜",L180,L180-W180)))</f>
        <v/>
      </c>
      <c r="W180" s="105" t="str">
        <f>IF(Q180=0,"",IF(N(L180)=0,0,IF('設定'!$B$11="切上げ",ROUNDUP(IF(J180="税抜",L180*S180/100,L180*S180/(100+S180)),0),IF('設定'!$B$11="四捨五入",ROUND(IF(J180="税抜",L180*S180/100,L180*S180/(100+S180)),0),ROUNDDOWN(IF(J180="税抜",L180*S180/100,L180*S180/(100+S180)),0)))))</f>
        <v/>
      </c>
      <c r="X180" s="105" t="str">
        <f>IF(Q180=0,"",T180+U180+V180+W180+N(M180)+N(N180))</f>
        <v/>
      </c>
      <c r="Y180" s="105" t="str">
        <f>IF(Q180=0,"",IF(AND('設定'!$B$9="はい",'設定'!$B$12="はい"),T180+V180,T180+U180+V180+W180))</f>
        <v/>
      </c>
      <c r="Z180" s="105" t="str">
        <f>IF(Q180=0,"",Y180+N(N180))</f>
        <v/>
      </c>
      <c r="AA180" s="105" t="str">
        <f>IF(Q180=0,"",IF(O180="はい",0,IF(I180="クレジットカード",0,IF(I180="電子（PDFのみ）",0,IF(Y180=0,IF(Z180&lt;'印紙判定表'!$A$24,0,'印紙判定表'!$C$24),IF(Z180&lt;'印紙判定表'!$A$6,0,INDEX('印紙判定表'!$C$5:$C$19,MATCH(MAX(Y180,'印紙判定表'!$A$6),'印紙判定表'!$A$5:$A$19,1))))))))</f>
        <v/>
      </c>
      <c r="AB180" s="11" t="str">
        <f>IF(Q180=0,"",IF(O180="はい","非課税（営業に関しない受取書・国税庁 No.7125）",IF(I180="クレジットカード","課税文書に当たらない（領収書に「クレジットカード利用」と印字・国税庁 質疑応答19/37）",IF(I180="電子（PDFのみ）","課税文書に当たらない（電子データのみで紙を渡さない・国税庁 質疑応答02/10。紙に印刷して渡すと課税）",IF(AA180=0,"非課税（受取金額が"&amp;TEXT(IF(Y180=0,'印紙判定表'!$A$24,'印紙判定表'!$A$6),"#,##0")&amp;"円"&amp;"未満・国税庁 No.7105）"&amp;IF(N(N180)&gt;0,"。売上代金と売上代金以外の合計で判定","")&amp;IF(N(M180)&gt;0,"。入湯税など特別徴収の税は判定額に入れない（印紙税法基本通達第32条）",""),"課税（判定額"&amp;TEXT(Y180,"#,##0")&amp;"円→"&amp;TEXT(AA180,"#,##0")&amp;"円）"&amp;IF(AND('設定'!$B$9="はい",'設定'!$B$12="はい"),"。消費税額を除いた額で判定（国税庁 No.7124）","。税込の額で判定（"&amp;IF('設定'!$B$9="はい","消費税額を印字しない書式・国税庁 No.7124","免税事業者・国税庁 質疑応答19/21")&amp;"）")&amp;IF(N(M180)&gt;0,"。入湯税など特別徴収の税は判定額に入れない（印紙税法基本通達第32条）","")&amp;IF(I180="銀行振込","。振込でも受取書（印紙税法基本通達 別表第一 第17号文書の4）","")&amp;IF(OR(I180="電子マネー",I180="コード決済"),"。決済の仕組みで扱いが違う（国税庁 質疑応答19/50）。この表では印紙が要るものとして判定","")&amp;IF(Y180=0,"。売上代金以外の受取書として判定（第17号の2）",IF(Y180&lt;'印紙判定表'!$A$6,"。売上代金は"&amp;TEXT('印紙判定表'!$A$6,"#,##0")&amp;"円"&amp;"未満だが、売上代金以外との合計が"&amp;TEXT('印紙判定表'!$A$6,"#,##0")&amp;"円"&amp;"以上のため"&amp;TEXT(AA180,"#,##0")&amp;"円","")))))))</f>
        <v/>
      </c>
      <c r="AC180" s="11" t="str">
        <f>IF(Q180=0,"",IF(G180="はい","簡易請求書の形（宛名なし・「上様」）","事業者宛（適格請求書の形）"))</f>
        <v/>
      </c>
      <c r="AD180" s="11" t="str">
        <f>IF(COUNT(K180,L180,M180,N180)=0,"",IF(Q180=0,"取引日を入れてください（税率を取引日で決めます）。",IF(AND(G180&lt;&gt;"はい",E180=""),"宛名を入れてください（事業者宛は宛名が必要）。","")&amp;IF(AND(G180="はい",'設定'!$B$10="その他（事業者間の取引が中心）"),"「上様」にできる事業か確認してください（相手が個別に特定される取引は簡易請求書の対象外・国税庁 問24-2）。","")&amp;IF(AND(G180&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180="","領収書の日付（受領日）を入れてください。","")&amp;IF(OR(I180="電子マネー",I180="コード決済"),"決済の仕組みで印紙の扱いが違います（国税庁 質疑応答19/50）。","")))</f>
        <v/>
      </c>
      <c r="AE180" s="19" t="str">
        <f>IF(Q180=0,"",IF(P180&lt;&gt;"","領 収 書（再発行）","領 収 書"))</f>
        <v/>
      </c>
      <c r="AF180" s="19" t="str">
        <f>IF(B180="","",IF(B180&gt;=DATE(2019,5,1),"令和"&amp;IF(YEAR(B180)=2019,"元",YEAR(B180)-2018)&amp;"年"&amp;MONTH(B180)&amp;"月"&amp;DAY(B180)&amp;"日",YEAR(B180)&amp;"年"&amp;MONTH(B180)&amp;"月"&amp;DAY(B180)&amp;"日")&amp;IF(P180&lt;&gt;"","　（再発行）元の領収書 "&amp;IF(P180&gt;=DATE(2019,5,1),"令和"&amp;IF(YEAR(P180)=2019,"元",YEAR(P180)-2018)&amp;"年"&amp;MONTH(P180)&amp;"月"&amp;DAY(P180)&amp;"日",YEAR(P180)&amp;"年"&amp;MONTH(P180)&amp;"月"&amp;DAY(P180)&amp;"日")&amp;"付",""))</f>
        <v/>
      </c>
      <c r="AG180" s="19" t="str">
        <f>IF(G180="はい","上様",IF(E180="","",E180&amp;" "&amp;IF(F180="","様",F180)))</f>
        <v/>
      </c>
      <c r="AH180" s="19" t="str">
        <f>IF(Q180=0,"","金額　￥"&amp;TEXT(X180,"#,##0")&amp;" －")</f>
        <v/>
      </c>
      <c r="AI180" s="19" t="str">
        <f>IF(H180="","","但し　"&amp;IF(RIGHT(H180&amp;IF(D180&lt;&gt;"","（"&amp;D180&amp;"）",""),3)="として",H180&amp;IF(D180&lt;&gt;"","（"&amp;D180&amp;"）",""),H180&amp;IF(D180&lt;&gt;"","（"&amp;D180&amp;"）","")&amp;"として")&amp;IF(I180="クレジットカード","（クレジットカード利用）","")&amp;IF(N(L180)&gt;0,"（※は軽減税率の対象品目）",""))</f>
        <v/>
      </c>
      <c r="AJ180" s="19" t="str">
        <f>IF(OR(Q180=0,N(K180)=0),"",IF(AND('設定'!$B$12&lt;&gt;"はい",'設定'!$B$8=""),"",IF(G180="はい",R180&amp;"%対象"&amp;"　"&amp;TEXT(T180+U180,"#,##0")&amp;"円"&amp;IF('設定'!$B$12="はい","（うち消費税額 "&amp;TEXT(U180,"#,##0")&amp;"円）",""),IF('設定'!$B$12="はい",R180&amp;"%対象"&amp;"　税抜 "&amp;TEXT(T180,"#,##0")&amp;"円　消費税額 "&amp;TEXT(U180,"#,##0")&amp;"円（税込 "&amp;TEXT(T180+U180,"#,##0")&amp;"円）",R180&amp;"%対象"&amp;"　税込 "&amp;TEXT(T180+U180,"#,##0")&amp;"円"))))</f>
        <v/>
      </c>
      <c r="AK180" s="19" t="str">
        <f>IF(OR(Q180=0,N(L180)=0),"",IF(AND('設定'!$B$12&lt;&gt;"はい",'設定'!$B$8=""),"",IF(G180="はい",S180&amp;"%対象※"&amp;"　"&amp;TEXT(V180+W180,"#,##0")&amp;"円"&amp;IF('設定'!$B$12="はい","（うち消費税額 "&amp;TEXT(W180,"#,##0")&amp;"円）",""),IF('設定'!$B$12="はい",S180&amp;"%対象※"&amp;"　税抜 "&amp;TEXT(V180,"#,##0")&amp;"円　消費税額 "&amp;TEXT(W180,"#,##0")&amp;"円（税込 "&amp;TEXT(V180+W180,"#,##0")&amp;"円）",S180&amp;"%対象※"&amp;"　税込 "&amp;TEXT(V180+W180,"#,##0")&amp;"円"))))</f>
        <v/>
      </c>
      <c r="AL180" s="19" t="str">
        <f>IF(OR(Q180=0,N(M180)=0),"","課税対象外（入湯税など）　"&amp;TEXT(M180,"#,##0")&amp;"円")</f>
        <v/>
      </c>
      <c r="AM180" s="19" t="str">
        <f>IF(OR(Q180=0,N(N180)=0),"","売上代金以外の額　"&amp;TEXT(N180,"#,##0")&amp;"円")</f>
        <v/>
      </c>
      <c r="AN180" s="19" t="str">
        <f>IF(Q180=0,"",IF(AA180&gt;0,"収入印紙 "&amp;TEXT(AA180,"#,##0")&amp;"円 貼付欄",""))</f>
        <v/>
      </c>
    </row>
    <row r="181">
      <c r="A181" s="103" t="n">
        <v>177</v>
      </c>
      <c r="B181" s="100" t="n"/>
      <c r="C181" s="100" t="n"/>
      <c r="D181" s="7" t="n"/>
      <c r="E181" s="7" t="n"/>
      <c r="F181" s="15" t="n"/>
      <c r="G181" s="15" t="n"/>
      <c r="H181" s="7" t="n"/>
      <c r="I181" s="15" t="n"/>
      <c r="J181" s="15" t="n"/>
      <c r="K181" s="104" t="n"/>
      <c r="L181" s="104" t="n"/>
      <c r="M181" s="104" t="n"/>
      <c r="N181" s="104" t="n"/>
      <c r="O181" s="15" t="n"/>
      <c r="P181" s="100" t="n"/>
      <c r="Q181" s="17">
        <f>IF(COUNT(K181,L181,M181,N181)=0,0,IF(AND(OR(N(K181)=0,R181&lt;&gt;""),OR(N(L181)=0,S181&lt;&gt;"")),1,0))</f>
        <v>0</v>
      </c>
      <c r="R181" s="17" t="str">
        <f>IF(C181="","",IFERROR(LOOKUP(2,1/(('設定'!$B$16:$B$19&lt;&gt;"")*('設定'!$B$16:$B$19&lt;=C181)*('設定'!$C$16:$C$19&lt;&gt;"")),'設定'!$C$16:$C$19),""))</f>
        <v/>
      </c>
      <c r="S181" s="17" t="str">
        <f>IF(C181="","",IFERROR(LOOKUP(2,1/(('設定'!$B$20:$B$23&lt;&gt;"")*('設定'!$B$20:$B$23&lt;=C181)*('設定'!$C$20:$C$23&lt;&gt;"")),'設定'!$C$20:$C$23),""))</f>
        <v/>
      </c>
      <c r="T181" s="105" t="str">
        <f>IF(Q181=0,"",IF(N(K181)=0,0,IF(J181="税抜",K181,K181-U181)))</f>
        <v/>
      </c>
      <c r="U181" s="105" t="str">
        <f>IF(Q181=0,"",IF(N(K181)=0,0,IF('設定'!$B$11="切上げ",ROUNDUP(IF(J181="税抜",K181*R181/100,K181*R181/(100+R181)),0),IF('設定'!$B$11="四捨五入",ROUND(IF(J181="税抜",K181*R181/100,K181*R181/(100+R181)),0),ROUNDDOWN(IF(J181="税抜",K181*R181/100,K181*R181/(100+R181)),0)))))</f>
        <v/>
      </c>
      <c r="V181" s="105" t="str">
        <f>IF(Q181=0,"",IF(N(L181)=0,0,IF(J181="税抜",L181,L181-W181)))</f>
        <v/>
      </c>
      <c r="W181" s="105" t="str">
        <f>IF(Q181=0,"",IF(N(L181)=0,0,IF('設定'!$B$11="切上げ",ROUNDUP(IF(J181="税抜",L181*S181/100,L181*S181/(100+S181)),0),IF('設定'!$B$11="四捨五入",ROUND(IF(J181="税抜",L181*S181/100,L181*S181/(100+S181)),0),ROUNDDOWN(IF(J181="税抜",L181*S181/100,L181*S181/(100+S181)),0)))))</f>
        <v/>
      </c>
      <c r="X181" s="105" t="str">
        <f>IF(Q181=0,"",T181+U181+V181+W181+N(M181)+N(N181))</f>
        <v/>
      </c>
      <c r="Y181" s="105" t="str">
        <f>IF(Q181=0,"",IF(AND('設定'!$B$9="はい",'設定'!$B$12="はい"),T181+V181,T181+U181+V181+W181))</f>
        <v/>
      </c>
      <c r="Z181" s="105" t="str">
        <f>IF(Q181=0,"",Y181+N(N181))</f>
        <v/>
      </c>
      <c r="AA181" s="105" t="str">
        <f>IF(Q181=0,"",IF(O181="はい",0,IF(I181="クレジットカード",0,IF(I181="電子（PDFのみ）",0,IF(Y181=0,IF(Z181&lt;'印紙判定表'!$A$24,0,'印紙判定表'!$C$24),IF(Z181&lt;'印紙判定表'!$A$6,0,INDEX('印紙判定表'!$C$5:$C$19,MATCH(MAX(Y181,'印紙判定表'!$A$6),'印紙判定表'!$A$5:$A$19,1))))))))</f>
        <v/>
      </c>
      <c r="AB181" s="11" t="str">
        <f>IF(Q181=0,"",IF(O181="はい","非課税（営業に関しない受取書・国税庁 No.7125）",IF(I181="クレジットカード","課税文書に当たらない（領収書に「クレジットカード利用」と印字・国税庁 質疑応答19/37）",IF(I181="電子（PDFのみ）","課税文書に当たらない（電子データのみで紙を渡さない・国税庁 質疑応答02/10。紙に印刷して渡すと課税）",IF(AA181=0,"非課税（受取金額が"&amp;TEXT(IF(Y181=0,'印紙判定表'!$A$24,'印紙判定表'!$A$6),"#,##0")&amp;"円"&amp;"未満・国税庁 No.7105）"&amp;IF(N(N181)&gt;0,"。売上代金と売上代金以外の合計で判定","")&amp;IF(N(M181)&gt;0,"。入湯税など特別徴収の税は判定額に入れない（印紙税法基本通達第32条）",""),"課税（判定額"&amp;TEXT(Y181,"#,##0")&amp;"円→"&amp;TEXT(AA181,"#,##0")&amp;"円）"&amp;IF(AND('設定'!$B$9="はい",'設定'!$B$12="はい"),"。消費税額を除いた額で判定（国税庁 No.7124）","。税込の額で判定（"&amp;IF('設定'!$B$9="はい","消費税額を印字しない書式・国税庁 No.7124","免税事業者・国税庁 質疑応答19/21")&amp;"）")&amp;IF(N(M181)&gt;0,"。入湯税など特別徴収の税は判定額に入れない（印紙税法基本通達第32条）","")&amp;IF(I181="銀行振込","。振込でも受取書（印紙税法基本通達 別表第一 第17号文書の4）","")&amp;IF(OR(I181="電子マネー",I181="コード決済"),"。決済の仕組みで扱いが違う（国税庁 質疑応答19/50）。この表では印紙が要るものとして判定","")&amp;IF(Y181=0,"。売上代金以外の受取書として判定（第17号の2）",IF(Y181&lt;'印紙判定表'!$A$6,"。売上代金は"&amp;TEXT('印紙判定表'!$A$6,"#,##0")&amp;"円"&amp;"未満だが、売上代金以外との合計が"&amp;TEXT('印紙判定表'!$A$6,"#,##0")&amp;"円"&amp;"以上のため"&amp;TEXT(AA181,"#,##0")&amp;"円","")))))))</f>
        <v/>
      </c>
      <c r="AC181" s="11" t="str">
        <f>IF(Q181=0,"",IF(G181="はい","簡易請求書の形（宛名なし・「上様」）","事業者宛（適格請求書の形）"))</f>
        <v/>
      </c>
      <c r="AD181" s="11" t="str">
        <f>IF(COUNT(K181,L181,M181,N181)=0,"",IF(Q181=0,"取引日を入れてください（税率を取引日で決めます）。",IF(AND(G181&lt;&gt;"はい",E181=""),"宛名を入れてください（事業者宛は宛名が必要）。","")&amp;IF(AND(G181="はい",'設定'!$B$10="その他（事業者間の取引が中心）"),"「上様」にできる事業か確認してください（相手が個別に特定される取引は簡易請求書の対象外・国税庁 問24-2）。","")&amp;IF(AND(G181&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181="","領収書の日付（受領日）を入れてください。","")&amp;IF(OR(I181="電子マネー",I181="コード決済"),"決済の仕組みで印紙の扱いが違います（国税庁 質疑応答19/50）。","")))</f>
        <v/>
      </c>
      <c r="AE181" s="19" t="str">
        <f>IF(Q181=0,"",IF(P181&lt;&gt;"","領 収 書（再発行）","領 収 書"))</f>
        <v/>
      </c>
      <c r="AF181" s="19" t="str">
        <f>IF(B181="","",IF(B181&gt;=DATE(2019,5,1),"令和"&amp;IF(YEAR(B181)=2019,"元",YEAR(B181)-2018)&amp;"年"&amp;MONTH(B181)&amp;"月"&amp;DAY(B181)&amp;"日",YEAR(B181)&amp;"年"&amp;MONTH(B181)&amp;"月"&amp;DAY(B181)&amp;"日")&amp;IF(P181&lt;&gt;"","　（再発行）元の領収書 "&amp;IF(P181&gt;=DATE(2019,5,1),"令和"&amp;IF(YEAR(P181)=2019,"元",YEAR(P181)-2018)&amp;"年"&amp;MONTH(P181)&amp;"月"&amp;DAY(P181)&amp;"日",YEAR(P181)&amp;"年"&amp;MONTH(P181)&amp;"月"&amp;DAY(P181)&amp;"日")&amp;"付",""))</f>
        <v/>
      </c>
      <c r="AG181" s="19" t="str">
        <f>IF(G181="はい","上様",IF(E181="","",E181&amp;" "&amp;IF(F181="","様",F181)))</f>
        <v/>
      </c>
      <c r="AH181" s="19" t="str">
        <f>IF(Q181=0,"","金額　￥"&amp;TEXT(X181,"#,##0")&amp;" －")</f>
        <v/>
      </c>
      <c r="AI181" s="19" t="str">
        <f>IF(H181="","","但し　"&amp;IF(RIGHT(H181&amp;IF(D181&lt;&gt;"","（"&amp;D181&amp;"）",""),3)="として",H181&amp;IF(D181&lt;&gt;"","（"&amp;D181&amp;"）",""),H181&amp;IF(D181&lt;&gt;"","（"&amp;D181&amp;"）","")&amp;"として")&amp;IF(I181="クレジットカード","（クレジットカード利用）","")&amp;IF(N(L181)&gt;0,"（※は軽減税率の対象品目）",""))</f>
        <v/>
      </c>
      <c r="AJ181" s="19" t="str">
        <f>IF(OR(Q181=0,N(K181)=0),"",IF(AND('設定'!$B$12&lt;&gt;"はい",'設定'!$B$8=""),"",IF(G181="はい",R181&amp;"%対象"&amp;"　"&amp;TEXT(T181+U181,"#,##0")&amp;"円"&amp;IF('設定'!$B$12="はい","（うち消費税額 "&amp;TEXT(U181,"#,##0")&amp;"円）",""),IF('設定'!$B$12="はい",R181&amp;"%対象"&amp;"　税抜 "&amp;TEXT(T181,"#,##0")&amp;"円　消費税額 "&amp;TEXT(U181,"#,##0")&amp;"円（税込 "&amp;TEXT(T181+U181,"#,##0")&amp;"円）",R181&amp;"%対象"&amp;"　税込 "&amp;TEXT(T181+U181,"#,##0")&amp;"円"))))</f>
        <v/>
      </c>
      <c r="AK181" s="19" t="str">
        <f>IF(OR(Q181=0,N(L181)=0),"",IF(AND('設定'!$B$12&lt;&gt;"はい",'設定'!$B$8=""),"",IF(G181="はい",S181&amp;"%対象※"&amp;"　"&amp;TEXT(V181+W181,"#,##0")&amp;"円"&amp;IF('設定'!$B$12="はい","（うち消費税額 "&amp;TEXT(W181,"#,##0")&amp;"円）",""),IF('設定'!$B$12="はい",S181&amp;"%対象※"&amp;"　税抜 "&amp;TEXT(V181,"#,##0")&amp;"円　消費税額 "&amp;TEXT(W181,"#,##0")&amp;"円（税込 "&amp;TEXT(V181+W181,"#,##0")&amp;"円）",S181&amp;"%対象※"&amp;"　税込 "&amp;TEXT(V181+W181,"#,##0")&amp;"円"))))</f>
        <v/>
      </c>
      <c r="AL181" s="19" t="str">
        <f>IF(OR(Q181=0,N(M181)=0),"","課税対象外（入湯税など）　"&amp;TEXT(M181,"#,##0")&amp;"円")</f>
        <v/>
      </c>
      <c r="AM181" s="19" t="str">
        <f>IF(OR(Q181=0,N(N181)=0),"","売上代金以外の額　"&amp;TEXT(N181,"#,##0")&amp;"円")</f>
        <v/>
      </c>
      <c r="AN181" s="19" t="str">
        <f>IF(Q181=0,"",IF(AA181&gt;0,"収入印紙 "&amp;TEXT(AA181,"#,##0")&amp;"円 貼付欄",""))</f>
        <v/>
      </c>
    </row>
    <row r="182">
      <c r="A182" s="103" t="n">
        <v>178</v>
      </c>
      <c r="B182" s="100" t="n"/>
      <c r="C182" s="100" t="n"/>
      <c r="D182" s="7" t="n"/>
      <c r="E182" s="7" t="n"/>
      <c r="F182" s="15" t="n"/>
      <c r="G182" s="15" t="n"/>
      <c r="H182" s="7" t="n"/>
      <c r="I182" s="15" t="n"/>
      <c r="J182" s="15" t="n"/>
      <c r="K182" s="104" t="n"/>
      <c r="L182" s="104" t="n"/>
      <c r="M182" s="104" t="n"/>
      <c r="N182" s="104" t="n"/>
      <c r="O182" s="15" t="n"/>
      <c r="P182" s="100" t="n"/>
      <c r="Q182" s="17">
        <f>IF(COUNT(K182,L182,M182,N182)=0,0,IF(AND(OR(N(K182)=0,R182&lt;&gt;""),OR(N(L182)=0,S182&lt;&gt;"")),1,0))</f>
        <v>0</v>
      </c>
      <c r="R182" s="17" t="str">
        <f>IF(C182="","",IFERROR(LOOKUP(2,1/(('設定'!$B$16:$B$19&lt;&gt;"")*('設定'!$B$16:$B$19&lt;=C182)*('設定'!$C$16:$C$19&lt;&gt;"")),'設定'!$C$16:$C$19),""))</f>
        <v/>
      </c>
      <c r="S182" s="17" t="str">
        <f>IF(C182="","",IFERROR(LOOKUP(2,1/(('設定'!$B$20:$B$23&lt;&gt;"")*('設定'!$B$20:$B$23&lt;=C182)*('設定'!$C$20:$C$23&lt;&gt;"")),'設定'!$C$20:$C$23),""))</f>
        <v/>
      </c>
      <c r="T182" s="105" t="str">
        <f>IF(Q182=0,"",IF(N(K182)=0,0,IF(J182="税抜",K182,K182-U182)))</f>
        <v/>
      </c>
      <c r="U182" s="105" t="str">
        <f>IF(Q182=0,"",IF(N(K182)=0,0,IF('設定'!$B$11="切上げ",ROUNDUP(IF(J182="税抜",K182*R182/100,K182*R182/(100+R182)),0),IF('設定'!$B$11="四捨五入",ROUND(IF(J182="税抜",K182*R182/100,K182*R182/(100+R182)),0),ROUNDDOWN(IF(J182="税抜",K182*R182/100,K182*R182/(100+R182)),0)))))</f>
        <v/>
      </c>
      <c r="V182" s="105" t="str">
        <f>IF(Q182=0,"",IF(N(L182)=0,0,IF(J182="税抜",L182,L182-W182)))</f>
        <v/>
      </c>
      <c r="W182" s="105" t="str">
        <f>IF(Q182=0,"",IF(N(L182)=0,0,IF('設定'!$B$11="切上げ",ROUNDUP(IF(J182="税抜",L182*S182/100,L182*S182/(100+S182)),0),IF('設定'!$B$11="四捨五入",ROUND(IF(J182="税抜",L182*S182/100,L182*S182/(100+S182)),0),ROUNDDOWN(IF(J182="税抜",L182*S182/100,L182*S182/(100+S182)),0)))))</f>
        <v/>
      </c>
      <c r="X182" s="105" t="str">
        <f>IF(Q182=0,"",T182+U182+V182+W182+N(M182)+N(N182))</f>
        <v/>
      </c>
      <c r="Y182" s="105" t="str">
        <f>IF(Q182=0,"",IF(AND('設定'!$B$9="はい",'設定'!$B$12="はい"),T182+V182,T182+U182+V182+W182))</f>
        <v/>
      </c>
      <c r="Z182" s="105" t="str">
        <f>IF(Q182=0,"",Y182+N(N182))</f>
        <v/>
      </c>
      <c r="AA182" s="105" t="str">
        <f>IF(Q182=0,"",IF(O182="はい",0,IF(I182="クレジットカード",0,IF(I182="電子（PDFのみ）",0,IF(Y182=0,IF(Z182&lt;'印紙判定表'!$A$24,0,'印紙判定表'!$C$24),IF(Z182&lt;'印紙判定表'!$A$6,0,INDEX('印紙判定表'!$C$5:$C$19,MATCH(MAX(Y182,'印紙判定表'!$A$6),'印紙判定表'!$A$5:$A$19,1))))))))</f>
        <v/>
      </c>
      <c r="AB182" s="11" t="str">
        <f>IF(Q182=0,"",IF(O182="はい","非課税（営業に関しない受取書・国税庁 No.7125）",IF(I182="クレジットカード","課税文書に当たらない（領収書に「クレジットカード利用」と印字・国税庁 質疑応答19/37）",IF(I182="電子（PDFのみ）","課税文書に当たらない（電子データのみで紙を渡さない・国税庁 質疑応答02/10。紙に印刷して渡すと課税）",IF(AA182=0,"非課税（受取金額が"&amp;TEXT(IF(Y182=0,'印紙判定表'!$A$24,'印紙判定表'!$A$6),"#,##0")&amp;"円"&amp;"未満・国税庁 No.7105）"&amp;IF(N(N182)&gt;0,"。売上代金と売上代金以外の合計で判定","")&amp;IF(N(M182)&gt;0,"。入湯税など特別徴収の税は判定額に入れない（印紙税法基本通達第32条）",""),"課税（判定額"&amp;TEXT(Y182,"#,##0")&amp;"円→"&amp;TEXT(AA182,"#,##0")&amp;"円）"&amp;IF(AND('設定'!$B$9="はい",'設定'!$B$12="はい"),"。消費税額を除いた額で判定（国税庁 No.7124）","。税込の額で判定（"&amp;IF('設定'!$B$9="はい","消費税額を印字しない書式・国税庁 No.7124","免税事業者・国税庁 質疑応答19/21")&amp;"）")&amp;IF(N(M182)&gt;0,"。入湯税など特別徴収の税は判定額に入れない（印紙税法基本通達第32条）","")&amp;IF(I182="銀行振込","。振込でも受取書（印紙税法基本通達 別表第一 第17号文書の4）","")&amp;IF(OR(I182="電子マネー",I182="コード決済"),"。決済の仕組みで扱いが違う（国税庁 質疑応答19/50）。この表では印紙が要るものとして判定","")&amp;IF(Y182=0,"。売上代金以外の受取書として判定（第17号の2）",IF(Y182&lt;'印紙判定表'!$A$6,"。売上代金は"&amp;TEXT('印紙判定表'!$A$6,"#,##0")&amp;"円"&amp;"未満だが、売上代金以外との合計が"&amp;TEXT('印紙判定表'!$A$6,"#,##0")&amp;"円"&amp;"以上のため"&amp;TEXT(AA182,"#,##0")&amp;"円","")))))))</f>
        <v/>
      </c>
      <c r="AC182" s="11" t="str">
        <f>IF(Q182=0,"",IF(G182="はい","簡易請求書の形（宛名なし・「上様」）","事業者宛（適格請求書の形）"))</f>
        <v/>
      </c>
      <c r="AD182" s="11" t="str">
        <f>IF(COUNT(K182,L182,M182,N182)=0,"",IF(Q182=0,"取引日を入れてください（税率を取引日で決めます）。",IF(AND(G182&lt;&gt;"はい",E182=""),"宛名を入れてください（事業者宛は宛名が必要）。","")&amp;IF(AND(G182="はい",'設定'!$B$10="その他（事業者間の取引が中心）"),"「上様」にできる事業か確認してください（相手が個別に特定される取引は簡易請求書の対象外・国税庁 問24-2）。","")&amp;IF(AND(G182&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182="","領収書の日付（受領日）を入れてください。","")&amp;IF(OR(I182="電子マネー",I182="コード決済"),"決済の仕組みで印紙の扱いが違います（国税庁 質疑応答19/50）。","")))</f>
        <v/>
      </c>
      <c r="AE182" s="19" t="str">
        <f>IF(Q182=0,"",IF(P182&lt;&gt;"","領 収 書（再発行）","領 収 書"))</f>
        <v/>
      </c>
      <c r="AF182" s="19" t="str">
        <f>IF(B182="","",IF(B182&gt;=DATE(2019,5,1),"令和"&amp;IF(YEAR(B182)=2019,"元",YEAR(B182)-2018)&amp;"年"&amp;MONTH(B182)&amp;"月"&amp;DAY(B182)&amp;"日",YEAR(B182)&amp;"年"&amp;MONTH(B182)&amp;"月"&amp;DAY(B182)&amp;"日")&amp;IF(P182&lt;&gt;"","　（再発行）元の領収書 "&amp;IF(P182&gt;=DATE(2019,5,1),"令和"&amp;IF(YEAR(P182)=2019,"元",YEAR(P182)-2018)&amp;"年"&amp;MONTH(P182)&amp;"月"&amp;DAY(P182)&amp;"日",YEAR(P182)&amp;"年"&amp;MONTH(P182)&amp;"月"&amp;DAY(P182)&amp;"日")&amp;"付",""))</f>
        <v/>
      </c>
      <c r="AG182" s="19" t="str">
        <f>IF(G182="はい","上様",IF(E182="","",E182&amp;" "&amp;IF(F182="","様",F182)))</f>
        <v/>
      </c>
      <c r="AH182" s="19" t="str">
        <f>IF(Q182=0,"","金額　￥"&amp;TEXT(X182,"#,##0")&amp;" －")</f>
        <v/>
      </c>
      <c r="AI182" s="19" t="str">
        <f>IF(H182="","","但し　"&amp;IF(RIGHT(H182&amp;IF(D182&lt;&gt;"","（"&amp;D182&amp;"）",""),3)="として",H182&amp;IF(D182&lt;&gt;"","（"&amp;D182&amp;"）",""),H182&amp;IF(D182&lt;&gt;"","（"&amp;D182&amp;"）","")&amp;"として")&amp;IF(I182="クレジットカード","（クレジットカード利用）","")&amp;IF(N(L182)&gt;0,"（※は軽減税率の対象品目）",""))</f>
        <v/>
      </c>
      <c r="AJ182" s="19" t="str">
        <f>IF(OR(Q182=0,N(K182)=0),"",IF(AND('設定'!$B$12&lt;&gt;"はい",'設定'!$B$8=""),"",IF(G182="はい",R182&amp;"%対象"&amp;"　"&amp;TEXT(T182+U182,"#,##0")&amp;"円"&amp;IF('設定'!$B$12="はい","（うち消費税額 "&amp;TEXT(U182,"#,##0")&amp;"円）",""),IF('設定'!$B$12="はい",R182&amp;"%対象"&amp;"　税抜 "&amp;TEXT(T182,"#,##0")&amp;"円　消費税額 "&amp;TEXT(U182,"#,##0")&amp;"円（税込 "&amp;TEXT(T182+U182,"#,##0")&amp;"円）",R182&amp;"%対象"&amp;"　税込 "&amp;TEXT(T182+U182,"#,##0")&amp;"円"))))</f>
        <v/>
      </c>
      <c r="AK182" s="19" t="str">
        <f>IF(OR(Q182=0,N(L182)=0),"",IF(AND('設定'!$B$12&lt;&gt;"はい",'設定'!$B$8=""),"",IF(G182="はい",S182&amp;"%対象※"&amp;"　"&amp;TEXT(V182+W182,"#,##0")&amp;"円"&amp;IF('設定'!$B$12="はい","（うち消費税額 "&amp;TEXT(W182,"#,##0")&amp;"円）",""),IF('設定'!$B$12="はい",S182&amp;"%対象※"&amp;"　税抜 "&amp;TEXT(V182,"#,##0")&amp;"円　消費税額 "&amp;TEXT(W182,"#,##0")&amp;"円（税込 "&amp;TEXT(V182+W182,"#,##0")&amp;"円）",S182&amp;"%対象※"&amp;"　税込 "&amp;TEXT(V182+W182,"#,##0")&amp;"円"))))</f>
        <v/>
      </c>
      <c r="AL182" s="19" t="str">
        <f>IF(OR(Q182=0,N(M182)=0),"","課税対象外（入湯税など）　"&amp;TEXT(M182,"#,##0")&amp;"円")</f>
        <v/>
      </c>
      <c r="AM182" s="19" t="str">
        <f>IF(OR(Q182=0,N(N182)=0),"","売上代金以外の額　"&amp;TEXT(N182,"#,##0")&amp;"円")</f>
        <v/>
      </c>
      <c r="AN182" s="19" t="str">
        <f>IF(Q182=0,"",IF(AA182&gt;0,"収入印紙 "&amp;TEXT(AA182,"#,##0")&amp;"円 貼付欄",""))</f>
        <v/>
      </c>
    </row>
    <row r="183">
      <c r="A183" s="103" t="n">
        <v>179</v>
      </c>
      <c r="B183" s="100" t="n"/>
      <c r="C183" s="100" t="n"/>
      <c r="D183" s="7" t="n"/>
      <c r="E183" s="7" t="n"/>
      <c r="F183" s="15" t="n"/>
      <c r="G183" s="15" t="n"/>
      <c r="H183" s="7" t="n"/>
      <c r="I183" s="15" t="n"/>
      <c r="J183" s="15" t="n"/>
      <c r="K183" s="104" t="n"/>
      <c r="L183" s="104" t="n"/>
      <c r="M183" s="104" t="n"/>
      <c r="N183" s="104" t="n"/>
      <c r="O183" s="15" t="n"/>
      <c r="P183" s="100" t="n"/>
      <c r="Q183" s="17">
        <f>IF(COUNT(K183,L183,M183,N183)=0,0,IF(AND(OR(N(K183)=0,R183&lt;&gt;""),OR(N(L183)=0,S183&lt;&gt;"")),1,0))</f>
        <v>0</v>
      </c>
      <c r="R183" s="17" t="str">
        <f>IF(C183="","",IFERROR(LOOKUP(2,1/(('設定'!$B$16:$B$19&lt;&gt;"")*('設定'!$B$16:$B$19&lt;=C183)*('設定'!$C$16:$C$19&lt;&gt;"")),'設定'!$C$16:$C$19),""))</f>
        <v/>
      </c>
      <c r="S183" s="17" t="str">
        <f>IF(C183="","",IFERROR(LOOKUP(2,1/(('設定'!$B$20:$B$23&lt;&gt;"")*('設定'!$B$20:$B$23&lt;=C183)*('設定'!$C$20:$C$23&lt;&gt;"")),'設定'!$C$20:$C$23),""))</f>
        <v/>
      </c>
      <c r="T183" s="105" t="str">
        <f>IF(Q183=0,"",IF(N(K183)=0,0,IF(J183="税抜",K183,K183-U183)))</f>
        <v/>
      </c>
      <c r="U183" s="105" t="str">
        <f>IF(Q183=0,"",IF(N(K183)=0,0,IF('設定'!$B$11="切上げ",ROUNDUP(IF(J183="税抜",K183*R183/100,K183*R183/(100+R183)),0),IF('設定'!$B$11="四捨五入",ROUND(IF(J183="税抜",K183*R183/100,K183*R183/(100+R183)),0),ROUNDDOWN(IF(J183="税抜",K183*R183/100,K183*R183/(100+R183)),0)))))</f>
        <v/>
      </c>
      <c r="V183" s="105" t="str">
        <f>IF(Q183=0,"",IF(N(L183)=0,0,IF(J183="税抜",L183,L183-W183)))</f>
        <v/>
      </c>
      <c r="W183" s="105" t="str">
        <f>IF(Q183=0,"",IF(N(L183)=0,0,IF('設定'!$B$11="切上げ",ROUNDUP(IF(J183="税抜",L183*S183/100,L183*S183/(100+S183)),0),IF('設定'!$B$11="四捨五入",ROUND(IF(J183="税抜",L183*S183/100,L183*S183/(100+S183)),0),ROUNDDOWN(IF(J183="税抜",L183*S183/100,L183*S183/(100+S183)),0)))))</f>
        <v/>
      </c>
      <c r="X183" s="105" t="str">
        <f>IF(Q183=0,"",T183+U183+V183+W183+N(M183)+N(N183))</f>
        <v/>
      </c>
      <c r="Y183" s="105" t="str">
        <f>IF(Q183=0,"",IF(AND('設定'!$B$9="はい",'設定'!$B$12="はい"),T183+V183,T183+U183+V183+W183))</f>
        <v/>
      </c>
      <c r="Z183" s="105" t="str">
        <f>IF(Q183=0,"",Y183+N(N183))</f>
        <v/>
      </c>
      <c r="AA183" s="105" t="str">
        <f>IF(Q183=0,"",IF(O183="はい",0,IF(I183="クレジットカード",0,IF(I183="電子（PDFのみ）",0,IF(Y183=0,IF(Z183&lt;'印紙判定表'!$A$24,0,'印紙判定表'!$C$24),IF(Z183&lt;'印紙判定表'!$A$6,0,INDEX('印紙判定表'!$C$5:$C$19,MATCH(MAX(Y183,'印紙判定表'!$A$6),'印紙判定表'!$A$5:$A$19,1))))))))</f>
        <v/>
      </c>
      <c r="AB183" s="11" t="str">
        <f>IF(Q183=0,"",IF(O183="はい","非課税（営業に関しない受取書・国税庁 No.7125）",IF(I183="クレジットカード","課税文書に当たらない（領収書に「クレジットカード利用」と印字・国税庁 質疑応答19/37）",IF(I183="電子（PDFのみ）","課税文書に当たらない（電子データのみで紙を渡さない・国税庁 質疑応答02/10。紙に印刷して渡すと課税）",IF(AA183=0,"非課税（受取金額が"&amp;TEXT(IF(Y183=0,'印紙判定表'!$A$24,'印紙判定表'!$A$6),"#,##0")&amp;"円"&amp;"未満・国税庁 No.7105）"&amp;IF(N(N183)&gt;0,"。売上代金と売上代金以外の合計で判定","")&amp;IF(N(M183)&gt;0,"。入湯税など特別徴収の税は判定額に入れない（印紙税法基本通達第32条）",""),"課税（判定額"&amp;TEXT(Y183,"#,##0")&amp;"円→"&amp;TEXT(AA183,"#,##0")&amp;"円）"&amp;IF(AND('設定'!$B$9="はい",'設定'!$B$12="はい"),"。消費税額を除いた額で判定（国税庁 No.7124）","。税込の額で判定（"&amp;IF('設定'!$B$9="はい","消費税額を印字しない書式・国税庁 No.7124","免税事業者・国税庁 質疑応答19/21")&amp;"）")&amp;IF(N(M183)&gt;0,"。入湯税など特別徴収の税は判定額に入れない（印紙税法基本通達第32条）","")&amp;IF(I183="銀行振込","。振込でも受取書（印紙税法基本通達 別表第一 第17号文書の4）","")&amp;IF(OR(I183="電子マネー",I183="コード決済"),"。決済の仕組みで扱いが違う（国税庁 質疑応答19/50）。この表では印紙が要るものとして判定","")&amp;IF(Y183=0,"。売上代金以外の受取書として判定（第17号の2）",IF(Y183&lt;'印紙判定表'!$A$6,"。売上代金は"&amp;TEXT('印紙判定表'!$A$6,"#,##0")&amp;"円"&amp;"未満だが、売上代金以外との合計が"&amp;TEXT('印紙判定表'!$A$6,"#,##0")&amp;"円"&amp;"以上のため"&amp;TEXT(AA183,"#,##0")&amp;"円","")))))))</f>
        <v/>
      </c>
      <c r="AC183" s="11" t="str">
        <f>IF(Q183=0,"",IF(G183="はい","簡易請求書の形（宛名なし・「上様」）","事業者宛（適格請求書の形）"))</f>
        <v/>
      </c>
      <c r="AD183" s="11" t="str">
        <f>IF(COUNT(K183,L183,M183,N183)=0,"",IF(Q183=0,"取引日を入れてください（税率を取引日で決めます）。",IF(AND(G183&lt;&gt;"はい",E183=""),"宛名を入れてください（事業者宛は宛名が必要）。","")&amp;IF(AND(G183="はい",'設定'!$B$10="その他（事業者間の取引が中心）"),"「上様」にできる事業か確認してください（相手が個別に特定される取引は簡易請求書の対象外・国税庁 問24-2）。","")&amp;IF(AND(G183&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183="","領収書の日付（受領日）を入れてください。","")&amp;IF(OR(I183="電子マネー",I183="コード決済"),"決済の仕組みで印紙の扱いが違います（国税庁 質疑応答19/50）。","")))</f>
        <v/>
      </c>
      <c r="AE183" s="19" t="str">
        <f>IF(Q183=0,"",IF(P183&lt;&gt;"","領 収 書（再発行）","領 収 書"))</f>
        <v/>
      </c>
      <c r="AF183" s="19" t="str">
        <f>IF(B183="","",IF(B183&gt;=DATE(2019,5,1),"令和"&amp;IF(YEAR(B183)=2019,"元",YEAR(B183)-2018)&amp;"年"&amp;MONTH(B183)&amp;"月"&amp;DAY(B183)&amp;"日",YEAR(B183)&amp;"年"&amp;MONTH(B183)&amp;"月"&amp;DAY(B183)&amp;"日")&amp;IF(P183&lt;&gt;"","　（再発行）元の領収書 "&amp;IF(P183&gt;=DATE(2019,5,1),"令和"&amp;IF(YEAR(P183)=2019,"元",YEAR(P183)-2018)&amp;"年"&amp;MONTH(P183)&amp;"月"&amp;DAY(P183)&amp;"日",YEAR(P183)&amp;"年"&amp;MONTH(P183)&amp;"月"&amp;DAY(P183)&amp;"日")&amp;"付",""))</f>
        <v/>
      </c>
      <c r="AG183" s="19" t="str">
        <f>IF(G183="はい","上様",IF(E183="","",E183&amp;" "&amp;IF(F183="","様",F183)))</f>
        <v/>
      </c>
      <c r="AH183" s="19" t="str">
        <f>IF(Q183=0,"","金額　￥"&amp;TEXT(X183,"#,##0")&amp;" －")</f>
        <v/>
      </c>
      <c r="AI183" s="19" t="str">
        <f>IF(H183="","","但し　"&amp;IF(RIGHT(H183&amp;IF(D183&lt;&gt;"","（"&amp;D183&amp;"）",""),3)="として",H183&amp;IF(D183&lt;&gt;"","（"&amp;D183&amp;"）",""),H183&amp;IF(D183&lt;&gt;"","（"&amp;D183&amp;"）","")&amp;"として")&amp;IF(I183="クレジットカード","（クレジットカード利用）","")&amp;IF(N(L183)&gt;0,"（※は軽減税率の対象品目）",""))</f>
        <v/>
      </c>
      <c r="AJ183" s="19" t="str">
        <f>IF(OR(Q183=0,N(K183)=0),"",IF(AND('設定'!$B$12&lt;&gt;"はい",'設定'!$B$8=""),"",IF(G183="はい",R183&amp;"%対象"&amp;"　"&amp;TEXT(T183+U183,"#,##0")&amp;"円"&amp;IF('設定'!$B$12="はい","（うち消費税額 "&amp;TEXT(U183,"#,##0")&amp;"円）",""),IF('設定'!$B$12="はい",R183&amp;"%対象"&amp;"　税抜 "&amp;TEXT(T183,"#,##0")&amp;"円　消費税額 "&amp;TEXT(U183,"#,##0")&amp;"円（税込 "&amp;TEXT(T183+U183,"#,##0")&amp;"円）",R183&amp;"%対象"&amp;"　税込 "&amp;TEXT(T183+U183,"#,##0")&amp;"円"))))</f>
        <v/>
      </c>
      <c r="AK183" s="19" t="str">
        <f>IF(OR(Q183=0,N(L183)=0),"",IF(AND('設定'!$B$12&lt;&gt;"はい",'設定'!$B$8=""),"",IF(G183="はい",S183&amp;"%対象※"&amp;"　"&amp;TEXT(V183+W183,"#,##0")&amp;"円"&amp;IF('設定'!$B$12="はい","（うち消費税額 "&amp;TEXT(W183,"#,##0")&amp;"円）",""),IF('設定'!$B$12="はい",S183&amp;"%対象※"&amp;"　税抜 "&amp;TEXT(V183,"#,##0")&amp;"円　消費税額 "&amp;TEXT(W183,"#,##0")&amp;"円（税込 "&amp;TEXT(V183+W183,"#,##0")&amp;"円）",S183&amp;"%対象※"&amp;"　税込 "&amp;TEXT(V183+W183,"#,##0")&amp;"円"))))</f>
        <v/>
      </c>
      <c r="AL183" s="19" t="str">
        <f>IF(OR(Q183=0,N(M183)=0),"","課税対象外（入湯税など）　"&amp;TEXT(M183,"#,##0")&amp;"円")</f>
        <v/>
      </c>
      <c r="AM183" s="19" t="str">
        <f>IF(OR(Q183=0,N(N183)=0),"","売上代金以外の額　"&amp;TEXT(N183,"#,##0")&amp;"円")</f>
        <v/>
      </c>
      <c r="AN183" s="19" t="str">
        <f>IF(Q183=0,"",IF(AA183&gt;0,"収入印紙 "&amp;TEXT(AA183,"#,##0")&amp;"円 貼付欄",""))</f>
        <v/>
      </c>
    </row>
    <row r="184">
      <c r="A184" s="103" t="n">
        <v>180</v>
      </c>
      <c r="B184" s="100" t="n"/>
      <c r="C184" s="100" t="n"/>
      <c r="D184" s="7" t="n"/>
      <c r="E184" s="7" t="n"/>
      <c r="F184" s="15" t="n"/>
      <c r="G184" s="15" t="n"/>
      <c r="H184" s="7" t="n"/>
      <c r="I184" s="15" t="n"/>
      <c r="J184" s="15" t="n"/>
      <c r="K184" s="104" t="n"/>
      <c r="L184" s="104" t="n"/>
      <c r="M184" s="104" t="n"/>
      <c r="N184" s="104" t="n"/>
      <c r="O184" s="15" t="n"/>
      <c r="P184" s="100" t="n"/>
      <c r="Q184" s="17">
        <f>IF(COUNT(K184,L184,M184,N184)=0,0,IF(AND(OR(N(K184)=0,R184&lt;&gt;""),OR(N(L184)=0,S184&lt;&gt;"")),1,0))</f>
        <v>0</v>
      </c>
      <c r="R184" s="17" t="str">
        <f>IF(C184="","",IFERROR(LOOKUP(2,1/(('設定'!$B$16:$B$19&lt;&gt;"")*('設定'!$B$16:$B$19&lt;=C184)*('設定'!$C$16:$C$19&lt;&gt;"")),'設定'!$C$16:$C$19),""))</f>
        <v/>
      </c>
      <c r="S184" s="17" t="str">
        <f>IF(C184="","",IFERROR(LOOKUP(2,1/(('設定'!$B$20:$B$23&lt;&gt;"")*('設定'!$B$20:$B$23&lt;=C184)*('設定'!$C$20:$C$23&lt;&gt;"")),'設定'!$C$20:$C$23),""))</f>
        <v/>
      </c>
      <c r="T184" s="105" t="str">
        <f>IF(Q184=0,"",IF(N(K184)=0,0,IF(J184="税抜",K184,K184-U184)))</f>
        <v/>
      </c>
      <c r="U184" s="105" t="str">
        <f>IF(Q184=0,"",IF(N(K184)=0,0,IF('設定'!$B$11="切上げ",ROUNDUP(IF(J184="税抜",K184*R184/100,K184*R184/(100+R184)),0),IF('設定'!$B$11="四捨五入",ROUND(IF(J184="税抜",K184*R184/100,K184*R184/(100+R184)),0),ROUNDDOWN(IF(J184="税抜",K184*R184/100,K184*R184/(100+R184)),0)))))</f>
        <v/>
      </c>
      <c r="V184" s="105" t="str">
        <f>IF(Q184=0,"",IF(N(L184)=0,0,IF(J184="税抜",L184,L184-W184)))</f>
        <v/>
      </c>
      <c r="W184" s="105" t="str">
        <f>IF(Q184=0,"",IF(N(L184)=0,0,IF('設定'!$B$11="切上げ",ROUNDUP(IF(J184="税抜",L184*S184/100,L184*S184/(100+S184)),0),IF('設定'!$B$11="四捨五入",ROUND(IF(J184="税抜",L184*S184/100,L184*S184/(100+S184)),0),ROUNDDOWN(IF(J184="税抜",L184*S184/100,L184*S184/(100+S184)),0)))))</f>
        <v/>
      </c>
      <c r="X184" s="105" t="str">
        <f>IF(Q184=0,"",T184+U184+V184+W184+N(M184)+N(N184))</f>
        <v/>
      </c>
      <c r="Y184" s="105" t="str">
        <f>IF(Q184=0,"",IF(AND('設定'!$B$9="はい",'設定'!$B$12="はい"),T184+V184,T184+U184+V184+W184))</f>
        <v/>
      </c>
      <c r="Z184" s="105" t="str">
        <f>IF(Q184=0,"",Y184+N(N184))</f>
        <v/>
      </c>
      <c r="AA184" s="105" t="str">
        <f>IF(Q184=0,"",IF(O184="はい",0,IF(I184="クレジットカード",0,IF(I184="電子（PDFのみ）",0,IF(Y184=0,IF(Z184&lt;'印紙判定表'!$A$24,0,'印紙判定表'!$C$24),IF(Z184&lt;'印紙判定表'!$A$6,0,INDEX('印紙判定表'!$C$5:$C$19,MATCH(MAX(Y184,'印紙判定表'!$A$6),'印紙判定表'!$A$5:$A$19,1))))))))</f>
        <v/>
      </c>
      <c r="AB184" s="11" t="str">
        <f>IF(Q184=0,"",IF(O184="はい","非課税（営業に関しない受取書・国税庁 No.7125）",IF(I184="クレジットカード","課税文書に当たらない（領収書に「クレジットカード利用」と印字・国税庁 質疑応答19/37）",IF(I184="電子（PDFのみ）","課税文書に当たらない（電子データのみで紙を渡さない・国税庁 質疑応答02/10。紙に印刷して渡すと課税）",IF(AA184=0,"非課税（受取金額が"&amp;TEXT(IF(Y184=0,'印紙判定表'!$A$24,'印紙判定表'!$A$6),"#,##0")&amp;"円"&amp;"未満・国税庁 No.7105）"&amp;IF(N(N184)&gt;0,"。売上代金と売上代金以外の合計で判定","")&amp;IF(N(M184)&gt;0,"。入湯税など特別徴収の税は判定額に入れない（印紙税法基本通達第32条）",""),"課税（判定額"&amp;TEXT(Y184,"#,##0")&amp;"円→"&amp;TEXT(AA184,"#,##0")&amp;"円）"&amp;IF(AND('設定'!$B$9="はい",'設定'!$B$12="はい"),"。消費税額を除いた額で判定（国税庁 No.7124）","。税込の額で判定（"&amp;IF('設定'!$B$9="はい","消費税額を印字しない書式・国税庁 No.7124","免税事業者・国税庁 質疑応答19/21")&amp;"）")&amp;IF(N(M184)&gt;0,"。入湯税など特別徴収の税は判定額に入れない（印紙税法基本通達第32条）","")&amp;IF(I184="銀行振込","。振込でも受取書（印紙税法基本通達 別表第一 第17号文書の4）","")&amp;IF(OR(I184="電子マネー",I184="コード決済"),"。決済の仕組みで扱いが違う（国税庁 質疑応答19/50）。この表では印紙が要るものとして判定","")&amp;IF(Y184=0,"。売上代金以外の受取書として判定（第17号の2）",IF(Y184&lt;'印紙判定表'!$A$6,"。売上代金は"&amp;TEXT('印紙判定表'!$A$6,"#,##0")&amp;"円"&amp;"未満だが、売上代金以外との合計が"&amp;TEXT('印紙判定表'!$A$6,"#,##0")&amp;"円"&amp;"以上のため"&amp;TEXT(AA184,"#,##0")&amp;"円","")))))))</f>
        <v/>
      </c>
      <c r="AC184" s="11" t="str">
        <f>IF(Q184=0,"",IF(G184="はい","簡易請求書の形（宛名なし・「上様」）","事業者宛（適格請求書の形）"))</f>
        <v/>
      </c>
      <c r="AD184" s="11" t="str">
        <f>IF(COUNT(K184,L184,M184,N184)=0,"",IF(Q184=0,"取引日を入れてください（税率を取引日で決めます）。",IF(AND(G184&lt;&gt;"はい",E184=""),"宛名を入れてください（事業者宛は宛名が必要）。","")&amp;IF(AND(G184="はい",'設定'!$B$10="その他（事業者間の取引が中心）"),"「上様」にできる事業か確認してください（相手が個別に特定される取引は簡易請求書の対象外・国税庁 問24-2）。","")&amp;IF(AND(G184&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184="","領収書の日付（受領日）を入れてください。","")&amp;IF(OR(I184="電子マネー",I184="コード決済"),"決済の仕組みで印紙の扱いが違います（国税庁 質疑応答19/50）。","")))</f>
        <v/>
      </c>
      <c r="AE184" s="19" t="str">
        <f>IF(Q184=0,"",IF(P184&lt;&gt;"","領 収 書（再発行）","領 収 書"))</f>
        <v/>
      </c>
      <c r="AF184" s="19" t="str">
        <f>IF(B184="","",IF(B184&gt;=DATE(2019,5,1),"令和"&amp;IF(YEAR(B184)=2019,"元",YEAR(B184)-2018)&amp;"年"&amp;MONTH(B184)&amp;"月"&amp;DAY(B184)&amp;"日",YEAR(B184)&amp;"年"&amp;MONTH(B184)&amp;"月"&amp;DAY(B184)&amp;"日")&amp;IF(P184&lt;&gt;"","　（再発行）元の領収書 "&amp;IF(P184&gt;=DATE(2019,5,1),"令和"&amp;IF(YEAR(P184)=2019,"元",YEAR(P184)-2018)&amp;"年"&amp;MONTH(P184)&amp;"月"&amp;DAY(P184)&amp;"日",YEAR(P184)&amp;"年"&amp;MONTH(P184)&amp;"月"&amp;DAY(P184)&amp;"日")&amp;"付",""))</f>
        <v/>
      </c>
      <c r="AG184" s="19" t="str">
        <f>IF(G184="はい","上様",IF(E184="","",E184&amp;" "&amp;IF(F184="","様",F184)))</f>
        <v/>
      </c>
      <c r="AH184" s="19" t="str">
        <f>IF(Q184=0,"","金額　￥"&amp;TEXT(X184,"#,##0")&amp;" －")</f>
        <v/>
      </c>
      <c r="AI184" s="19" t="str">
        <f>IF(H184="","","但し　"&amp;IF(RIGHT(H184&amp;IF(D184&lt;&gt;"","（"&amp;D184&amp;"）",""),3)="として",H184&amp;IF(D184&lt;&gt;"","（"&amp;D184&amp;"）",""),H184&amp;IF(D184&lt;&gt;"","（"&amp;D184&amp;"）","")&amp;"として")&amp;IF(I184="クレジットカード","（クレジットカード利用）","")&amp;IF(N(L184)&gt;0,"（※は軽減税率の対象品目）",""))</f>
        <v/>
      </c>
      <c r="AJ184" s="19" t="str">
        <f>IF(OR(Q184=0,N(K184)=0),"",IF(AND('設定'!$B$12&lt;&gt;"はい",'設定'!$B$8=""),"",IF(G184="はい",R184&amp;"%対象"&amp;"　"&amp;TEXT(T184+U184,"#,##0")&amp;"円"&amp;IF('設定'!$B$12="はい","（うち消費税額 "&amp;TEXT(U184,"#,##0")&amp;"円）",""),IF('設定'!$B$12="はい",R184&amp;"%対象"&amp;"　税抜 "&amp;TEXT(T184,"#,##0")&amp;"円　消費税額 "&amp;TEXT(U184,"#,##0")&amp;"円（税込 "&amp;TEXT(T184+U184,"#,##0")&amp;"円）",R184&amp;"%対象"&amp;"　税込 "&amp;TEXT(T184+U184,"#,##0")&amp;"円"))))</f>
        <v/>
      </c>
      <c r="AK184" s="19" t="str">
        <f>IF(OR(Q184=0,N(L184)=0),"",IF(AND('設定'!$B$12&lt;&gt;"はい",'設定'!$B$8=""),"",IF(G184="はい",S184&amp;"%対象※"&amp;"　"&amp;TEXT(V184+W184,"#,##0")&amp;"円"&amp;IF('設定'!$B$12="はい","（うち消費税額 "&amp;TEXT(W184,"#,##0")&amp;"円）",""),IF('設定'!$B$12="はい",S184&amp;"%対象※"&amp;"　税抜 "&amp;TEXT(V184,"#,##0")&amp;"円　消費税額 "&amp;TEXT(W184,"#,##0")&amp;"円（税込 "&amp;TEXT(V184+W184,"#,##0")&amp;"円）",S184&amp;"%対象※"&amp;"　税込 "&amp;TEXT(V184+W184,"#,##0")&amp;"円"))))</f>
        <v/>
      </c>
      <c r="AL184" s="19" t="str">
        <f>IF(OR(Q184=0,N(M184)=0),"","課税対象外（入湯税など）　"&amp;TEXT(M184,"#,##0")&amp;"円")</f>
        <v/>
      </c>
      <c r="AM184" s="19" t="str">
        <f>IF(OR(Q184=0,N(N184)=0),"","売上代金以外の額　"&amp;TEXT(N184,"#,##0")&amp;"円")</f>
        <v/>
      </c>
      <c r="AN184" s="19" t="str">
        <f>IF(Q184=0,"",IF(AA184&gt;0,"収入印紙 "&amp;TEXT(AA184,"#,##0")&amp;"円 貼付欄",""))</f>
        <v/>
      </c>
    </row>
    <row r="185">
      <c r="A185" s="103" t="n">
        <v>181</v>
      </c>
      <c r="B185" s="100" t="n"/>
      <c r="C185" s="100" t="n"/>
      <c r="D185" s="7" t="n"/>
      <c r="E185" s="7" t="n"/>
      <c r="F185" s="15" t="n"/>
      <c r="G185" s="15" t="n"/>
      <c r="H185" s="7" t="n"/>
      <c r="I185" s="15" t="n"/>
      <c r="J185" s="15" t="n"/>
      <c r="K185" s="104" t="n"/>
      <c r="L185" s="104" t="n"/>
      <c r="M185" s="104" t="n"/>
      <c r="N185" s="104" t="n"/>
      <c r="O185" s="15" t="n"/>
      <c r="P185" s="100" t="n"/>
      <c r="Q185" s="17">
        <f>IF(COUNT(K185,L185,M185,N185)=0,0,IF(AND(OR(N(K185)=0,R185&lt;&gt;""),OR(N(L185)=0,S185&lt;&gt;"")),1,0))</f>
        <v>0</v>
      </c>
      <c r="R185" s="17" t="str">
        <f>IF(C185="","",IFERROR(LOOKUP(2,1/(('設定'!$B$16:$B$19&lt;&gt;"")*('設定'!$B$16:$B$19&lt;=C185)*('設定'!$C$16:$C$19&lt;&gt;"")),'設定'!$C$16:$C$19),""))</f>
        <v/>
      </c>
      <c r="S185" s="17" t="str">
        <f>IF(C185="","",IFERROR(LOOKUP(2,1/(('設定'!$B$20:$B$23&lt;&gt;"")*('設定'!$B$20:$B$23&lt;=C185)*('設定'!$C$20:$C$23&lt;&gt;"")),'設定'!$C$20:$C$23),""))</f>
        <v/>
      </c>
      <c r="T185" s="105" t="str">
        <f>IF(Q185=0,"",IF(N(K185)=0,0,IF(J185="税抜",K185,K185-U185)))</f>
        <v/>
      </c>
      <c r="U185" s="105" t="str">
        <f>IF(Q185=0,"",IF(N(K185)=0,0,IF('設定'!$B$11="切上げ",ROUNDUP(IF(J185="税抜",K185*R185/100,K185*R185/(100+R185)),0),IF('設定'!$B$11="四捨五入",ROUND(IF(J185="税抜",K185*R185/100,K185*R185/(100+R185)),0),ROUNDDOWN(IF(J185="税抜",K185*R185/100,K185*R185/(100+R185)),0)))))</f>
        <v/>
      </c>
      <c r="V185" s="105" t="str">
        <f>IF(Q185=0,"",IF(N(L185)=0,0,IF(J185="税抜",L185,L185-W185)))</f>
        <v/>
      </c>
      <c r="W185" s="105" t="str">
        <f>IF(Q185=0,"",IF(N(L185)=0,0,IF('設定'!$B$11="切上げ",ROUNDUP(IF(J185="税抜",L185*S185/100,L185*S185/(100+S185)),0),IF('設定'!$B$11="四捨五入",ROUND(IF(J185="税抜",L185*S185/100,L185*S185/(100+S185)),0),ROUNDDOWN(IF(J185="税抜",L185*S185/100,L185*S185/(100+S185)),0)))))</f>
        <v/>
      </c>
      <c r="X185" s="105" t="str">
        <f>IF(Q185=0,"",T185+U185+V185+W185+N(M185)+N(N185))</f>
        <v/>
      </c>
      <c r="Y185" s="105" t="str">
        <f>IF(Q185=0,"",IF(AND('設定'!$B$9="はい",'設定'!$B$12="はい"),T185+V185,T185+U185+V185+W185))</f>
        <v/>
      </c>
      <c r="Z185" s="105" t="str">
        <f>IF(Q185=0,"",Y185+N(N185))</f>
        <v/>
      </c>
      <c r="AA185" s="105" t="str">
        <f>IF(Q185=0,"",IF(O185="はい",0,IF(I185="クレジットカード",0,IF(I185="電子（PDFのみ）",0,IF(Y185=0,IF(Z185&lt;'印紙判定表'!$A$24,0,'印紙判定表'!$C$24),IF(Z185&lt;'印紙判定表'!$A$6,0,INDEX('印紙判定表'!$C$5:$C$19,MATCH(MAX(Y185,'印紙判定表'!$A$6),'印紙判定表'!$A$5:$A$19,1))))))))</f>
        <v/>
      </c>
      <c r="AB185" s="11" t="str">
        <f>IF(Q185=0,"",IF(O185="はい","非課税（営業に関しない受取書・国税庁 No.7125）",IF(I185="クレジットカード","課税文書に当たらない（領収書に「クレジットカード利用」と印字・国税庁 質疑応答19/37）",IF(I185="電子（PDFのみ）","課税文書に当たらない（電子データのみで紙を渡さない・国税庁 質疑応答02/10。紙に印刷して渡すと課税）",IF(AA185=0,"非課税（受取金額が"&amp;TEXT(IF(Y185=0,'印紙判定表'!$A$24,'印紙判定表'!$A$6),"#,##0")&amp;"円"&amp;"未満・国税庁 No.7105）"&amp;IF(N(N185)&gt;0,"。売上代金と売上代金以外の合計で判定","")&amp;IF(N(M185)&gt;0,"。入湯税など特別徴収の税は判定額に入れない（印紙税法基本通達第32条）",""),"課税（判定額"&amp;TEXT(Y185,"#,##0")&amp;"円→"&amp;TEXT(AA185,"#,##0")&amp;"円）"&amp;IF(AND('設定'!$B$9="はい",'設定'!$B$12="はい"),"。消費税額を除いた額で判定（国税庁 No.7124）","。税込の額で判定（"&amp;IF('設定'!$B$9="はい","消費税額を印字しない書式・国税庁 No.7124","免税事業者・国税庁 質疑応答19/21")&amp;"）")&amp;IF(N(M185)&gt;0,"。入湯税など特別徴収の税は判定額に入れない（印紙税法基本通達第32条）","")&amp;IF(I185="銀行振込","。振込でも受取書（印紙税法基本通達 別表第一 第17号文書の4）","")&amp;IF(OR(I185="電子マネー",I185="コード決済"),"。決済の仕組みで扱いが違う（国税庁 質疑応答19/50）。この表では印紙が要るものとして判定","")&amp;IF(Y185=0,"。売上代金以外の受取書として判定（第17号の2）",IF(Y185&lt;'印紙判定表'!$A$6,"。売上代金は"&amp;TEXT('印紙判定表'!$A$6,"#,##0")&amp;"円"&amp;"未満だが、売上代金以外との合計が"&amp;TEXT('印紙判定表'!$A$6,"#,##0")&amp;"円"&amp;"以上のため"&amp;TEXT(AA185,"#,##0")&amp;"円","")))))))</f>
        <v/>
      </c>
      <c r="AC185" s="11" t="str">
        <f>IF(Q185=0,"",IF(G185="はい","簡易請求書の形（宛名なし・「上様」）","事業者宛（適格請求書の形）"))</f>
        <v/>
      </c>
      <c r="AD185" s="11" t="str">
        <f>IF(COUNT(K185,L185,M185,N185)=0,"",IF(Q185=0,"取引日を入れてください（税率を取引日で決めます）。",IF(AND(G185&lt;&gt;"はい",E185=""),"宛名を入れてください（事業者宛は宛名が必要）。","")&amp;IF(AND(G185="はい",'設定'!$B$10="その他（事業者間の取引が中心）"),"「上様」にできる事業か確認してください（相手が個別に特定される取引は簡易請求書の対象外・国税庁 問24-2）。","")&amp;IF(AND(G185&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185="","領収書の日付（受領日）を入れてください。","")&amp;IF(OR(I185="電子マネー",I185="コード決済"),"決済の仕組みで印紙の扱いが違います（国税庁 質疑応答19/50）。","")))</f>
        <v/>
      </c>
      <c r="AE185" s="19" t="str">
        <f>IF(Q185=0,"",IF(P185&lt;&gt;"","領 収 書（再発行）","領 収 書"))</f>
        <v/>
      </c>
      <c r="AF185" s="19" t="str">
        <f>IF(B185="","",IF(B185&gt;=DATE(2019,5,1),"令和"&amp;IF(YEAR(B185)=2019,"元",YEAR(B185)-2018)&amp;"年"&amp;MONTH(B185)&amp;"月"&amp;DAY(B185)&amp;"日",YEAR(B185)&amp;"年"&amp;MONTH(B185)&amp;"月"&amp;DAY(B185)&amp;"日")&amp;IF(P185&lt;&gt;"","　（再発行）元の領収書 "&amp;IF(P185&gt;=DATE(2019,5,1),"令和"&amp;IF(YEAR(P185)=2019,"元",YEAR(P185)-2018)&amp;"年"&amp;MONTH(P185)&amp;"月"&amp;DAY(P185)&amp;"日",YEAR(P185)&amp;"年"&amp;MONTH(P185)&amp;"月"&amp;DAY(P185)&amp;"日")&amp;"付",""))</f>
        <v/>
      </c>
      <c r="AG185" s="19" t="str">
        <f>IF(G185="はい","上様",IF(E185="","",E185&amp;" "&amp;IF(F185="","様",F185)))</f>
        <v/>
      </c>
      <c r="AH185" s="19" t="str">
        <f>IF(Q185=0,"","金額　￥"&amp;TEXT(X185,"#,##0")&amp;" －")</f>
        <v/>
      </c>
      <c r="AI185" s="19" t="str">
        <f>IF(H185="","","但し　"&amp;IF(RIGHT(H185&amp;IF(D185&lt;&gt;"","（"&amp;D185&amp;"）",""),3)="として",H185&amp;IF(D185&lt;&gt;"","（"&amp;D185&amp;"）",""),H185&amp;IF(D185&lt;&gt;"","（"&amp;D185&amp;"）","")&amp;"として")&amp;IF(I185="クレジットカード","（クレジットカード利用）","")&amp;IF(N(L185)&gt;0,"（※は軽減税率の対象品目）",""))</f>
        <v/>
      </c>
      <c r="AJ185" s="19" t="str">
        <f>IF(OR(Q185=0,N(K185)=0),"",IF(AND('設定'!$B$12&lt;&gt;"はい",'設定'!$B$8=""),"",IF(G185="はい",R185&amp;"%対象"&amp;"　"&amp;TEXT(T185+U185,"#,##0")&amp;"円"&amp;IF('設定'!$B$12="はい","（うち消費税額 "&amp;TEXT(U185,"#,##0")&amp;"円）",""),IF('設定'!$B$12="はい",R185&amp;"%対象"&amp;"　税抜 "&amp;TEXT(T185,"#,##0")&amp;"円　消費税額 "&amp;TEXT(U185,"#,##0")&amp;"円（税込 "&amp;TEXT(T185+U185,"#,##0")&amp;"円）",R185&amp;"%対象"&amp;"　税込 "&amp;TEXT(T185+U185,"#,##0")&amp;"円"))))</f>
        <v/>
      </c>
      <c r="AK185" s="19" t="str">
        <f>IF(OR(Q185=0,N(L185)=0),"",IF(AND('設定'!$B$12&lt;&gt;"はい",'設定'!$B$8=""),"",IF(G185="はい",S185&amp;"%対象※"&amp;"　"&amp;TEXT(V185+W185,"#,##0")&amp;"円"&amp;IF('設定'!$B$12="はい","（うち消費税額 "&amp;TEXT(W185,"#,##0")&amp;"円）",""),IF('設定'!$B$12="はい",S185&amp;"%対象※"&amp;"　税抜 "&amp;TEXT(V185,"#,##0")&amp;"円　消費税額 "&amp;TEXT(W185,"#,##0")&amp;"円（税込 "&amp;TEXT(V185+W185,"#,##0")&amp;"円）",S185&amp;"%対象※"&amp;"　税込 "&amp;TEXT(V185+W185,"#,##0")&amp;"円"))))</f>
        <v/>
      </c>
      <c r="AL185" s="19" t="str">
        <f>IF(OR(Q185=0,N(M185)=0),"","課税対象外（入湯税など）　"&amp;TEXT(M185,"#,##0")&amp;"円")</f>
        <v/>
      </c>
      <c r="AM185" s="19" t="str">
        <f>IF(OR(Q185=0,N(N185)=0),"","売上代金以外の額　"&amp;TEXT(N185,"#,##0")&amp;"円")</f>
        <v/>
      </c>
      <c r="AN185" s="19" t="str">
        <f>IF(Q185=0,"",IF(AA185&gt;0,"収入印紙 "&amp;TEXT(AA185,"#,##0")&amp;"円 貼付欄",""))</f>
        <v/>
      </c>
    </row>
    <row r="186">
      <c r="A186" s="103" t="n">
        <v>182</v>
      </c>
      <c r="B186" s="100" t="n"/>
      <c r="C186" s="100" t="n"/>
      <c r="D186" s="7" t="n"/>
      <c r="E186" s="7" t="n"/>
      <c r="F186" s="15" t="n"/>
      <c r="G186" s="15" t="n"/>
      <c r="H186" s="7" t="n"/>
      <c r="I186" s="15" t="n"/>
      <c r="J186" s="15" t="n"/>
      <c r="K186" s="104" t="n"/>
      <c r="L186" s="104" t="n"/>
      <c r="M186" s="104" t="n"/>
      <c r="N186" s="104" t="n"/>
      <c r="O186" s="15" t="n"/>
      <c r="P186" s="100" t="n"/>
      <c r="Q186" s="17">
        <f>IF(COUNT(K186,L186,M186,N186)=0,0,IF(AND(OR(N(K186)=0,R186&lt;&gt;""),OR(N(L186)=0,S186&lt;&gt;"")),1,0))</f>
        <v>0</v>
      </c>
      <c r="R186" s="17" t="str">
        <f>IF(C186="","",IFERROR(LOOKUP(2,1/(('設定'!$B$16:$B$19&lt;&gt;"")*('設定'!$B$16:$B$19&lt;=C186)*('設定'!$C$16:$C$19&lt;&gt;"")),'設定'!$C$16:$C$19),""))</f>
        <v/>
      </c>
      <c r="S186" s="17" t="str">
        <f>IF(C186="","",IFERROR(LOOKUP(2,1/(('設定'!$B$20:$B$23&lt;&gt;"")*('設定'!$B$20:$B$23&lt;=C186)*('設定'!$C$20:$C$23&lt;&gt;"")),'設定'!$C$20:$C$23),""))</f>
        <v/>
      </c>
      <c r="T186" s="105" t="str">
        <f>IF(Q186=0,"",IF(N(K186)=0,0,IF(J186="税抜",K186,K186-U186)))</f>
        <v/>
      </c>
      <c r="U186" s="105" t="str">
        <f>IF(Q186=0,"",IF(N(K186)=0,0,IF('設定'!$B$11="切上げ",ROUNDUP(IF(J186="税抜",K186*R186/100,K186*R186/(100+R186)),0),IF('設定'!$B$11="四捨五入",ROUND(IF(J186="税抜",K186*R186/100,K186*R186/(100+R186)),0),ROUNDDOWN(IF(J186="税抜",K186*R186/100,K186*R186/(100+R186)),0)))))</f>
        <v/>
      </c>
      <c r="V186" s="105" t="str">
        <f>IF(Q186=0,"",IF(N(L186)=0,0,IF(J186="税抜",L186,L186-W186)))</f>
        <v/>
      </c>
      <c r="W186" s="105" t="str">
        <f>IF(Q186=0,"",IF(N(L186)=0,0,IF('設定'!$B$11="切上げ",ROUNDUP(IF(J186="税抜",L186*S186/100,L186*S186/(100+S186)),0),IF('設定'!$B$11="四捨五入",ROUND(IF(J186="税抜",L186*S186/100,L186*S186/(100+S186)),0),ROUNDDOWN(IF(J186="税抜",L186*S186/100,L186*S186/(100+S186)),0)))))</f>
        <v/>
      </c>
      <c r="X186" s="105" t="str">
        <f>IF(Q186=0,"",T186+U186+V186+W186+N(M186)+N(N186))</f>
        <v/>
      </c>
      <c r="Y186" s="105" t="str">
        <f>IF(Q186=0,"",IF(AND('設定'!$B$9="はい",'設定'!$B$12="はい"),T186+V186,T186+U186+V186+W186))</f>
        <v/>
      </c>
      <c r="Z186" s="105" t="str">
        <f>IF(Q186=0,"",Y186+N(N186))</f>
        <v/>
      </c>
      <c r="AA186" s="105" t="str">
        <f>IF(Q186=0,"",IF(O186="はい",0,IF(I186="クレジットカード",0,IF(I186="電子（PDFのみ）",0,IF(Y186=0,IF(Z186&lt;'印紙判定表'!$A$24,0,'印紙判定表'!$C$24),IF(Z186&lt;'印紙判定表'!$A$6,0,INDEX('印紙判定表'!$C$5:$C$19,MATCH(MAX(Y186,'印紙判定表'!$A$6),'印紙判定表'!$A$5:$A$19,1))))))))</f>
        <v/>
      </c>
      <c r="AB186" s="11" t="str">
        <f>IF(Q186=0,"",IF(O186="はい","非課税（営業に関しない受取書・国税庁 No.7125）",IF(I186="クレジットカード","課税文書に当たらない（領収書に「クレジットカード利用」と印字・国税庁 質疑応答19/37）",IF(I186="電子（PDFのみ）","課税文書に当たらない（電子データのみで紙を渡さない・国税庁 質疑応答02/10。紙に印刷して渡すと課税）",IF(AA186=0,"非課税（受取金額が"&amp;TEXT(IF(Y186=0,'印紙判定表'!$A$24,'印紙判定表'!$A$6),"#,##0")&amp;"円"&amp;"未満・国税庁 No.7105）"&amp;IF(N(N186)&gt;0,"。売上代金と売上代金以外の合計で判定","")&amp;IF(N(M186)&gt;0,"。入湯税など特別徴収の税は判定額に入れない（印紙税法基本通達第32条）",""),"課税（判定額"&amp;TEXT(Y186,"#,##0")&amp;"円→"&amp;TEXT(AA186,"#,##0")&amp;"円）"&amp;IF(AND('設定'!$B$9="はい",'設定'!$B$12="はい"),"。消費税額を除いた額で判定（国税庁 No.7124）","。税込の額で判定（"&amp;IF('設定'!$B$9="はい","消費税額を印字しない書式・国税庁 No.7124","免税事業者・国税庁 質疑応答19/21")&amp;"）")&amp;IF(N(M186)&gt;0,"。入湯税など特別徴収の税は判定額に入れない（印紙税法基本通達第32条）","")&amp;IF(I186="銀行振込","。振込でも受取書（印紙税法基本通達 別表第一 第17号文書の4）","")&amp;IF(OR(I186="電子マネー",I186="コード決済"),"。決済の仕組みで扱いが違う（国税庁 質疑応答19/50）。この表では印紙が要るものとして判定","")&amp;IF(Y186=0,"。売上代金以外の受取書として判定（第17号の2）",IF(Y186&lt;'印紙判定表'!$A$6,"。売上代金は"&amp;TEXT('印紙判定表'!$A$6,"#,##0")&amp;"円"&amp;"未満だが、売上代金以外との合計が"&amp;TEXT('印紙判定表'!$A$6,"#,##0")&amp;"円"&amp;"以上のため"&amp;TEXT(AA186,"#,##0")&amp;"円","")))))))</f>
        <v/>
      </c>
      <c r="AC186" s="11" t="str">
        <f>IF(Q186=0,"",IF(G186="はい","簡易請求書の形（宛名なし・「上様」）","事業者宛（適格請求書の形）"))</f>
        <v/>
      </c>
      <c r="AD186" s="11" t="str">
        <f>IF(COUNT(K186,L186,M186,N186)=0,"",IF(Q186=0,"取引日を入れてください（税率を取引日で決めます）。",IF(AND(G186&lt;&gt;"はい",E186=""),"宛名を入れてください（事業者宛は宛名が必要）。","")&amp;IF(AND(G186="はい",'設定'!$B$10="その他（事業者間の取引が中心）"),"「上様」にできる事業か確認してください（相手が個別に特定される取引は簡易請求書の対象外・国税庁 問24-2）。","")&amp;IF(AND(G186&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186="","領収書の日付（受領日）を入れてください。","")&amp;IF(OR(I186="電子マネー",I186="コード決済"),"決済の仕組みで印紙の扱いが違います（国税庁 質疑応答19/50）。","")))</f>
        <v/>
      </c>
      <c r="AE186" s="19" t="str">
        <f>IF(Q186=0,"",IF(P186&lt;&gt;"","領 収 書（再発行）","領 収 書"))</f>
        <v/>
      </c>
      <c r="AF186" s="19" t="str">
        <f>IF(B186="","",IF(B186&gt;=DATE(2019,5,1),"令和"&amp;IF(YEAR(B186)=2019,"元",YEAR(B186)-2018)&amp;"年"&amp;MONTH(B186)&amp;"月"&amp;DAY(B186)&amp;"日",YEAR(B186)&amp;"年"&amp;MONTH(B186)&amp;"月"&amp;DAY(B186)&amp;"日")&amp;IF(P186&lt;&gt;"","　（再発行）元の領収書 "&amp;IF(P186&gt;=DATE(2019,5,1),"令和"&amp;IF(YEAR(P186)=2019,"元",YEAR(P186)-2018)&amp;"年"&amp;MONTH(P186)&amp;"月"&amp;DAY(P186)&amp;"日",YEAR(P186)&amp;"年"&amp;MONTH(P186)&amp;"月"&amp;DAY(P186)&amp;"日")&amp;"付",""))</f>
        <v/>
      </c>
      <c r="AG186" s="19" t="str">
        <f>IF(G186="はい","上様",IF(E186="","",E186&amp;" "&amp;IF(F186="","様",F186)))</f>
        <v/>
      </c>
      <c r="AH186" s="19" t="str">
        <f>IF(Q186=0,"","金額　￥"&amp;TEXT(X186,"#,##0")&amp;" －")</f>
        <v/>
      </c>
      <c r="AI186" s="19" t="str">
        <f>IF(H186="","","但し　"&amp;IF(RIGHT(H186&amp;IF(D186&lt;&gt;"","（"&amp;D186&amp;"）",""),3)="として",H186&amp;IF(D186&lt;&gt;"","（"&amp;D186&amp;"）",""),H186&amp;IF(D186&lt;&gt;"","（"&amp;D186&amp;"）","")&amp;"として")&amp;IF(I186="クレジットカード","（クレジットカード利用）","")&amp;IF(N(L186)&gt;0,"（※は軽減税率の対象品目）",""))</f>
        <v/>
      </c>
      <c r="AJ186" s="19" t="str">
        <f>IF(OR(Q186=0,N(K186)=0),"",IF(AND('設定'!$B$12&lt;&gt;"はい",'設定'!$B$8=""),"",IF(G186="はい",R186&amp;"%対象"&amp;"　"&amp;TEXT(T186+U186,"#,##0")&amp;"円"&amp;IF('設定'!$B$12="はい","（うち消費税額 "&amp;TEXT(U186,"#,##0")&amp;"円）",""),IF('設定'!$B$12="はい",R186&amp;"%対象"&amp;"　税抜 "&amp;TEXT(T186,"#,##0")&amp;"円　消費税額 "&amp;TEXT(U186,"#,##0")&amp;"円（税込 "&amp;TEXT(T186+U186,"#,##0")&amp;"円）",R186&amp;"%対象"&amp;"　税込 "&amp;TEXT(T186+U186,"#,##0")&amp;"円"))))</f>
        <v/>
      </c>
      <c r="AK186" s="19" t="str">
        <f>IF(OR(Q186=0,N(L186)=0),"",IF(AND('設定'!$B$12&lt;&gt;"はい",'設定'!$B$8=""),"",IF(G186="はい",S186&amp;"%対象※"&amp;"　"&amp;TEXT(V186+W186,"#,##0")&amp;"円"&amp;IF('設定'!$B$12="はい","（うち消費税額 "&amp;TEXT(W186,"#,##0")&amp;"円）",""),IF('設定'!$B$12="はい",S186&amp;"%対象※"&amp;"　税抜 "&amp;TEXT(V186,"#,##0")&amp;"円　消費税額 "&amp;TEXT(W186,"#,##0")&amp;"円（税込 "&amp;TEXT(V186+W186,"#,##0")&amp;"円）",S186&amp;"%対象※"&amp;"　税込 "&amp;TEXT(V186+W186,"#,##0")&amp;"円"))))</f>
        <v/>
      </c>
      <c r="AL186" s="19" t="str">
        <f>IF(OR(Q186=0,N(M186)=0),"","課税対象外（入湯税など）　"&amp;TEXT(M186,"#,##0")&amp;"円")</f>
        <v/>
      </c>
      <c r="AM186" s="19" t="str">
        <f>IF(OR(Q186=0,N(N186)=0),"","売上代金以外の額　"&amp;TEXT(N186,"#,##0")&amp;"円")</f>
        <v/>
      </c>
      <c r="AN186" s="19" t="str">
        <f>IF(Q186=0,"",IF(AA186&gt;0,"収入印紙 "&amp;TEXT(AA186,"#,##0")&amp;"円 貼付欄",""))</f>
        <v/>
      </c>
    </row>
    <row r="187">
      <c r="A187" s="103" t="n">
        <v>183</v>
      </c>
      <c r="B187" s="100" t="n"/>
      <c r="C187" s="100" t="n"/>
      <c r="D187" s="7" t="n"/>
      <c r="E187" s="7" t="n"/>
      <c r="F187" s="15" t="n"/>
      <c r="G187" s="15" t="n"/>
      <c r="H187" s="7" t="n"/>
      <c r="I187" s="15" t="n"/>
      <c r="J187" s="15" t="n"/>
      <c r="K187" s="104" t="n"/>
      <c r="L187" s="104" t="n"/>
      <c r="M187" s="104" t="n"/>
      <c r="N187" s="104" t="n"/>
      <c r="O187" s="15" t="n"/>
      <c r="P187" s="100" t="n"/>
      <c r="Q187" s="17">
        <f>IF(COUNT(K187,L187,M187,N187)=0,0,IF(AND(OR(N(K187)=0,R187&lt;&gt;""),OR(N(L187)=0,S187&lt;&gt;"")),1,0))</f>
        <v>0</v>
      </c>
      <c r="R187" s="17" t="str">
        <f>IF(C187="","",IFERROR(LOOKUP(2,1/(('設定'!$B$16:$B$19&lt;&gt;"")*('設定'!$B$16:$B$19&lt;=C187)*('設定'!$C$16:$C$19&lt;&gt;"")),'設定'!$C$16:$C$19),""))</f>
        <v/>
      </c>
      <c r="S187" s="17" t="str">
        <f>IF(C187="","",IFERROR(LOOKUP(2,1/(('設定'!$B$20:$B$23&lt;&gt;"")*('設定'!$B$20:$B$23&lt;=C187)*('設定'!$C$20:$C$23&lt;&gt;"")),'設定'!$C$20:$C$23),""))</f>
        <v/>
      </c>
      <c r="T187" s="105" t="str">
        <f>IF(Q187=0,"",IF(N(K187)=0,0,IF(J187="税抜",K187,K187-U187)))</f>
        <v/>
      </c>
      <c r="U187" s="105" t="str">
        <f>IF(Q187=0,"",IF(N(K187)=0,0,IF('設定'!$B$11="切上げ",ROUNDUP(IF(J187="税抜",K187*R187/100,K187*R187/(100+R187)),0),IF('設定'!$B$11="四捨五入",ROUND(IF(J187="税抜",K187*R187/100,K187*R187/(100+R187)),0),ROUNDDOWN(IF(J187="税抜",K187*R187/100,K187*R187/(100+R187)),0)))))</f>
        <v/>
      </c>
      <c r="V187" s="105" t="str">
        <f>IF(Q187=0,"",IF(N(L187)=0,0,IF(J187="税抜",L187,L187-W187)))</f>
        <v/>
      </c>
      <c r="W187" s="105" t="str">
        <f>IF(Q187=0,"",IF(N(L187)=0,0,IF('設定'!$B$11="切上げ",ROUNDUP(IF(J187="税抜",L187*S187/100,L187*S187/(100+S187)),0),IF('設定'!$B$11="四捨五入",ROUND(IF(J187="税抜",L187*S187/100,L187*S187/(100+S187)),0),ROUNDDOWN(IF(J187="税抜",L187*S187/100,L187*S187/(100+S187)),0)))))</f>
        <v/>
      </c>
      <c r="X187" s="105" t="str">
        <f>IF(Q187=0,"",T187+U187+V187+W187+N(M187)+N(N187))</f>
        <v/>
      </c>
      <c r="Y187" s="105" t="str">
        <f>IF(Q187=0,"",IF(AND('設定'!$B$9="はい",'設定'!$B$12="はい"),T187+V187,T187+U187+V187+W187))</f>
        <v/>
      </c>
      <c r="Z187" s="105" t="str">
        <f>IF(Q187=0,"",Y187+N(N187))</f>
        <v/>
      </c>
      <c r="AA187" s="105" t="str">
        <f>IF(Q187=0,"",IF(O187="はい",0,IF(I187="クレジットカード",0,IF(I187="電子（PDFのみ）",0,IF(Y187=0,IF(Z187&lt;'印紙判定表'!$A$24,0,'印紙判定表'!$C$24),IF(Z187&lt;'印紙判定表'!$A$6,0,INDEX('印紙判定表'!$C$5:$C$19,MATCH(MAX(Y187,'印紙判定表'!$A$6),'印紙判定表'!$A$5:$A$19,1))))))))</f>
        <v/>
      </c>
      <c r="AB187" s="11" t="str">
        <f>IF(Q187=0,"",IF(O187="はい","非課税（営業に関しない受取書・国税庁 No.7125）",IF(I187="クレジットカード","課税文書に当たらない（領収書に「クレジットカード利用」と印字・国税庁 質疑応答19/37）",IF(I187="電子（PDFのみ）","課税文書に当たらない（電子データのみで紙を渡さない・国税庁 質疑応答02/10。紙に印刷して渡すと課税）",IF(AA187=0,"非課税（受取金額が"&amp;TEXT(IF(Y187=0,'印紙判定表'!$A$24,'印紙判定表'!$A$6),"#,##0")&amp;"円"&amp;"未満・国税庁 No.7105）"&amp;IF(N(N187)&gt;0,"。売上代金と売上代金以外の合計で判定","")&amp;IF(N(M187)&gt;0,"。入湯税など特別徴収の税は判定額に入れない（印紙税法基本通達第32条）",""),"課税（判定額"&amp;TEXT(Y187,"#,##0")&amp;"円→"&amp;TEXT(AA187,"#,##0")&amp;"円）"&amp;IF(AND('設定'!$B$9="はい",'設定'!$B$12="はい"),"。消費税額を除いた額で判定（国税庁 No.7124）","。税込の額で判定（"&amp;IF('設定'!$B$9="はい","消費税額を印字しない書式・国税庁 No.7124","免税事業者・国税庁 質疑応答19/21")&amp;"）")&amp;IF(N(M187)&gt;0,"。入湯税など特別徴収の税は判定額に入れない（印紙税法基本通達第32条）","")&amp;IF(I187="銀行振込","。振込でも受取書（印紙税法基本通達 別表第一 第17号文書の4）","")&amp;IF(OR(I187="電子マネー",I187="コード決済"),"。決済の仕組みで扱いが違う（国税庁 質疑応答19/50）。この表では印紙が要るものとして判定","")&amp;IF(Y187=0,"。売上代金以外の受取書として判定（第17号の2）",IF(Y187&lt;'印紙判定表'!$A$6,"。売上代金は"&amp;TEXT('印紙判定表'!$A$6,"#,##0")&amp;"円"&amp;"未満だが、売上代金以外との合計が"&amp;TEXT('印紙判定表'!$A$6,"#,##0")&amp;"円"&amp;"以上のため"&amp;TEXT(AA187,"#,##0")&amp;"円","")))))))</f>
        <v/>
      </c>
      <c r="AC187" s="11" t="str">
        <f>IF(Q187=0,"",IF(G187="はい","簡易請求書の形（宛名なし・「上様」）","事業者宛（適格請求書の形）"))</f>
        <v/>
      </c>
      <c r="AD187" s="11" t="str">
        <f>IF(COUNT(K187,L187,M187,N187)=0,"",IF(Q187=0,"取引日を入れてください（税率を取引日で決めます）。",IF(AND(G187&lt;&gt;"はい",E187=""),"宛名を入れてください（事業者宛は宛名が必要）。","")&amp;IF(AND(G187="はい",'設定'!$B$10="その他（事業者間の取引が中心）"),"「上様」にできる事業か確認してください（相手が個別に特定される取引は簡易請求書の対象外・国税庁 問24-2）。","")&amp;IF(AND(G187&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187="","領収書の日付（受領日）を入れてください。","")&amp;IF(OR(I187="電子マネー",I187="コード決済"),"決済の仕組みで印紙の扱いが違います（国税庁 質疑応答19/50）。","")))</f>
        <v/>
      </c>
      <c r="AE187" s="19" t="str">
        <f>IF(Q187=0,"",IF(P187&lt;&gt;"","領 収 書（再発行）","領 収 書"))</f>
        <v/>
      </c>
      <c r="AF187" s="19" t="str">
        <f>IF(B187="","",IF(B187&gt;=DATE(2019,5,1),"令和"&amp;IF(YEAR(B187)=2019,"元",YEAR(B187)-2018)&amp;"年"&amp;MONTH(B187)&amp;"月"&amp;DAY(B187)&amp;"日",YEAR(B187)&amp;"年"&amp;MONTH(B187)&amp;"月"&amp;DAY(B187)&amp;"日")&amp;IF(P187&lt;&gt;"","　（再発行）元の領収書 "&amp;IF(P187&gt;=DATE(2019,5,1),"令和"&amp;IF(YEAR(P187)=2019,"元",YEAR(P187)-2018)&amp;"年"&amp;MONTH(P187)&amp;"月"&amp;DAY(P187)&amp;"日",YEAR(P187)&amp;"年"&amp;MONTH(P187)&amp;"月"&amp;DAY(P187)&amp;"日")&amp;"付",""))</f>
        <v/>
      </c>
      <c r="AG187" s="19" t="str">
        <f>IF(G187="はい","上様",IF(E187="","",E187&amp;" "&amp;IF(F187="","様",F187)))</f>
        <v/>
      </c>
      <c r="AH187" s="19" t="str">
        <f>IF(Q187=0,"","金額　￥"&amp;TEXT(X187,"#,##0")&amp;" －")</f>
        <v/>
      </c>
      <c r="AI187" s="19" t="str">
        <f>IF(H187="","","但し　"&amp;IF(RIGHT(H187&amp;IF(D187&lt;&gt;"","（"&amp;D187&amp;"）",""),3)="として",H187&amp;IF(D187&lt;&gt;"","（"&amp;D187&amp;"）",""),H187&amp;IF(D187&lt;&gt;"","（"&amp;D187&amp;"）","")&amp;"として")&amp;IF(I187="クレジットカード","（クレジットカード利用）","")&amp;IF(N(L187)&gt;0,"（※は軽減税率の対象品目）",""))</f>
        <v/>
      </c>
      <c r="AJ187" s="19" t="str">
        <f>IF(OR(Q187=0,N(K187)=0),"",IF(AND('設定'!$B$12&lt;&gt;"はい",'設定'!$B$8=""),"",IF(G187="はい",R187&amp;"%対象"&amp;"　"&amp;TEXT(T187+U187,"#,##0")&amp;"円"&amp;IF('設定'!$B$12="はい","（うち消費税額 "&amp;TEXT(U187,"#,##0")&amp;"円）",""),IF('設定'!$B$12="はい",R187&amp;"%対象"&amp;"　税抜 "&amp;TEXT(T187,"#,##0")&amp;"円　消費税額 "&amp;TEXT(U187,"#,##0")&amp;"円（税込 "&amp;TEXT(T187+U187,"#,##0")&amp;"円）",R187&amp;"%対象"&amp;"　税込 "&amp;TEXT(T187+U187,"#,##0")&amp;"円"))))</f>
        <v/>
      </c>
      <c r="AK187" s="19" t="str">
        <f>IF(OR(Q187=0,N(L187)=0),"",IF(AND('設定'!$B$12&lt;&gt;"はい",'設定'!$B$8=""),"",IF(G187="はい",S187&amp;"%対象※"&amp;"　"&amp;TEXT(V187+W187,"#,##0")&amp;"円"&amp;IF('設定'!$B$12="はい","（うち消費税額 "&amp;TEXT(W187,"#,##0")&amp;"円）",""),IF('設定'!$B$12="はい",S187&amp;"%対象※"&amp;"　税抜 "&amp;TEXT(V187,"#,##0")&amp;"円　消費税額 "&amp;TEXT(W187,"#,##0")&amp;"円（税込 "&amp;TEXT(V187+W187,"#,##0")&amp;"円）",S187&amp;"%対象※"&amp;"　税込 "&amp;TEXT(V187+W187,"#,##0")&amp;"円"))))</f>
        <v/>
      </c>
      <c r="AL187" s="19" t="str">
        <f>IF(OR(Q187=0,N(M187)=0),"","課税対象外（入湯税など）　"&amp;TEXT(M187,"#,##0")&amp;"円")</f>
        <v/>
      </c>
      <c r="AM187" s="19" t="str">
        <f>IF(OR(Q187=0,N(N187)=0),"","売上代金以外の額　"&amp;TEXT(N187,"#,##0")&amp;"円")</f>
        <v/>
      </c>
      <c r="AN187" s="19" t="str">
        <f>IF(Q187=0,"",IF(AA187&gt;0,"収入印紙 "&amp;TEXT(AA187,"#,##0")&amp;"円 貼付欄",""))</f>
        <v/>
      </c>
    </row>
    <row r="188">
      <c r="A188" s="103" t="n">
        <v>184</v>
      </c>
      <c r="B188" s="100" t="n"/>
      <c r="C188" s="100" t="n"/>
      <c r="D188" s="7" t="n"/>
      <c r="E188" s="7" t="n"/>
      <c r="F188" s="15" t="n"/>
      <c r="G188" s="15" t="n"/>
      <c r="H188" s="7" t="n"/>
      <c r="I188" s="15" t="n"/>
      <c r="J188" s="15" t="n"/>
      <c r="K188" s="104" t="n"/>
      <c r="L188" s="104" t="n"/>
      <c r="M188" s="104" t="n"/>
      <c r="N188" s="104" t="n"/>
      <c r="O188" s="15" t="n"/>
      <c r="P188" s="100" t="n"/>
      <c r="Q188" s="17">
        <f>IF(COUNT(K188,L188,M188,N188)=0,0,IF(AND(OR(N(K188)=0,R188&lt;&gt;""),OR(N(L188)=0,S188&lt;&gt;"")),1,0))</f>
        <v>0</v>
      </c>
      <c r="R188" s="17" t="str">
        <f>IF(C188="","",IFERROR(LOOKUP(2,1/(('設定'!$B$16:$B$19&lt;&gt;"")*('設定'!$B$16:$B$19&lt;=C188)*('設定'!$C$16:$C$19&lt;&gt;"")),'設定'!$C$16:$C$19),""))</f>
        <v/>
      </c>
      <c r="S188" s="17" t="str">
        <f>IF(C188="","",IFERROR(LOOKUP(2,1/(('設定'!$B$20:$B$23&lt;&gt;"")*('設定'!$B$20:$B$23&lt;=C188)*('設定'!$C$20:$C$23&lt;&gt;"")),'設定'!$C$20:$C$23),""))</f>
        <v/>
      </c>
      <c r="T188" s="105" t="str">
        <f>IF(Q188=0,"",IF(N(K188)=0,0,IF(J188="税抜",K188,K188-U188)))</f>
        <v/>
      </c>
      <c r="U188" s="105" t="str">
        <f>IF(Q188=0,"",IF(N(K188)=0,0,IF('設定'!$B$11="切上げ",ROUNDUP(IF(J188="税抜",K188*R188/100,K188*R188/(100+R188)),0),IF('設定'!$B$11="四捨五入",ROUND(IF(J188="税抜",K188*R188/100,K188*R188/(100+R188)),0),ROUNDDOWN(IF(J188="税抜",K188*R188/100,K188*R188/(100+R188)),0)))))</f>
        <v/>
      </c>
      <c r="V188" s="105" t="str">
        <f>IF(Q188=0,"",IF(N(L188)=0,0,IF(J188="税抜",L188,L188-W188)))</f>
        <v/>
      </c>
      <c r="W188" s="105" t="str">
        <f>IF(Q188=0,"",IF(N(L188)=0,0,IF('設定'!$B$11="切上げ",ROUNDUP(IF(J188="税抜",L188*S188/100,L188*S188/(100+S188)),0),IF('設定'!$B$11="四捨五入",ROUND(IF(J188="税抜",L188*S188/100,L188*S188/(100+S188)),0),ROUNDDOWN(IF(J188="税抜",L188*S188/100,L188*S188/(100+S188)),0)))))</f>
        <v/>
      </c>
      <c r="X188" s="105" t="str">
        <f>IF(Q188=0,"",T188+U188+V188+W188+N(M188)+N(N188))</f>
        <v/>
      </c>
      <c r="Y188" s="105" t="str">
        <f>IF(Q188=0,"",IF(AND('設定'!$B$9="はい",'設定'!$B$12="はい"),T188+V188,T188+U188+V188+W188))</f>
        <v/>
      </c>
      <c r="Z188" s="105" t="str">
        <f>IF(Q188=0,"",Y188+N(N188))</f>
        <v/>
      </c>
      <c r="AA188" s="105" t="str">
        <f>IF(Q188=0,"",IF(O188="はい",0,IF(I188="クレジットカード",0,IF(I188="電子（PDFのみ）",0,IF(Y188=0,IF(Z188&lt;'印紙判定表'!$A$24,0,'印紙判定表'!$C$24),IF(Z188&lt;'印紙判定表'!$A$6,0,INDEX('印紙判定表'!$C$5:$C$19,MATCH(MAX(Y188,'印紙判定表'!$A$6),'印紙判定表'!$A$5:$A$19,1))))))))</f>
        <v/>
      </c>
      <c r="AB188" s="11" t="str">
        <f>IF(Q188=0,"",IF(O188="はい","非課税（営業に関しない受取書・国税庁 No.7125）",IF(I188="クレジットカード","課税文書に当たらない（領収書に「クレジットカード利用」と印字・国税庁 質疑応答19/37）",IF(I188="電子（PDFのみ）","課税文書に当たらない（電子データのみで紙を渡さない・国税庁 質疑応答02/10。紙に印刷して渡すと課税）",IF(AA188=0,"非課税（受取金額が"&amp;TEXT(IF(Y188=0,'印紙判定表'!$A$24,'印紙判定表'!$A$6),"#,##0")&amp;"円"&amp;"未満・国税庁 No.7105）"&amp;IF(N(N188)&gt;0,"。売上代金と売上代金以外の合計で判定","")&amp;IF(N(M188)&gt;0,"。入湯税など特別徴収の税は判定額に入れない（印紙税法基本通達第32条）",""),"課税（判定額"&amp;TEXT(Y188,"#,##0")&amp;"円→"&amp;TEXT(AA188,"#,##0")&amp;"円）"&amp;IF(AND('設定'!$B$9="はい",'設定'!$B$12="はい"),"。消費税額を除いた額で判定（国税庁 No.7124）","。税込の額で判定（"&amp;IF('設定'!$B$9="はい","消費税額を印字しない書式・国税庁 No.7124","免税事業者・国税庁 質疑応答19/21")&amp;"）")&amp;IF(N(M188)&gt;0,"。入湯税など特別徴収の税は判定額に入れない（印紙税法基本通達第32条）","")&amp;IF(I188="銀行振込","。振込でも受取書（印紙税法基本通達 別表第一 第17号文書の4）","")&amp;IF(OR(I188="電子マネー",I188="コード決済"),"。決済の仕組みで扱いが違う（国税庁 質疑応答19/50）。この表では印紙が要るものとして判定","")&amp;IF(Y188=0,"。売上代金以外の受取書として判定（第17号の2）",IF(Y188&lt;'印紙判定表'!$A$6,"。売上代金は"&amp;TEXT('印紙判定表'!$A$6,"#,##0")&amp;"円"&amp;"未満だが、売上代金以外との合計が"&amp;TEXT('印紙判定表'!$A$6,"#,##0")&amp;"円"&amp;"以上のため"&amp;TEXT(AA188,"#,##0")&amp;"円","")))))))</f>
        <v/>
      </c>
      <c r="AC188" s="11" t="str">
        <f>IF(Q188=0,"",IF(G188="はい","簡易請求書の形（宛名なし・「上様」）","事業者宛（適格請求書の形）"))</f>
        <v/>
      </c>
      <c r="AD188" s="11" t="str">
        <f>IF(COUNT(K188,L188,M188,N188)=0,"",IF(Q188=0,"取引日を入れてください（税率を取引日で決めます）。",IF(AND(G188&lt;&gt;"はい",E188=""),"宛名を入れてください（事業者宛は宛名が必要）。","")&amp;IF(AND(G188="はい",'設定'!$B$10="その他（事業者間の取引が中心）"),"「上様」にできる事業か確認してください（相手が個別に特定される取引は簡易請求書の対象外・国税庁 問24-2）。","")&amp;IF(AND(G188&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188="","領収書の日付（受領日）を入れてください。","")&amp;IF(OR(I188="電子マネー",I188="コード決済"),"決済の仕組みで印紙の扱いが違います（国税庁 質疑応答19/50）。","")))</f>
        <v/>
      </c>
      <c r="AE188" s="19" t="str">
        <f>IF(Q188=0,"",IF(P188&lt;&gt;"","領 収 書（再発行）","領 収 書"))</f>
        <v/>
      </c>
      <c r="AF188" s="19" t="str">
        <f>IF(B188="","",IF(B188&gt;=DATE(2019,5,1),"令和"&amp;IF(YEAR(B188)=2019,"元",YEAR(B188)-2018)&amp;"年"&amp;MONTH(B188)&amp;"月"&amp;DAY(B188)&amp;"日",YEAR(B188)&amp;"年"&amp;MONTH(B188)&amp;"月"&amp;DAY(B188)&amp;"日")&amp;IF(P188&lt;&gt;"","　（再発行）元の領収書 "&amp;IF(P188&gt;=DATE(2019,5,1),"令和"&amp;IF(YEAR(P188)=2019,"元",YEAR(P188)-2018)&amp;"年"&amp;MONTH(P188)&amp;"月"&amp;DAY(P188)&amp;"日",YEAR(P188)&amp;"年"&amp;MONTH(P188)&amp;"月"&amp;DAY(P188)&amp;"日")&amp;"付",""))</f>
        <v/>
      </c>
      <c r="AG188" s="19" t="str">
        <f>IF(G188="はい","上様",IF(E188="","",E188&amp;" "&amp;IF(F188="","様",F188)))</f>
        <v/>
      </c>
      <c r="AH188" s="19" t="str">
        <f>IF(Q188=0,"","金額　￥"&amp;TEXT(X188,"#,##0")&amp;" －")</f>
        <v/>
      </c>
      <c r="AI188" s="19" t="str">
        <f>IF(H188="","","但し　"&amp;IF(RIGHT(H188&amp;IF(D188&lt;&gt;"","（"&amp;D188&amp;"）",""),3)="として",H188&amp;IF(D188&lt;&gt;"","（"&amp;D188&amp;"）",""),H188&amp;IF(D188&lt;&gt;"","（"&amp;D188&amp;"）","")&amp;"として")&amp;IF(I188="クレジットカード","（クレジットカード利用）","")&amp;IF(N(L188)&gt;0,"（※は軽減税率の対象品目）",""))</f>
        <v/>
      </c>
      <c r="AJ188" s="19" t="str">
        <f>IF(OR(Q188=0,N(K188)=0),"",IF(AND('設定'!$B$12&lt;&gt;"はい",'設定'!$B$8=""),"",IF(G188="はい",R188&amp;"%対象"&amp;"　"&amp;TEXT(T188+U188,"#,##0")&amp;"円"&amp;IF('設定'!$B$12="はい","（うち消費税額 "&amp;TEXT(U188,"#,##0")&amp;"円）",""),IF('設定'!$B$12="はい",R188&amp;"%対象"&amp;"　税抜 "&amp;TEXT(T188,"#,##0")&amp;"円　消費税額 "&amp;TEXT(U188,"#,##0")&amp;"円（税込 "&amp;TEXT(T188+U188,"#,##0")&amp;"円）",R188&amp;"%対象"&amp;"　税込 "&amp;TEXT(T188+U188,"#,##0")&amp;"円"))))</f>
        <v/>
      </c>
      <c r="AK188" s="19" t="str">
        <f>IF(OR(Q188=0,N(L188)=0),"",IF(AND('設定'!$B$12&lt;&gt;"はい",'設定'!$B$8=""),"",IF(G188="はい",S188&amp;"%対象※"&amp;"　"&amp;TEXT(V188+W188,"#,##0")&amp;"円"&amp;IF('設定'!$B$12="はい","（うち消費税額 "&amp;TEXT(W188,"#,##0")&amp;"円）",""),IF('設定'!$B$12="はい",S188&amp;"%対象※"&amp;"　税抜 "&amp;TEXT(V188,"#,##0")&amp;"円　消費税額 "&amp;TEXT(W188,"#,##0")&amp;"円（税込 "&amp;TEXT(V188+W188,"#,##0")&amp;"円）",S188&amp;"%対象※"&amp;"　税込 "&amp;TEXT(V188+W188,"#,##0")&amp;"円"))))</f>
        <v/>
      </c>
      <c r="AL188" s="19" t="str">
        <f>IF(OR(Q188=0,N(M188)=0),"","課税対象外（入湯税など）　"&amp;TEXT(M188,"#,##0")&amp;"円")</f>
        <v/>
      </c>
      <c r="AM188" s="19" t="str">
        <f>IF(OR(Q188=0,N(N188)=0),"","売上代金以外の額　"&amp;TEXT(N188,"#,##0")&amp;"円")</f>
        <v/>
      </c>
      <c r="AN188" s="19" t="str">
        <f>IF(Q188=0,"",IF(AA188&gt;0,"収入印紙 "&amp;TEXT(AA188,"#,##0")&amp;"円 貼付欄",""))</f>
        <v/>
      </c>
    </row>
    <row r="189">
      <c r="A189" s="103" t="n">
        <v>185</v>
      </c>
      <c r="B189" s="100" t="n"/>
      <c r="C189" s="100" t="n"/>
      <c r="D189" s="7" t="n"/>
      <c r="E189" s="7" t="n"/>
      <c r="F189" s="15" t="n"/>
      <c r="G189" s="15" t="n"/>
      <c r="H189" s="7" t="n"/>
      <c r="I189" s="15" t="n"/>
      <c r="J189" s="15" t="n"/>
      <c r="K189" s="104" t="n"/>
      <c r="L189" s="104" t="n"/>
      <c r="M189" s="104" t="n"/>
      <c r="N189" s="104" t="n"/>
      <c r="O189" s="15" t="n"/>
      <c r="P189" s="100" t="n"/>
      <c r="Q189" s="17">
        <f>IF(COUNT(K189,L189,M189,N189)=0,0,IF(AND(OR(N(K189)=0,R189&lt;&gt;""),OR(N(L189)=0,S189&lt;&gt;"")),1,0))</f>
        <v>0</v>
      </c>
      <c r="R189" s="17" t="str">
        <f>IF(C189="","",IFERROR(LOOKUP(2,1/(('設定'!$B$16:$B$19&lt;&gt;"")*('設定'!$B$16:$B$19&lt;=C189)*('設定'!$C$16:$C$19&lt;&gt;"")),'設定'!$C$16:$C$19),""))</f>
        <v/>
      </c>
      <c r="S189" s="17" t="str">
        <f>IF(C189="","",IFERROR(LOOKUP(2,1/(('設定'!$B$20:$B$23&lt;&gt;"")*('設定'!$B$20:$B$23&lt;=C189)*('設定'!$C$20:$C$23&lt;&gt;"")),'設定'!$C$20:$C$23),""))</f>
        <v/>
      </c>
      <c r="T189" s="105" t="str">
        <f>IF(Q189=0,"",IF(N(K189)=0,0,IF(J189="税抜",K189,K189-U189)))</f>
        <v/>
      </c>
      <c r="U189" s="105" t="str">
        <f>IF(Q189=0,"",IF(N(K189)=0,0,IF('設定'!$B$11="切上げ",ROUNDUP(IF(J189="税抜",K189*R189/100,K189*R189/(100+R189)),0),IF('設定'!$B$11="四捨五入",ROUND(IF(J189="税抜",K189*R189/100,K189*R189/(100+R189)),0),ROUNDDOWN(IF(J189="税抜",K189*R189/100,K189*R189/(100+R189)),0)))))</f>
        <v/>
      </c>
      <c r="V189" s="105" t="str">
        <f>IF(Q189=0,"",IF(N(L189)=0,0,IF(J189="税抜",L189,L189-W189)))</f>
        <v/>
      </c>
      <c r="W189" s="105" t="str">
        <f>IF(Q189=0,"",IF(N(L189)=0,0,IF('設定'!$B$11="切上げ",ROUNDUP(IF(J189="税抜",L189*S189/100,L189*S189/(100+S189)),0),IF('設定'!$B$11="四捨五入",ROUND(IF(J189="税抜",L189*S189/100,L189*S189/(100+S189)),0),ROUNDDOWN(IF(J189="税抜",L189*S189/100,L189*S189/(100+S189)),0)))))</f>
        <v/>
      </c>
      <c r="X189" s="105" t="str">
        <f>IF(Q189=0,"",T189+U189+V189+W189+N(M189)+N(N189))</f>
        <v/>
      </c>
      <c r="Y189" s="105" t="str">
        <f>IF(Q189=0,"",IF(AND('設定'!$B$9="はい",'設定'!$B$12="はい"),T189+V189,T189+U189+V189+W189))</f>
        <v/>
      </c>
      <c r="Z189" s="105" t="str">
        <f>IF(Q189=0,"",Y189+N(N189))</f>
        <v/>
      </c>
      <c r="AA189" s="105" t="str">
        <f>IF(Q189=0,"",IF(O189="はい",0,IF(I189="クレジットカード",0,IF(I189="電子（PDFのみ）",0,IF(Y189=0,IF(Z189&lt;'印紙判定表'!$A$24,0,'印紙判定表'!$C$24),IF(Z189&lt;'印紙判定表'!$A$6,0,INDEX('印紙判定表'!$C$5:$C$19,MATCH(MAX(Y189,'印紙判定表'!$A$6),'印紙判定表'!$A$5:$A$19,1))))))))</f>
        <v/>
      </c>
      <c r="AB189" s="11" t="str">
        <f>IF(Q189=0,"",IF(O189="はい","非課税（営業に関しない受取書・国税庁 No.7125）",IF(I189="クレジットカード","課税文書に当たらない（領収書に「クレジットカード利用」と印字・国税庁 質疑応答19/37）",IF(I189="電子（PDFのみ）","課税文書に当たらない（電子データのみで紙を渡さない・国税庁 質疑応答02/10。紙に印刷して渡すと課税）",IF(AA189=0,"非課税（受取金額が"&amp;TEXT(IF(Y189=0,'印紙判定表'!$A$24,'印紙判定表'!$A$6),"#,##0")&amp;"円"&amp;"未満・国税庁 No.7105）"&amp;IF(N(N189)&gt;0,"。売上代金と売上代金以外の合計で判定","")&amp;IF(N(M189)&gt;0,"。入湯税など特別徴収の税は判定額に入れない（印紙税法基本通達第32条）",""),"課税（判定額"&amp;TEXT(Y189,"#,##0")&amp;"円→"&amp;TEXT(AA189,"#,##0")&amp;"円）"&amp;IF(AND('設定'!$B$9="はい",'設定'!$B$12="はい"),"。消費税額を除いた額で判定（国税庁 No.7124）","。税込の額で判定（"&amp;IF('設定'!$B$9="はい","消費税額を印字しない書式・国税庁 No.7124","免税事業者・国税庁 質疑応答19/21")&amp;"）")&amp;IF(N(M189)&gt;0,"。入湯税など特別徴収の税は判定額に入れない（印紙税法基本通達第32条）","")&amp;IF(I189="銀行振込","。振込でも受取書（印紙税法基本通達 別表第一 第17号文書の4）","")&amp;IF(OR(I189="電子マネー",I189="コード決済"),"。決済の仕組みで扱いが違う（国税庁 質疑応答19/50）。この表では印紙が要るものとして判定","")&amp;IF(Y189=0,"。売上代金以外の受取書として判定（第17号の2）",IF(Y189&lt;'印紙判定表'!$A$6,"。売上代金は"&amp;TEXT('印紙判定表'!$A$6,"#,##0")&amp;"円"&amp;"未満だが、売上代金以外との合計が"&amp;TEXT('印紙判定表'!$A$6,"#,##0")&amp;"円"&amp;"以上のため"&amp;TEXT(AA189,"#,##0")&amp;"円","")))))))</f>
        <v/>
      </c>
      <c r="AC189" s="11" t="str">
        <f>IF(Q189=0,"",IF(G189="はい","簡易請求書の形（宛名なし・「上様」）","事業者宛（適格請求書の形）"))</f>
        <v/>
      </c>
      <c r="AD189" s="11" t="str">
        <f>IF(COUNT(K189,L189,M189,N189)=0,"",IF(Q189=0,"取引日を入れてください（税率を取引日で決めます）。",IF(AND(G189&lt;&gt;"はい",E189=""),"宛名を入れてください（事業者宛は宛名が必要）。","")&amp;IF(AND(G189="はい",'設定'!$B$10="その他（事業者間の取引が中心）"),"「上様」にできる事業か確認してください（相手が個別に特定される取引は簡易請求書の対象外・国税庁 問24-2）。","")&amp;IF(AND(G189&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189="","領収書の日付（受領日）を入れてください。","")&amp;IF(OR(I189="電子マネー",I189="コード決済"),"決済の仕組みで印紙の扱いが違います（国税庁 質疑応答19/50）。","")))</f>
        <v/>
      </c>
      <c r="AE189" s="19" t="str">
        <f>IF(Q189=0,"",IF(P189&lt;&gt;"","領 収 書（再発行）","領 収 書"))</f>
        <v/>
      </c>
      <c r="AF189" s="19" t="str">
        <f>IF(B189="","",IF(B189&gt;=DATE(2019,5,1),"令和"&amp;IF(YEAR(B189)=2019,"元",YEAR(B189)-2018)&amp;"年"&amp;MONTH(B189)&amp;"月"&amp;DAY(B189)&amp;"日",YEAR(B189)&amp;"年"&amp;MONTH(B189)&amp;"月"&amp;DAY(B189)&amp;"日")&amp;IF(P189&lt;&gt;"","　（再発行）元の領収書 "&amp;IF(P189&gt;=DATE(2019,5,1),"令和"&amp;IF(YEAR(P189)=2019,"元",YEAR(P189)-2018)&amp;"年"&amp;MONTH(P189)&amp;"月"&amp;DAY(P189)&amp;"日",YEAR(P189)&amp;"年"&amp;MONTH(P189)&amp;"月"&amp;DAY(P189)&amp;"日")&amp;"付",""))</f>
        <v/>
      </c>
      <c r="AG189" s="19" t="str">
        <f>IF(G189="はい","上様",IF(E189="","",E189&amp;" "&amp;IF(F189="","様",F189)))</f>
        <v/>
      </c>
      <c r="AH189" s="19" t="str">
        <f>IF(Q189=0,"","金額　￥"&amp;TEXT(X189,"#,##0")&amp;" －")</f>
        <v/>
      </c>
      <c r="AI189" s="19" t="str">
        <f>IF(H189="","","但し　"&amp;IF(RIGHT(H189&amp;IF(D189&lt;&gt;"","（"&amp;D189&amp;"）",""),3)="として",H189&amp;IF(D189&lt;&gt;"","（"&amp;D189&amp;"）",""),H189&amp;IF(D189&lt;&gt;"","（"&amp;D189&amp;"）","")&amp;"として")&amp;IF(I189="クレジットカード","（クレジットカード利用）","")&amp;IF(N(L189)&gt;0,"（※は軽減税率の対象品目）",""))</f>
        <v/>
      </c>
      <c r="AJ189" s="19" t="str">
        <f>IF(OR(Q189=0,N(K189)=0),"",IF(AND('設定'!$B$12&lt;&gt;"はい",'設定'!$B$8=""),"",IF(G189="はい",R189&amp;"%対象"&amp;"　"&amp;TEXT(T189+U189,"#,##0")&amp;"円"&amp;IF('設定'!$B$12="はい","（うち消費税額 "&amp;TEXT(U189,"#,##0")&amp;"円）",""),IF('設定'!$B$12="はい",R189&amp;"%対象"&amp;"　税抜 "&amp;TEXT(T189,"#,##0")&amp;"円　消費税額 "&amp;TEXT(U189,"#,##0")&amp;"円（税込 "&amp;TEXT(T189+U189,"#,##0")&amp;"円）",R189&amp;"%対象"&amp;"　税込 "&amp;TEXT(T189+U189,"#,##0")&amp;"円"))))</f>
        <v/>
      </c>
      <c r="AK189" s="19" t="str">
        <f>IF(OR(Q189=0,N(L189)=0),"",IF(AND('設定'!$B$12&lt;&gt;"はい",'設定'!$B$8=""),"",IF(G189="はい",S189&amp;"%対象※"&amp;"　"&amp;TEXT(V189+W189,"#,##0")&amp;"円"&amp;IF('設定'!$B$12="はい","（うち消費税額 "&amp;TEXT(W189,"#,##0")&amp;"円）",""),IF('設定'!$B$12="はい",S189&amp;"%対象※"&amp;"　税抜 "&amp;TEXT(V189,"#,##0")&amp;"円　消費税額 "&amp;TEXT(W189,"#,##0")&amp;"円（税込 "&amp;TEXT(V189+W189,"#,##0")&amp;"円）",S189&amp;"%対象※"&amp;"　税込 "&amp;TEXT(V189+W189,"#,##0")&amp;"円"))))</f>
        <v/>
      </c>
      <c r="AL189" s="19" t="str">
        <f>IF(OR(Q189=0,N(M189)=0),"","課税対象外（入湯税など）　"&amp;TEXT(M189,"#,##0")&amp;"円")</f>
        <v/>
      </c>
      <c r="AM189" s="19" t="str">
        <f>IF(OR(Q189=0,N(N189)=0),"","売上代金以外の額　"&amp;TEXT(N189,"#,##0")&amp;"円")</f>
        <v/>
      </c>
      <c r="AN189" s="19" t="str">
        <f>IF(Q189=0,"",IF(AA189&gt;0,"収入印紙 "&amp;TEXT(AA189,"#,##0")&amp;"円 貼付欄",""))</f>
        <v/>
      </c>
    </row>
    <row r="190">
      <c r="A190" s="103" t="n">
        <v>186</v>
      </c>
      <c r="B190" s="100" t="n"/>
      <c r="C190" s="100" t="n"/>
      <c r="D190" s="7" t="n"/>
      <c r="E190" s="7" t="n"/>
      <c r="F190" s="15" t="n"/>
      <c r="G190" s="15" t="n"/>
      <c r="H190" s="7" t="n"/>
      <c r="I190" s="15" t="n"/>
      <c r="J190" s="15" t="n"/>
      <c r="K190" s="104" t="n"/>
      <c r="L190" s="104" t="n"/>
      <c r="M190" s="104" t="n"/>
      <c r="N190" s="104" t="n"/>
      <c r="O190" s="15" t="n"/>
      <c r="P190" s="100" t="n"/>
      <c r="Q190" s="17">
        <f>IF(COUNT(K190,L190,M190,N190)=0,0,IF(AND(OR(N(K190)=0,R190&lt;&gt;""),OR(N(L190)=0,S190&lt;&gt;"")),1,0))</f>
        <v>0</v>
      </c>
      <c r="R190" s="17" t="str">
        <f>IF(C190="","",IFERROR(LOOKUP(2,1/(('設定'!$B$16:$B$19&lt;&gt;"")*('設定'!$B$16:$B$19&lt;=C190)*('設定'!$C$16:$C$19&lt;&gt;"")),'設定'!$C$16:$C$19),""))</f>
        <v/>
      </c>
      <c r="S190" s="17" t="str">
        <f>IF(C190="","",IFERROR(LOOKUP(2,1/(('設定'!$B$20:$B$23&lt;&gt;"")*('設定'!$B$20:$B$23&lt;=C190)*('設定'!$C$20:$C$23&lt;&gt;"")),'設定'!$C$20:$C$23),""))</f>
        <v/>
      </c>
      <c r="T190" s="105" t="str">
        <f>IF(Q190=0,"",IF(N(K190)=0,0,IF(J190="税抜",K190,K190-U190)))</f>
        <v/>
      </c>
      <c r="U190" s="105" t="str">
        <f>IF(Q190=0,"",IF(N(K190)=0,0,IF('設定'!$B$11="切上げ",ROUNDUP(IF(J190="税抜",K190*R190/100,K190*R190/(100+R190)),0),IF('設定'!$B$11="四捨五入",ROUND(IF(J190="税抜",K190*R190/100,K190*R190/(100+R190)),0),ROUNDDOWN(IF(J190="税抜",K190*R190/100,K190*R190/(100+R190)),0)))))</f>
        <v/>
      </c>
      <c r="V190" s="105" t="str">
        <f>IF(Q190=0,"",IF(N(L190)=0,0,IF(J190="税抜",L190,L190-W190)))</f>
        <v/>
      </c>
      <c r="W190" s="105" t="str">
        <f>IF(Q190=0,"",IF(N(L190)=0,0,IF('設定'!$B$11="切上げ",ROUNDUP(IF(J190="税抜",L190*S190/100,L190*S190/(100+S190)),0),IF('設定'!$B$11="四捨五入",ROUND(IF(J190="税抜",L190*S190/100,L190*S190/(100+S190)),0),ROUNDDOWN(IF(J190="税抜",L190*S190/100,L190*S190/(100+S190)),0)))))</f>
        <v/>
      </c>
      <c r="X190" s="105" t="str">
        <f>IF(Q190=0,"",T190+U190+V190+W190+N(M190)+N(N190))</f>
        <v/>
      </c>
      <c r="Y190" s="105" t="str">
        <f>IF(Q190=0,"",IF(AND('設定'!$B$9="はい",'設定'!$B$12="はい"),T190+V190,T190+U190+V190+W190))</f>
        <v/>
      </c>
      <c r="Z190" s="105" t="str">
        <f>IF(Q190=0,"",Y190+N(N190))</f>
        <v/>
      </c>
      <c r="AA190" s="105" t="str">
        <f>IF(Q190=0,"",IF(O190="はい",0,IF(I190="クレジットカード",0,IF(I190="電子（PDFのみ）",0,IF(Y190=0,IF(Z190&lt;'印紙判定表'!$A$24,0,'印紙判定表'!$C$24),IF(Z190&lt;'印紙判定表'!$A$6,0,INDEX('印紙判定表'!$C$5:$C$19,MATCH(MAX(Y190,'印紙判定表'!$A$6),'印紙判定表'!$A$5:$A$19,1))))))))</f>
        <v/>
      </c>
      <c r="AB190" s="11" t="str">
        <f>IF(Q190=0,"",IF(O190="はい","非課税（営業に関しない受取書・国税庁 No.7125）",IF(I190="クレジットカード","課税文書に当たらない（領収書に「クレジットカード利用」と印字・国税庁 質疑応答19/37）",IF(I190="電子（PDFのみ）","課税文書に当たらない（電子データのみで紙を渡さない・国税庁 質疑応答02/10。紙に印刷して渡すと課税）",IF(AA190=0,"非課税（受取金額が"&amp;TEXT(IF(Y190=0,'印紙判定表'!$A$24,'印紙判定表'!$A$6),"#,##0")&amp;"円"&amp;"未満・国税庁 No.7105）"&amp;IF(N(N190)&gt;0,"。売上代金と売上代金以外の合計で判定","")&amp;IF(N(M190)&gt;0,"。入湯税など特別徴収の税は判定額に入れない（印紙税法基本通達第32条）",""),"課税（判定額"&amp;TEXT(Y190,"#,##0")&amp;"円→"&amp;TEXT(AA190,"#,##0")&amp;"円）"&amp;IF(AND('設定'!$B$9="はい",'設定'!$B$12="はい"),"。消費税額を除いた額で判定（国税庁 No.7124）","。税込の額で判定（"&amp;IF('設定'!$B$9="はい","消費税額を印字しない書式・国税庁 No.7124","免税事業者・国税庁 質疑応答19/21")&amp;"）")&amp;IF(N(M190)&gt;0,"。入湯税など特別徴収の税は判定額に入れない（印紙税法基本通達第32条）","")&amp;IF(I190="銀行振込","。振込でも受取書（印紙税法基本通達 別表第一 第17号文書の4）","")&amp;IF(OR(I190="電子マネー",I190="コード決済"),"。決済の仕組みで扱いが違う（国税庁 質疑応答19/50）。この表では印紙が要るものとして判定","")&amp;IF(Y190=0,"。売上代金以外の受取書として判定（第17号の2）",IF(Y190&lt;'印紙判定表'!$A$6,"。売上代金は"&amp;TEXT('印紙判定表'!$A$6,"#,##0")&amp;"円"&amp;"未満だが、売上代金以外との合計が"&amp;TEXT('印紙判定表'!$A$6,"#,##0")&amp;"円"&amp;"以上のため"&amp;TEXT(AA190,"#,##0")&amp;"円","")))))))</f>
        <v/>
      </c>
      <c r="AC190" s="11" t="str">
        <f>IF(Q190=0,"",IF(G190="はい","簡易請求書の形（宛名なし・「上様」）","事業者宛（適格請求書の形）"))</f>
        <v/>
      </c>
      <c r="AD190" s="11" t="str">
        <f>IF(COUNT(K190,L190,M190,N190)=0,"",IF(Q190=0,"取引日を入れてください（税率を取引日で決めます）。",IF(AND(G190&lt;&gt;"はい",E190=""),"宛名を入れてください（事業者宛は宛名が必要）。","")&amp;IF(AND(G190="はい",'設定'!$B$10="その他（事業者間の取引が中心）"),"「上様」にできる事業か確認してください（相手が個別に特定される取引は簡易請求書の対象外・国税庁 問24-2）。","")&amp;IF(AND(G190&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190="","領収書の日付（受領日）を入れてください。","")&amp;IF(OR(I190="電子マネー",I190="コード決済"),"決済の仕組みで印紙の扱いが違います（国税庁 質疑応答19/50）。","")))</f>
        <v/>
      </c>
      <c r="AE190" s="19" t="str">
        <f>IF(Q190=0,"",IF(P190&lt;&gt;"","領 収 書（再発行）","領 収 書"))</f>
        <v/>
      </c>
      <c r="AF190" s="19" t="str">
        <f>IF(B190="","",IF(B190&gt;=DATE(2019,5,1),"令和"&amp;IF(YEAR(B190)=2019,"元",YEAR(B190)-2018)&amp;"年"&amp;MONTH(B190)&amp;"月"&amp;DAY(B190)&amp;"日",YEAR(B190)&amp;"年"&amp;MONTH(B190)&amp;"月"&amp;DAY(B190)&amp;"日")&amp;IF(P190&lt;&gt;"","　（再発行）元の領収書 "&amp;IF(P190&gt;=DATE(2019,5,1),"令和"&amp;IF(YEAR(P190)=2019,"元",YEAR(P190)-2018)&amp;"年"&amp;MONTH(P190)&amp;"月"&amp;DAY(P190)&amp;"日",YEAR(P190)&amp;"年"&amp;MONTH(P190)&amp;"月"&amp;DAY(P190)&amp;"日")&amp;"付",""))</f>
        <v/>
      </c>
      <c r="AG190" s="19" t="str">
        <f>IF(G190="はい","上様",IF(E190="","",E190&amp;" "&amp;IF(F190="","様",F190)))</f>
        <v/>
      </c>
      <c r="AH190" s="19" t="str">
        <f>IF(Q190=0,"","金額　￥"&amp;TEXT(X190,"#,##0")&amp;" －")</f>
        <v/>
      </c>
      <c r="AI190" s="19" t="str">
        <f>IF(H190="","","但し　"&amp;IF(RIGHT(H190&amp;IF(D190&lt;&gt;"","（"&amp;D190&amp;"）",""),3)="として",H190&amp;IF(D190&lt;&gt;"","（"&amp;D190&amp;"）",""),H190&amp;IF(D190&lt;&gt;"","（"&amp;D190&amp;"）","")&amp;"として")&amp;IF(I190="クレジットカード","（クレジットカード利用）","")&amp;IF(N(L190)&gt;0,"（※は軽減税率の対象品目）",""))</f>
        <v/>
      </c>
      <c r="AJ190" s="19" t="str">
        <f>IF(OR(Q190=0,N(K190)=0),"",IF(AND('設定'!$B$12&lt;&gt;"はい",'設定'!$B$8=""),"",IF(G190="はい",R190&amp;"%対象"&amp;"　"&amp;TEXT(T190+U190,"#,##0")&amp;"円"&amp;IF('設定'!$B$12="はい","（うち消費税額 "&amp;TEXT(U190,"#,##0")&amp;"円）",""),IF('設定'!$B$12="はい",R190&amp;"%対象"&amp;"　税抜 "&amp;TEXT(T190,"#,##0")&amp;"円　消費税額 "&amp;TEXT(U190,"#,##0")&amp;"円（税込 "&amp;TEXT(T190+U190,"#,##0")&amp;"円）",R190&amp;"%対象"&amp;"　税込 "&amp;TEXT(T190+U190,"#,##0")&amp;"円"))))</f>
        <v/>
      </c>
      <c r="AK190" s="19" t="str">
        <f>IF(OR(Q190=0,N(L190)=0),"",IF(AND('設定'!$B$12&lt;&gt;"はい",'設定'!$B$8=""),"",IF(G190="はい",S190&amp;"%対象※"&amp;"　"&amp;TEXT(V190+W190,"#,##0")&amp;"円"&amp;IF('設定'!$B$12="はい","（うち消費税額 "&amp;TEXT(W190,"#,##0")&amp;"円）",""),IF('設定'!$B$12="はい",S190&amp;"%対象※"&amp;"　税抜 "&amp;TEXT(V190,"#,##0")&amp;"円　消費税額 "&amp;TEXT(W190,"#,##0")&amp;"円（税込 "&amp;TEXT(V190+W190,"#,##0")&amp;"円）",S190&amp;"%対象※"&amp;"　税込 "&amp;TEXT(V190+W190,"#,##0")&amp;"円"))))</f>
        <v/>
      </c>
      <c r="AL190" s="19" t="str">
        <f>IF(OR(Q190=0,N(M190)=0),"","課税対象外（入湯税など）　"&amp;TEXT(M190,"#,##0")&amp;"円")</f>
        <v/>
      </c>
      <c r="AM190" s="19" t="str">
        <f>IF(OR(Q190=0,N(N190)=0),"","売上代金以外の額　"&amp;TEXT(N190,"#,##0")&amp;"円")</f>
        <v/>
      </c>
      <c r="AN190" s="19" t="str">
        <f>IF(Q190=0,"",IF(AA190&gt;0,"収入印紙 "&amp;TEXT(AA190,"#,##0")&amp;"円 貼付欄",""))</f>
        <v/>
      </c>
    </row>
    <row r="191">
      <c r="A191" s="103" t="n">
        <v>187</v>
      </c>
      <c r="B191" s="100" t="n"/>
      <c r="C191" s="100" t="n"/>
      <c r="D191" s="7" t="n"/>
      <c r="E191" s="7" t="n"/>
      <c r="F191" s="15" t="n"/>
      <c r="G191" s="15" t="n"/>
      <c r="H191" s="7" t="n"/>
      <c r="I191" s="15" t="n"/>
      <c r="J191" s="15" t="n"/>
      <c r="K191" s="104" t="n"/>
      <c r="L191" s="104" t="n"/>
      <c r="M191" s="104" t="n"/>
      <c r="N191" s="104" t="n"/>
      <c r="O191" s="15" t="n"/>
      <c r="P191" s="100" t="n"/>
      <c r="Q191" s="17">
        <f>IF(COUNT(K191,L191,M191,N191)=0,0,IF(AND(OR(N(K191)=0,R191&lt;&gt;""),OR(N(L191)=0,S191&lt;&gt;"")),1,0))</f>
        <v>0</v>
      </c>
      <c r="R191" s="17" t="str">
        <f>IF(C191="","",IFERROR(LOOKUP(2,1/(('設定'!$B$16:$B$19&lt;&gt;"")*('設定'!$B$16:$B$19&lt;=C191)*('設定'!$C$16:$C$19&lt;&gt;"")),'設定'!$C$16:$C$19),""))</f>
        <v/>
      </c>
      <c r="S191" s="17" t="str">
        <f>IF(C191="","",IFERROR(LOOKUP(2,1/(('設定'!$B$20:$B$23&lt;&gt;"")*('設定'!$B$20:$B$23&lt;=C191)*('設定'!$C$20:$C$23&lt;&gt;"")),'設定'!$C$20:$C$23),""))</f>
        <v/>
      </c>
      <c r="T191" s="105" t="str">
        <f>IF(Q191=0,"",IF(N(K191)=0,0,IF(J191="税抜",K191,K191-U191)))</f>
        <v/>
      </c>
      <c r="U191" s="105" t="str">
        <f>IF(Q191=0,"",IF(N(K191)=0,0,IF('設定'!$B$11="切上げ",ROUNDUP(IF(J191="税抜",K191*R191/100,K191*R191/(100+R191)),0),IF('設定'!$B$11="四捨五入",ROUND(IF(J191="税抜",K191*R191/100,K191*R191/(100+R191)),0),ROUNDDOWN(IF(J191="税抜",K191*R191/100,K191*R191/(100+R191)),0)))))</f>
        <v/>
      </c>
      <c r="V191" s="105" t="str">
        <f>IF(Q191=0,"",IF(N(L191)=0,0,IF(J191="税抜",L191,L191-W191)))</f>
        <v/>
      </c>
      <c r="W191" s="105" t="str">
        <f>IF(Q191=0,"",IF(N(L191)=0,0,IF('設定'!$B$11="切上げ",ROUNDUP(IF(J191="税抜",L191*S191/100,L191*S191/(100+S191)),0),IF('設定'!$B$11="四捨五入",ROUND(IF(J191="税抜",L191*S191/100,L191*S191/(100+S191)),0),ROUNDDOWN(IF(J191="税抜",L191*S191/100,L191*S191/(100+S191)),0)))))</f>
        <v/>
      </c>
      <c r="X191" s="105" t="str">
        <f>IF(Q191=0,"",T191+U191+V191+W191+N(M191)+N(N191))</f>
        <v/>
      </c>
      <c r="Y191" s="105" t="str">
        <f>IF(Q191=0,"",IF(AND('設定'!$B$9="はい",'設定'!$B$12="はい"),T191+V191,T191+U191+V191+W191))</f>
        <v/>
      </c>
      <c r="Z191" s="105" t="str">
        <f>IF(Q191=0,"",Y191+N(N191))</f>
        <v/>
      </c>
      <c r="AA191" s="105" t="str">
        <f>IF(Q191=0,"",IF(O191="はい",0,IF(I191="クレジットカード",0,IF(I191="電子（PDFのみ）",0,IF(Y191=0,IF(Z191&lt;'印紙判定表'!$A$24,0,'印紙判定表'!$C$24),IF(Z191&lt;'印紙判定表'!$A$6,0,INDEX('印紙判定表'!$C$5:$C$19,MATCH(MAX(Y191,'印紙判定表'!$A$6),'印紙判定表'!$A$5:$A$19,1))))))))</f>
        <v/>
      </c>
      <c r="AB191" s="11" t="str">
        <f>IF(Q191=0,"",IF(O191="はい","非課税（営業に関しない受取書・国税庁 No.7125）",IF(I191="クレジットカード","課税文書に当たらない（領収書に「クレジットカード利用」と印字・国税庁 質疑応答19/37）",IF(I191="電子（PDFのみ）","課税文書に当たらない（電子データのみで紙を渡さない・国税庁 質疑応答02/10。紙に印刷して渡すと課税）",IF(AA191=0,"非課税（受取金額が"&amp;TEXT(IF(Y191=0,'印紙判定表'!$A$24,'印紙判定表'!$A$6),"#,##0")&amp;"円"&amp;"未満・国税庁 No.7105）"&amp;IF(N(N191)&gt;0,"。売上代金と売上代金以外の合計で判定","")&amp;IF(N(M191)&gt;0,"。入湯税など特別徴収の税は判定額に入れない（印紙税法基本通達第32条）",""),"課税（判定額"&amp;TEXT(Y191,"#,##0")&amp;"円→"&amp;TEXT(AA191,"#,##0")&amp;"円）"&amp;IF(AND('設定'!$B$9="はい",'設定'!$B$12="はい"),"。消費税額を除いた額で判定（国税庁 No.7124）","。税込の額で判定（"&amp;IF('設定'!$B$9="はい","消費税額を印字しない書式・国税庁 No.7124","免税事業者・国税庁 質疑応答19/21")&amp;"）")&amp;IF(N(M191)&gt;0,"。入湯税など特別徴収の税は判定額に入れない（印紙税法基本通達第32条）","")&amp;IF(I191="銀行振込","。振込でも受取書（印紙税法基本通達 別表第一 第17号文書の4）","")&amp;IF(OR(I191="電子マネー",I191="コード決済"),"。決済の仕組みで扱いが違う（国税庁 質疑応答19/50）。この表では印紙が要るものとして判定","")&amp;IF(Y191=0,"。売上代金以外の受取書として判定（第17号の2）",IF(Y191&lt;'印紙判定表'!$A$6,"。売上代金は"&amp;TEXT('印紙判定表'!$A$6,"#,##0")&amp;"円"&amp;"未満だが、売上代金以外との合計が"&amp;TEXT('印紙判定表'!$A$6,"#,##0")&amp;"円"&amp;"以上のため"&amp;TEXT(AA191,"#,##0")&amp;"円","")))))))</f>
        <v/>
      </c>
      <c r="AC191" s="11" t="str">
        <f>IF(Q191=0,"",IF(G191="はい","簡易請求書の形（宛名なし・「上様」）","事業者宛（適格請求書の形）"))</f>
        <v/>
      </c>
      <c r="AD191" s="11" t="str">
        <f>IF(COUNT(K191,L191,M191,N191)=0,"",IF(Q191=0,"取引日を入れてください（税率を取引日で決めます）。",IF(AND(G191&lt;&gt;"はい",E191=""),"宛名を入れてください（事業者宛は宛名が必要）。","")&amp;IF(AND(G191="はい",'設定'!$B$10="その他（事業者間の取引が中心）"),"「上様」にできる事業か確認してください（相手が個別に特定される取引は簡易請求書の対象外・国税庁 問24-2）。","")&amp;IF(AND(G191&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191="","領収書の日付（受領日）を入れてください。","")&amp;IF(OR(I191="電子マネー",I191="コード決済"),"決済の仕組みで印紙の扱いが違います（国税庁 質疑応答19/50）。","")))</f>
        <v/>
      </c>
      <c r="AE191" s="19" t="str">
        <f>IF(Q191=0,"",IF(P191&lt;&gt;"","領 収 書（再発行）","領 収 書"))</f>
        <v/>
      </c>
      <c r="AF191" s="19" t="str">
        <f>IF(B191="","",IF(B191&gt;=DATE(2019,5,1),"令和"&amp;IF(YEAR(B191)=2019,"元",YEAR(B191)-2018)&amp;"年"&amp;MONTH(B191)&amp;"月"&amp;DAY(B191)&amp;"日",YEAR(B191)&amp;"年"&amp;MONTH(B191)&amp;"月"&amp;DAY(B191)&amp;"日")&amp;IF(P191&lt;&gt;"","　（再発行）元の領収書 "&amp;IF(P191&gt;=DATE(2019,5,1),"令和"&amp;IF(YEAR(P191)=2019,"元",YEAR(P191)-2018)&amp;"年"&amp;MONTH(P191)&amp;"月"&amp;DAY(P191)&amp;"日",YEAR(P191)&amp;"年"&amp;MONTH(P191)&amp;"月"&amp;DAY(P191)&amp;"日")&amp;"付",""))</f>
        <v/>
      </c>
      <c r="AG191" s="19" t="str">
        <f>IF(G191="はい","上様",IF(E191="","",E191&amp;" "&amp;IF(F191="","様",F191)))</f>
        <v/>
      </c>
      <c r="AH191" s="19" t="str">
        <f>IF(Q191=0,"","金額　￥"&amp;TEXT(X191,"#,##0")&amp;" －")</f>
        <v/>
      </c>
      <c r="AI191" s="19" t="str">
        <f>IF(H191="","","但し　"&amp;IF(RIGHT(H191&amp;IF(D191&lt;&gt;"","（"&amp;D191&amp;"）",""),3)="として",H191&amp;IF(D191&lt;&gt;"","（"&amp;D191&amp;"）",""),H191&amp;IF(D191&lt;&gt;"","（"&amp;D191&amp;"）","")&amp;"として")&amp;IF(I191="クレジットカード","（クレジットカード利用）","")&amp;IF(N(L191)&gt;0,"（※は軽減税率の対象品目）",""))</f>
        <v/>
      </c>
      <c r="AJ191" s="19" t="str">
        <f>IF(OR(Q191=0,N(K191)=0),"",IF(AND('設定'!$B$12&lt;&gt;"はい",'設定'!$B$8=""),"",IF(G191="はい",R191&amp;"%対象"&amp;"　"&amp;TEXT(T191+U191,"#,##0")&amp;"円"&amp;IF('設定'!$B$12="はい","（うち消費税額 "&amp;TEXT(U191,"#,##0")&amp;"円）",""),IF('設定'!$B$12="はい",R191&amp;"%対象"&amp;"　税抜 "&amp;TEXT(T191,"#,##0")&amp;"円　消費税額 "&amp;TEXT(U191,"#,##0")&amp;"円（税込 "&amp;TEXT(T191+U191,"#,##0")&amp;"円）",R191&amp;"%対象"&amp;"　税込 "&amp;TEXT(T191+U191,"#,##0")&amp;"円"))))</f>
        <v/>
      </c>
      <c r="AK191" s="19" t="str">
        <f>IF(OR(Q191=0,N(L191)=0),"",IF(AND('設定'!$B$12&lt;&gt;"はい",'設定'!$B$8=""),"",IF(G191="はい",S191&amp;"%対象※"&amp;"　"&amp;TEXT(V191+W191,"#,##0")&amp;"円"&amp;IF('設定'!$B$12="はい","（うち消費税額 "&amp;TEXT(W191,"#,##0")&amp;"円）",""),IF('設定'!$B$12="はい",S191&amp;"%対象※"&amp;"　税抜 "&amp;TEXT(V191,"#,##0")&amp;"円　消費税額 "&amp;TEXT(W191,"#,##0")&amp;"円（税込 "&amp;TEXT(V191+W191,"#,##0")&amp;"円）",S191&amp;"%対象※"&amp;"　税込 "&amp;TEXT(V191+W191,"#,##0")&amp;"円"))))</f>
        <v/>
      </c>
      <c r="AL191" s="19" t="str">
        <f>IF(OR(Q191=0,N(M191)=0),"","課税対象外（入湯税など）　"&amp;TEXT(M191,"#,##0")&amp;"円")</f>
        <v/>
      </c>
      <c r="AM191" s="19" t="str">
        <f>IF(OR(Q191=0,N(N191)=0),"","売上代金以外の額　"&amp;TEXT(N191,"#,##0")&amp;"円")</f>
        <v/>
      </c>
      <c r="AN191" s="19" t="str">
        <f>IF(Q191=0,"",IF(AA191&gt;0,"収入印紙 "&amp;TEXT(AA191,"#,##0")&amp;"円 貼付欄",""))</f>
        <v/>
      </c>
    </row>
    <row r="192">
      <c r="A192" s="103" t="n">
        <v>188</v>
      </c>
      <c r="B192" s="100" t="n"/>
      <c r="C192" s="100" t="n"/>
      <c r="D192" s="7" t="n"/>
      <c r="E192" s="7" t="n"/>
      <c r="F192" s="15" t="n"/>
      <c r="G192" s="15" t="n"/>
      <c r="H192" s="7" t="n"/>
      <c r="I192" s="15" t="n"/>
      <c r="J192" s="15" t="n"/>
      <c r="K192" s="104" t="n"/>
      <c r="L192" s="104" t="n"/>
      <c r="M192" s="104" t="n"/>
      <c r="N192" s="104" t="n"/>
      <c r="O192" s="15" t="n"/>
      <c r="P192" s="100" t="n"/>
      <c r="Q192" s="17">
        <f>IF(COUNT(K192,L192,M192,N192)=0,0,IF(AND(OR(N(K192)=0,R192&lt;&gt;""),OR(N(L192)=0,S192&lt;&gt;"")),1,0))</f>
        <v>0</v>
      </c>
      <c r="R192" s="17" t="str">
        <f>IF(C192="","",IFERROR(LOOKUP(2,1/(('設定'!$B$16:$B$19&lt;&gt;"")*('設定'!$B$16:$B$19&lt;=C192)*('設定'!$C$16:$C$19&lt;&gt;"")),'設定'!$C$16:$C$19),""))</f>
        <v/>
      </c>
      <c r="S192" s="17" t="str">
        <f>IF(C192="","",IFERROR(LOOKUP(2,1/(('設定'!$B$20:$B$23&lt;&gt;"")*('設定'!$B$20:$B$23&lt;=C192)*('設定'!$C$20:$C$23&lt;&gt;"")),'設定'!$C$20:$C$23),""))</f>
        <v/>
      </c>
      <c r="T192" s="105" t="str">
        <f>IF(Q192=0,"",IF(N(K192)=0,0,IF(J192="税抜",K192,K192-U192)))</f>
        <v/>
      </c>
      <c r="U192" s="105" t="str">
        <f>IF(Q192=0,"",IF(N(K192)=0,0,IF('設定'!$B$11="切上げ",ROUNDUP(IF(J192="税抜",K192*R192/100,K192*R192/(100+R192)),0),IF('設定'!$B$11="四捨五入",ROUND(IF(J192="税抜",K192*R192/100,K192*R192/(100+R192)),0),ROUNDDOWN(IF(J192="税抜",K192*R192/100,K192*R192/(100+R192)),0)))))</f>
        <v/>
      </c>
      <c r="V192" s="105" t="str">
        <f>IF(Q192=0,"",IF(N(L192)=0,0,IF(J192="税抜",L192,L192-W192)))</f>
        <v/>
      </c>
      <c r="W192" s="105" t="str">
        <f>IF(Q192=0,"",IF(N(L192)=0,0,IF('設定'!$B$11="切上げ",ROUNDUP(IF(J192="税抜",L192*S192/100,L192*S192/(100+S192)),0),IF('設定'!$B$11="四捨五入",ROUND(IF(J192="税抜",L192*S192/100,L192*S192/(100+S192)),0),ROUNDDOWN(IF(J192="税抜",L192*S192/100,L192*S192/(100+S192)),0)))))</f>
        <v/>
      </c>
      <c r="X192" s="105" t="str">
        <f>IF(Q192=0,"",T192+U192+V192+W192+N(M192)+N(N192))</f>
        <v/>
      </c>
      <c r="Y192" s="105" t="str">
        <f>IF(Q192=0,"",IF(AND('設定'!$B$9="はい",'設定'!$B$12="はい"),T192+V192,T192+U192+V192+W192))</f>
        <v/>
      </c>
      <c r="Z192" s="105" t="str">
        <f>IF(Q192=0,"",Y192+N(N192))</f>
        <v/>
      </c>
      <c r="AA192" s="105" t="str">
        <f>IF(Q192=0,"",IF(O192="はい",0,IF(I192="クレジットカード",0,IF(I192="電子（PDFのみ）",0,IF(Y192=0,IF(Z192&lt;'印紙判定表'!$A$24,0,'印紙判定表'!$C$24),IF(Z192&lt;'印紙判定表'!$A$6,0,INDEX('印紙判定表'!$C$5:$C$19,MATCH(MAX(Y192,'印紙判定表'!$A$6),'印紙判定表'!$A$5:$A$19,1))))))))</f>
        <v/>
      </c>
      <c r="AB192" s="11" t="str">
        <f>IF(Q192=0,"",IF(O192="はい","非課税（営業に関しない受取書・国税庁 No.7125）",IF(I192="クレジットカード","課税文書に当たらない（領収書に「クレジットカード利用」と印字・国税庁 質疑応答19/37）",IF(I192="電子（PDFのみ）","課税文書に当たらない（電子データのみで紙を渡さない・国税庁 質疑応答02/10。紙に印刷して渡すと課税）",IF(AA192=0,"非課税（受取金額が"&amp;TEXT(IF(Y192=0,'印紙判定表'!$A$24,'印紙判定表'!$A$6),"#,##0")&amp;"円"&amp;"未満・国税庁 No.7105）"&amp;IF(N(N192)&gt;0,"。売上代金と売上代金以外の合計で判定","")&amp;IF(N(M192)&gt;0,"。入湯税など特別徴収の税は判定額に入れない（印紙税法基本通達第32条）",""),"課税（判定額"&amp;TEXT(Y192,"#,##0")&amp;"円→"&amp;TEXT(AA192,"#,##0")&amp;"円）"&amp;IF(AND('設定'!$B$9="はい",'設定'!$B$12="はい"),"。消費税額を除いた額で判定（国税庁 No.7124）","。税込の額で判定（"&amp;IF('設定'!$B$9="はい","消費税額を印字しない書式・国税庁 No.7124","免税事業者・国税庁 質疑応答19/21")&amp;"）")&amp;IF(N(M192)&gt;0,"。入湯税など特別徴収の税は判定額に入れない（印紙税法基本通達第32条）","")&amp;IF(I192="銀行振込","。振込でも受取書（印紙税法基本通達 別表第一 第17号文書の4）","")&amp;IF(OR(I192="電子マネー",I192="コード決済"),"。決済の仕組みで扱いが違う（国税庁 質疑応答19/50）。この表では印紙が要るものとして判定","")&amp;IF(Y192=0,"。売上代金以外の受取書として判定（第17号の2）",IF(Y192&lt;'印紙判定表'!$A$6,"。売上代金は"&amp;TEXT('印紙判定表'!$A$6,"#,##0")&amp;"円"&amp;"未満だが、売上代金以外との合計が"&amp;TEXT('印紙判定表'!$A$6,"#,##0")&amp;"円"&amp;"以上のため"&amp;TEXT(AA192,"#,##0")&amp;"円","")))))))</f>
        <v/>
      </c>
      <c r="AC192" s="11" t="str">
        <f>IF(Q192=0,"",IF(G192="はい","簡易請求書の形（宛名なし・「上様」）","事業者宛（適格請求書の形）"))</f>
        <v/>
      </c>
      <c r="AD192" s="11" t="str">
        <f>IF(COUNT(K192,L192,M192,N192)=0,"",IF(Q192=0,"取引日を入れてください（税率を取引日で決めます）。",IF(AND(G192&lt;&gt;"はい",E192=""),"宛名を入れてください（事業者宛は宛名が必要）。","")&amp;IF(AND(G192="はい",'設定'!$B$10="その他（事業者間の取引が中心）"),"「上様」にできる事業か確認してください（相手が個別に特定される取引は簡易請求書の対象外・国税庁 問24-2）。","")&amp;IF(AND(G192&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192="","領収書の日付（受領日）を入れてください。","")&amp;IF(OR(I192="電子マネー",I192="コード決済"),"決済の仕組みで印紙の扱いが違います（国税庁 質疑応答19/50）。","")))</f>
        <v/>
      </c>
      <c r="AE192" s="19" t="str">
        <f>IF(Q192=0,"",IF(P192&lt;&gt;"","領 収 書（再発行）","領 収 書"))</f>
        <v/>
      </c>
      <c r="AF192" s="19" t="str">
        <f>IF(B192="","",IF(B192&gt;=DATE(2019,5,1),"令和"&amp;IF(YEAR(B192)=2019,"元",YEAR(B192)-2018)&amp;"年"&amp;MONTH(B192)&amp;"月"&amp;DAY(B192)&amp;"日",YEAR(B192)&amp;"年"&amp;MONTH(B192)&amp;"月"&amp;DAY(B192)&amp;"日")&amp;IF(P192&lt;&gt;"","　（再発行）元の領収書 "&amp;IF(P192&gt;=DATE(2019,5,1),"令和"&amp;IF(YEAR(P192)=2019,"元",YEAR(P192)-2018)&amp;"年"&amp;MONTH(P192)&amp;"月"&amp;DAY(P192)&amp;"日",YEAR(P192)&amp;"年"&amp;MONTH(P192)&amp;"月"&amp;DAY(P192)&amp;"日")&amp;"付",""))</f>
        <v/>
      </c>
      <c r="AG192" s="19" t="str">
        <f>IF(G192="はい","上様",IF(E192="","",E192&amp;" "&amp;IF(F192="","様",F192)))</f>
        <v/>
      </c>
      <c r="AH192" s="19" t="str">
        <f>IF(Q192=0,"","金額　￥"&amp;TEXT(X192,"#,##0")&amp;" －")</f>
        <v/>
      </c>
      <c r="AI192" s="19" t="str">
        <f>IF(H192="","","但し　"&amp;IF(RIGHT(H192&amp;IF(D192&lt;&gt;"","（"&amp;D192&amp;"）",""),3)="として",H192&amp;IF(D192&lt;&gt;"","（"&amp;D192&amp;"）",""),H192&amp;IF(D192&lt;&gt;"","（"&amp;D192&amp;"）","")&amp;"として")&amp;IF(I192="クレジットカード","（クレジットカード利用）","")&amp;IF(N(L192)&gt;0,"（※は軽減税率の対象品目）",""))</f>
        <v/>
      </c>
      <c r="AJ192" s="19" t="str">
        <f>IF(OR(Q192=0,N(K192)=0),"",IF(AND('設定'!$B$12&lt;&gt;"はい",'設定'!$B$8=""),"",IF(G192="はい",R192&amp;"%対象"&amp;"　"&amp;TEXT(T192+U192,"#,##0")&amp;"円"&amp;IF('設定'!$B$12="はい","（うち消費税額 "&amp;TEXT(U192,"#,##0")&amp;"円）",""),IF('設定'!$B$12="はい",R192&amp;"%対象"&amp;"　税抜 "&amp;TEXT(T192,"#,##0")&amp;"円　消費税額 "&amp;TEXT(U192,"#,##0")&amp;"円（税込 "&amp;TEXT(T192+U192,"#,##0")&amp;"円）",R192&amp;"%対象"&amp;"　税込 "&amp;TEXT(T192+U192,"#,##0")&amp;"円"))))</f>
        <v/>
      </c>
      <c r="AK192" s="19" t="str">
        <f>IF(OR(Q192=0,N(L192)=0),"",IF(AND('設定'!$B$12&lt;&gt;"はい",'設定'!$B$8=""),"",IF(G192="はい",S192&amp;"%対象※"&amp;"　"&amp;TEXT(V192+W192,"#,##0")&amp;"円"&amp;IF('設定'!$B$12="はい","（うち消費税額 "&amp;TEXT(W192,"#,##0")&amp;"円）",""),IF('設定'!$B$12="はい",S192&amp;"%対象※"&amp;"　税抜 "&amp;TEXT(V192,"#,##0")&amp;"円　消費税額 "&amp;TEXT(W192,"#,##0")&amp;"円（税込 "&amp;TEXT(V192+W192,"#,##0")&amp;"円）",S192&amp;"%対象※"&amp;"　税込 "&amp;TEXT(V192+W192,"#,##0")&amp;"円"))))</f>
        <v/>
      </c>
      <c r="AL192" s="19" t="str">
        <f>IF(OR(Q192=0,N(M192)=0),"","課税対象外（入湯税など）　"&amp;TEXT(M192,"#,##0")&amp;"円")</f>
        <v/>
      </c>
      <c r="AM192" s="19" t="str">
        <f>IF(OR(Q192=0,N(N192)=0),"","売上代金以外の額　"&amp;TEXT(N192,"#,##0")&amp;"円")</f>
        <v/>
      </c>
      <c r="AN192" s="19" t="str">
        <f>IF(Q192=0,"",IF(AA192&gt;0,"収入印紙 "&amp;TEXT(AA192,"#,##0")&amp;"円 貼付欄",""))</f>
        <v/>
      </c>
    </row>
    <row r="193">
      <c r="A193" s="103" t="n">
        <v>189</v>
      </c>
      <c r="B193" s="100" t="n"/>
      <c r="C193" s="100" t="n"/>
      <c r="D193" s="7" t="n"/>
      <c r="E193" s="7" t="n"/>
      <c r="F193" s="15" t="n"/>
      <c r="G193" s="15" t="n"/>
      <c r="H193" s="7" t="n"/>
      <c r="I193" s="15" t="n"/>
      <c r="J193" s="15" t="n"/>
      <c r="K193" s="104" t="n"/>
      <c r="L193" s="104" t="n"/>
      <c r="M193" s="104" t="n"/>
      <c r="N193" s="104" t="n"/>
      <c r="O193" s="15" t="n"/>
      <c r="P193" s="100" t="n"/>
      <c r="Q193" s="17">
        <f>IF(COUNT(K193,L193,M193,N193)=0,0,IF(AND(OR(N(K193)=0,R193&lt;&gt;""),OR(N(L193)=0,S193&lt;&gt;"")),1,0))</f>
        <v>0</v>
      </c>
      <c r="R193" s="17" t="str">
        <f>IF(C193="","",IFERROR(LOOKUP(2,1/(('設定'!$B$16:$B$19&lt;&gt;"")*('設定'!$B$16:$B$19&lt;=C193)*('設定'!$C$16:$C$19&lt;&gt;"")),'設定'!$C$16:$C$19),""))</f>
        <v/>
      </c>
      <c r="S193" s="17" t="str">
        <f>IF(C193="","",IFERROR(LOOKUP(2,1/(('設定'!$B$20:$B$23&lt;&gt;"")*('設定'!$B$20:$B$23&lt;=C193)*('設定'!$C$20:$C$23&lt;&gt;"")),'設定'!$C$20:$C$23),""))</f>
        <v/>
      </c>
      <c r="T193" s="105" t="str">
        <f>IF(Q193=0,"",IF(N(K193)=0,0,IF(J193="税抜",K193,K193-U193)))</f>
        <v/>
      </c>
      <c r="U193" s="105" t="str">
        <f>IF(Q193=0,"",IF(N(K193)=0,0,IF('設定'!$B$11="切上げ",ROUNDUP(IF(J193="税抜",K193*R193/100,K193*R193/(100+R193)),0),IF('設定'!$B$11="四捨五入",ROUND(IF(J193="税抜",K193*R193/100,K193*R193/(100+R193)),0),ROUNDDOWN(IF(J193="税抜",K193*R193/100,K193*R193/(100+R193)),0)))))</f>
        <v/>
      </c>
      <c r="V193" s="105" t="str">
        <f>IF(Q193=0,"",IF(N(L193)=0,0,IF(J193="税抜",L193,L193-W193)))</f>
        <v/>
      </c>
      <c r="W193" s="105" t="str">
        <f>IF(Q193=0,"",IF(N(L193)=0,0,IF('設定'!$B$11="切上げ",ROUNDUP(IF(J193="税抜",L193*S193/100,L193*S193/(100+S193)),0),IF('設定'!$B$11="四捨五入",ROUND(IF(J193="税抜",L193*S193/100,L193*S193/(100+S193)),0),ROUNDDOWN(IF(J193="税抜",L193*S193/100,L193*S193/(100+S193)),0)))))</f>
        <v/>
      </c>
      <c r="X193" s="105" t="str">
        <f>IF(Q193=0,"",T193+U193+V193+W193+N(M193)+N(N193))</f>
        <v/>
      </c>
      <c r="Y193" s="105" t="str">
        <f>IF(Q193=0,"",IF(AND('設定'!$B$9="はい",'設定'!$B$12="はい"),T193+V193,T193+U193+V193+W193))</f>
        <v/>
      </c>
      <c r="Z193" s="105" t="str">
        <f>IF(Q193=0,"",Y193+N(N193))</f>
        <v/>
      </c>
      <c r="AA193" s="105" t="str">
        <f>IF(Q193=0,"",IF(O193="はい",0,IF(I193="クレジットカード",0,IF(I193="電子（PDFのみ）",0,IF(Y193=0,IF(Z193&lt;'印紙判定表'!$A$24,0,'印紙判定表'!$C$24),IF(Z193&lt;'印紙判定表'!$A$6,0,INDEX('印紙判定表'!$C$5:$C$19,MATCH(MAX(Y193,'印紙判定表'!$A$6),'印紙判定表'!$A$5:$A$19,1))))))))</f>
        <v/>
      </c>
      <c r="AB193" s="11" t="str">
        <f>IF(Q193=0,"",IF(O193="はい","非課税（営業に関しない受取書・国税庁 No.7125）",IF(I193="クレジットカード","課税文書に当たらない（領収書に「クレジットカード利用」と印字・国税庁 質疑応答19/37）",IF(I193="電子（PDFのみ）","課税文書に当たらない（電子データのみで紙を渡さない・国税庁 質疑応答02/10。紙に印刷して渡すと課税）",IF(AA193=0,"非課税（受取金額が"&amp;TEXT(IF(Y193=0,'印紙判定表'!$A$24,'印紙判定表'!$A$6),"#,##0")&amp;"円"&amp;"未満・国税庁 No.7105）"&amp;IF(N(N193)&gt;0,"。売上代金と売上代金以外の合計で判定","")&amp;IF(N(M193)&gt;0,"。入湯税など特別徴収の税は判定額に入れない（印紙税法基本通達第32条）",""),"課税（判定額"&amp;TEXT(Y193,"#,##0")&amp;"円→"&amp;TEXT(AA193,"#,##0")&amp;"円）"&amp;IF(AND('設定'!$B$9="はい",'設定'!$B$12="はい"),"。消費税額を除いた額で判定（国税庁 No.7124）","。税込の額で判定（"&amp;IF('設定'!$B$9="はい","消費税額を印字しない書式・国税庁 No.7124","免税事業者・国税庁 質疑応答19/21")&amp;"）")&amp;IF(N(M193)&gt;0,"。入湯税など特別徴収の税は判定額に入れない（印紙税法基本通達第32条）","")&amp;IF(I193="銀行振込","。振込でも受取書（印紙税法基本通達 別表第一 第17号文書の4）","")&amp;IF(OR(I193="電子マネー",I193="コード決済"),"。決済の仕組みで扱いが違う（国税庁 質疑応答19/50）。この表では印紙が要るものとして判定","")&amp;IF(Y193=0,"。売上代金以外の受取書として判定（第17号の2）",IF(Y193&lt;'印紙判定表'!$A$6,"。売上代金は"&amp;TEXT('印紙判定表'!$A$6,"#,##0")&amp;"円"&amp;"未満だが、売上代金以外との合計が"&amp;TEXT('印紙判定表'!$A$6,"#,##0")&amp;"円"&amp;"以上のため"&amp;TEXT(AA193,"#,##0")&amp;"円","")))))))</f>
        <v/>
      </c>
      <c r="AC193" s="11" t="str">
        <f>IF(Q193=0,"",IF(G193="はい","簡易請求書の形（宛名なし・「上様」）","事業者宛（適格請求書の形）"))</f>
        <v/>
      </c>
      <c r="AD193" s="11" t="str">
        <f>IF(COUNT(K193,L193,M193,N193)=0,"",IF(Q193=0,"取引日を入れてください（税率を取引日で決めます）。",IF(AND(G193&lt;&gt;"はい",E193=""),"宛名を入れてください（事業者宛は宛名が必要）。","")&amp;IF(AND(G193="はい",'設定'!$B$10="その他（事業者間の取引が中心）"),"「上様」にできる事業か確認してください（相手が個別に特定される取引は簡易請求書の対象外・国税庁 問24-2）。","")&amp;IF(AND(G193&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193="","領収書の日付（受領日）を入れてください。","")&amp;IF(OR(I193="電子マネー",I193="コード決済"),"決済の仕組みで印紙の扱いが違います（国税庁 質疑応答19/50）。","")))</f>
        <v/>
      </c>
      <c r="AE193" s="19" t="str">
        <f>IF(Q193=0,"",IF(P193&lt;&gt;"","領 収 書（再発行）","領 収 書"))</f>
        <v/>
      </c>
      <c r="AF193" s="19" t="str">
        <f>IF(B193="","",IF(B193&gt;=DATE(2019,5,1),"令和"&amp;IF(YEAR(B193)=2019,"元",YEAR(B193)-2018)&amp;"年"&amp;MONTH(B193)&amp;"月"&amp;DAY(B193)&amp;"日",YEAR(B193)&amp;"年"&amp;MONTH(B193)&amp;"月"&amp;DAY(B193)&amp;"日")&amp;IF(P193&lt;&gt;"","　（再発行）元の領収書 "&amp;IF(P193&gt;=DATE(2019,5,1),"令和"&amp;IF(YEAR(P193)=2019,"元",YEAR(P193)-2018)&amp;"年"&amp;MONTH(P193)&amp;"月"&amp;DAY(P193)&amp;"日",YEAR(P193)&amp;"年"&amp;MONTH(P193)&amp;"月"&amp;DAY(P193)&amp;"日")&amp;"付",""))</f>
        <v/>
      </c>
      <c r="AG193" s="19" t="str">
        <f>IF(G193="はい","上様",IF(E193="","",E193&amp;" "&amp;IF(F193="","様",F193)))</f>
        <v/>
      </c>
      <c r="AH193" s="19" t="str">
        <f>IF(Q193=0,"","金額　￥"&amp;TEXT(X193,"#,##0")&amp;" －")</f>
        <v/>
      </c>
      <c r="AI193" s="19" t="str">
        <f>IF(H193="","","但し　"&amp;IF(RIGHT(H193&amp;IF(D193&lt;&gt;"","（"&amp;D193&amp;"）",""),3)="として",H193&amp;IF(D193&lt;&gt;"","（"&amp;D193&amp;"）",""),H193&amp;IF(D193&lt;&gt;"","（"&amp;D193&amp;"）","")&amp;"として")&amp;IF(I193="クレジットカード","（クレジットカード利用）","")&amp;IF(N(L193)&gt;0,"（※は軽減税率の対象品目）",""))</f>
        <v/>
      </c>
      <c r="AJ193" s="19" t="str">
        <f>IF(OR(Q193=0,N(K193)=0),"",IF(AND('設定'!$B$12&lt;&gt;"はい",'設定'!$B$8=""),"",IF(G193="はい",R193&amp;"%対象"&amp;"　"&amp;TEXT(T193+U193,"#,##0")&amp;"円"&amp;IF('設定'!$B$12="はい","（うち消費税額 "&amp;TEXT(U193,"#,##0")&amp;"円）",""),IF('設定'!$B$12="はい",R193&amp;"%対象"&amp;"　税抜 "&amp;TEXT(T193,"#,##0")&amp;"円　消費税額 "&amp;TEXT(U193,"#,##0")&amp;"円（税込 "&amp;TEXT(T193+U193,"#,##0")&amp;"円）",R193&amp;"%対象"&amp;"　税込 "&amp;TEXT(T193+U193,"#,##0")&amp;"円"))))</f>
        <v/>
      </c>
      <c r="AK193" s="19" t="str">
        <f>IF(OR(Q193=0,N(L193)=0),"",IF(AND('設定'!$B$12&lt;&gt;"はい",'設定'!$B$8=""),"",IF(G193="はい",S193&amp;"%対象※"&amp;"　"&amp;TEXT(V193+W193,"#,##0")&amp;"円"&amp;IF('設定'!$B$12="はい","（うち消費税額 "&amp;TEXT(W193,"#,##0")&amp;"円）",""),IF('設定'!$B$12="はい",S193&amp;"%対象※"&amp;"　税抜 "&amp;TEXT(V193,"#,##0")&amp;"円　消費税額 "&amp;TEXT(W193,"#,##0")&amp;"円（税込 "&amp;TEXT(V193+W193,"#,##0")&amp;"円）",S193&amp;"%対象※"&amp;"　税込 "&amp;TEXT(V193+W193,"#,##0")&amp;"円"))))</f>
        <v/>
      </c>
      <c r="AL193" s="19" t="str">
        <f>IF(OR(Q193=0,N(M193)=0),"","課税対象外（入湯税など）　"&amp;TEXT(M193,"#,##0")&amp;"円")</f>
        <v/>
      </c>
      <c r="AM193" s="19" t="str">
        <f>IF(OR(Q193=0,N(N193)=0),"","売上代金以外の額　"&amp;TEXT(N193,"#,##0")&amp;"円")</f>
        <v/>
      </c>
      <c r="AN193" s="19" t="str">
        <f>IF(Q193=0,"",IF(AA193&gt;0,"収入印紙 "&amp;TEXT(AA193,"#,##0")&amp;"円 貼付欄",""))</f>
        <v/>
      </c>
    </row>
    <row r="194">
      <c r="A194" s="103" t="n">
        <v>190</v>
      </c>
      <c r="B194" s="100" t="n"/>
      <c r="C194" s="100" t="n"/>
      <c r="D194" s="7" t="n"/>
      <c r="E194" s="7" t="n"/>
      <c r="F194" s="15" t="n"/>
      <c r="G194" s="15" t="n"/>
      <c r="H194" s="7" t="n"/>
      <c r="I194" s="15" t="n"/>
      <c r="J194" s="15" t="n"/>
      <c r="K194" s="104" t="n"/>
      <c r="L194" s="104" t="n"/>
      <c r="M194" s="104" t="n"/>
      <c r="N194" s="104" t="n"/>
      <c r="O194" s="15" t="n"/>
      <c r="P194" s="100" t="n"/>
      <c r="Q194" s="17">
        <f>IF(COUNT(K194,L194,M194,N194)=0,0,IF(AND(OR(N(K194)=0,R194&lt;&gt;""),OR(N(L194)=0,S194&lt;&gt;"")),1,0))</f>
        <v>0</v>
      </c>
      <c r="R194" s="17" t="str">
        <f>IF(C194="","",IFERROR(LOOKUP(2,1/(('設定'!$B$16:$B$19&lt;&gt;"")*('設定'!$B$16:$B$19&lt;=C194)*('設定'!$C$16:$C$19&lt;&gt;"")),'設定'!$C$16:$C$19),""))</f>
        <v/>
      </c>
      <c r="S194" s="17" t="str">
        <f>IF(C194="","",IFERROR(LOOKUP(2,1/(('設定'!$B$20:$B$23&lt;&gt;"")*('設定'!$B$20:$B$23&lt;=C194)*('設定'!$C$20:$C$23&lt;&gt;"")),'設定'!$C$20:$C$23),""))</f>
        <v/>
      </c>
      <c r="T194" s="105" t="str">
        <f>IF(Q194=0,"",IF(N(K194)=0,0,IF(J194="税抜",K194,K194-U194)))</f>
        <v/>
      </c>
      <c r="U194" s="105" t="str">
        <f>IF(Q194=0,"",IF(N(K194)=0,0,IF('設定'!$B$11="切上げ",ROUNDUP(IF(J194="税抜",K194*R194/100,K194*R194/(100+R194)),0),IF('設定'!$B$11="四捨五入",ROUND(IF(J194="税抜",K194*R194/100,K194*R194/(100+R194)),0),ROUNDDOWN(IF(J194="税抜",K194*R194/100,K194*R194/(100+R194)),0)))))</f>
        <v/>
      </c>
      <c r="V194" s="105" t="str">
        <f>IF(Q194=0,"",IF(N(L194)=0,0,IF(J194="税抜",L194,L194-W194)))</f>
        <v/>
      </c>
      <c r="W194" s="105" t="str">
        <f>IF(Q194=0,"",IF(N(L194)=0,0,IF('設定'!$B$11="切上げ",ROUNDUP(IF(J194="税抜",L194*S194/100,L194*S194/(100+S194)),0),IF('設定'!$B$11="四捨五入",ROUND(IF(J194="税抜",L194*S194/100,L194*S194/(100+S194)),0),ROUNDDOWN(IF(J194="税抜",L194*S194/100,L194*S194/(100+S194)),0)))))</f>
        <v/>
      </c>
      <c r="X194" s="105" t="str">
        <f>IF(Q194=0,"",T194+U194+V194+W194+N(M194)+N(N194))</f>
        <v/>
      </c>
      <c r="Y194" s="105" t="str">
        <f>IF(Q194=0,"",IF(AND('設定'!$B$9="はい",'設定'!$B$12="はい"),T194+V194,T194+U194+V194+W194))</f>
        <v/>
      </c>
      <c r="Z194" s="105" t="str">
        <f>IF(Q194=0,"",Y194+N(N194))</f>
        <v/>
      </c>
      <c r="AA194" s="105" t="str">
        <f>IF(Q194=0,"",IF(O194="はい",0,IF(I194="クレジットカード",0,IF(I194="電子（PDFのみ）",0,IF(Y194=0,IF(Z194&lt;'印紙判定表'!$A$24,0,'印紙判定表'!$C$24),IF(Z194&lt;'印紙判定表'!$A$6,0,INDEX('印紙判定表'!$C$5:$C$19,MATCH(MAX(Y194,'印紙判定表'!$A$6),'印紙判定表'!$A$5:$A$19,1))))))))</f>
        <v/>
      </c>
      <c r="AB194" s="11" t="str">
        <f>IF(Q194=0,"",IF(O194="はい","非課税（営業に関しない受取書・国税庁 No.7125）",IF(I194="クレジットカード","課税文書に当たらない（領収書に「クレジットカード利用」と印字・国税庁 質疑応答19/37）",IF(I194="電子（PDFのみ）","課税文書に当たらない（電子データのみで紙を渡さない・国税庁 質疑応答02/10。紙に印刷して渡すと課税）",IF(AA194=0,"非課税（受取金額が"&amp;TEXT(IF(Y194=0,'印紙判定表'!$A$24,'印紙判定表'!$A$6),"#,##0")&amp;"円"&amp;"未満・国税庁 No.7105）"&amp;IF(N(N194)&gt;0,"。売上代金と売上代金以外の合計で判定","")&amp;IF(N(M194)&gt;0,"。入湯税など特別徴収の税は判定額に入れない（印紙税法基本通達第32条）",""),"課税（判定額"&amp;TEXT(Y194,"#,##0")&amp;"円→"&amp;TEXT(AA194,"#,##0")&amp;"円）"&amp;IF(AND('設定'!$B$9="はい",'設定'!$B$12="はい"),"。消費税額を除いた額で判定（国税庁 No.7124）","。税込の額で判定（"&amp;IF('設定'!$B$9="はい","消費税額を印字しない書式・国税庁 No.7124","免税事業者・国税庁 質疑応答19/21")&amp;"）")&amp;IF(N(M194)&gt;0,"。入湯税など特別徴収の税は判定額に入れない（印紙税法基本通達第32条）","")&amp;IF(I194="銀行振込","。振込でも受取書（印紙税法基本通達 別表第一 第17号文書の4）","")&amp;IF(OR(I194="電子マネー",I194="コード決済"),"。決済の仕組みで扱いが違う（国税庁 質疑応答19/50）。この表では印紙が要るものとして判定","")&amp;IF(Y194=0,"。売上代金以外の受取書として判定（第17号の2）",IF(Y194&lt;'印紙判定表'!$A$6,"。売上代金は"&amp;TEXT('印紙判定表'!$A$6,"#,##0")&amp;"円"&amp;"未満だが、売上代金以外との合計が"&amp;TEXT('印紙判定表'!$A$6,"#,##0")&amp;"円"&amp;"以上のため"&amp;TEXT(AA194,"#,##0")&amp;"円","")))))))</f>
        <v/>
      </c>
      <c r="AC194" s="11" t="str">
        <f>IF(Q194=0,"",IF(G194="はい","簡易請求書の形（宛名なし・「上様」）","事業者宛（適格請求書の形）"))</f>
        <v/>
      </c>
      <c r="AD194" s="11" t="str">
        <f>IF(COUNT(K194,L194,M194,N194)=0,"",IF(Q194=0,"取引日を入れてください（税率を取引日で決めます）。",IF(AND(G194&lt;&gt;"はい",E194=""),"宛名を入れてください（事業者宛は宛名が必要）。","")&amp;IF(AND(G194="はい",'設定'!$B$10="その他（事業者間の取引が中心）"),"「上様」にできる事業か確認してください（相手が個別に特定される取引は簡易請求書の対象外・国税庁 問24-2）。","")&amp;IF(AND(G194&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194="","領収書の日付（受領日）を入れてください。","")&amp;IF(OR(I194="電子マネー",I194="コード決済"),"決済の仕組みで印紙の扱いが違います（国税庁 質疑応答19/50）。","")))</f>
        <v/>
      </c>
      <c r="AE194" s="19" t="str">
        <f>IF(Q194=0,"",IF(P194&lt;&gt;"","領 収 書（再発行）","領 収 書"))</f>
        <v/>
      </c>
      <c r="AF194" s="19" t="str">
        <f>IF(B194="","",IF(B194&gt;=DATE(2019,5,1),"令和"&amp;IF(YEAR(B194)=2019,"元",YEAR(B194)-2018)&amp;"年"&amp;MONTH(B194)&amp;"月"&amp;DAY(B194)&amp;"日",YEAR(B194)&amp;"年"&amp;MONTH(B194)&amp;"月"&amp;DAY(B194)&amp;"日")&amp;IF(P194&lt;&gt;"","　（再発行）元の領収書 "&amp;IF(P194&gt;=DATE(2019,5,1),"令和"&amp;IF(YEAR(P194)=2019,"元",YEAR(P194)-2018)&amp;"年"&amp;MONTH(P194)&amp;"月"&amp;DAY(P194)&amp;"日",YEAR(P194)&amp;"年"&amp;MONTH(P194)&amp;"月"&amp;DAY(P194)&amp;"日")&amp;"付",""))</f>
        <v/>
      </c>
      <c r="AG194" s="19" t="str">
        <f>IF(G194="はい","上様",IF(E194="","",E194&amp;" "&amp;IF(F194="","様",F194)))</f>
        <v/>
      </c>
      <c r="AH194" s="19" t="str">
        <f>IF(Q194=0,"","金額　￥"&amp;TEXT(X194,"#,##0")&amp;" －")</f>
        <v/>
      </c>
      <c r="AI194" s="19" t="str">
        <f>IF(H194="","","但し　"&amp;IF(RIGHT(H194&amp;IF(D194&lt;&gt;"","（"&amp;D194&amp;"）",""),3)="として",H194&amp;IF(D194&lt;&gt;"","（"&amp;D194&amp;"）",""),H194&amp;IF(D194&lt;&gt;"","（"&amp;D194&amp;"）","")&amp;"として")&amp;IF(I194="クレジットカード","（クレジットカード利用）","")&amp;IF(N(L194)&gt;0,"（※は軽減税率の対象品目）",""))</f>
        <v/>
      </c>
      <c r="AJ194" s="19" t="str">
        <f>IF(OR(Q194=0,N(K194)=0),"",IF(AND('設定'!$B$12&lt;&gt;"はい",'設定'!$B$8=""),"",IF(G194="はい",R194&amp;"%対象"&amp;"　"&amp;TEXT(T194+U194,"#,##0")&amp;"円"&amp;IF('設定'!$B$12="はい","（うち消費税額 "&amp;TEXT(U194,"#,##0")&amp;"円）",""),IF('設定'!$B$12="はい",R194&amp;"%対象"&amp;"　税抜 "&amp;TEXT(T194,"#,##0")&amp;"円　消費税額 "&amp;TEXT(U194,"#,##0")&amp;"円（税込 "&amp;TEXT(T194+U194,"#,##0")&amp;"円）",R194&amp;"%対象"&amp;"　税込 "&amp;TEXT(T194+U194,"#,##0")&amp;"円"))))</f>
        <v/>
      </c>
      <c r="AK194" s="19" t="str">
        <f>IF(OR(Q194=0,N(L194)=0),"",IF(AND('設定'!$B$12&lt;&gt;"はい",'設定'!$B$8=""),"",IF(G194="はい",S194&amp;"%対象※"&amp;"　"&amp;TEXT(V194+W194,"#,##0")&amp;"円"&amp;IF('設定'!$B$12="はい","（うち消費税額 "&amp;TEXT(W194,"#,##0")&amp;"円）",""),IF('設定'!$B$12="はい",S194&amp;"%対象※"&amp;"　税抜 "&amp;TEXT(V194,"#,##0")&amp;"円　消費税額 "&amp;TEXT(W194,"#,##0")&amp;"円（税込 "&amp;TEXT(V194+W194,"#,##0")&amp;"円）",S194&amp;"%対象※"&amp;"　税込 "&amp;TEXT(V194+W194,"#,##0")&amp;"円"))))</f>
        <v/>
      </c>
      <c r="AL194" s="19" t="str">
        <f>IF(OR(Q194=0,N(M194)=0),"","課税対象外（入湯税など）　"&amp;TEXT(M194,"#,##0")&amp;"円")</f>
        <v/>
      </c>
      <c r="AM194" s="19" t="str">
        <f>IF(OR(Q194=0,N(N194)=0),"","売上代金以外の額　"&amp;TEXT(N194,"#,##0")&amp;"円")</f>
        <v/>
      </c>
      <c r="AN194" s="19" t="str">
        <f>IF(Q194=0,"",IF(AA194&gt;0,"収入印紙 "&amp;TEXT(AA194,"#,##0")&amp;"円 貼付欄",""))</f>
        <v/>
      </c>
    </row>
    <row r="195">
      <c r="A195" s="103" t="n">
        <v>191</v>
      </c>
      <c r="B195" s="100" t="n"/>
      <c r="C195" s="100" t="n"/>
      <c r="D195" s="7" t="n"/>
      <c r="E195" s="7" t="n"/>
      <c r="F195" s="15" t="n"/>
      <c r="G195" s="15" t="n"/>
      <c r="H195" s="7" t="n"/>
      <c r="I195" s="15" t="n"/>
      <c r="J195" s="15" t="n"/>
      <c r="K195" s="104" t="n"/>
      <c r="L195" s="104" t="n"/>
      <c r="M195" s="104" t="n"/>
      <c r="N195" s="104" t="n"/>
      <c r="O195" s="15" t="n"/>
      <c r="P195" s="100" t="n"/>
      <c r="Q195" s="17">
        <f>IF(COUNT(K195,L195,M195,N195)=0,0,IF(AND(OR(N(K195)=0,R195&lt;&gt;""),OR(N(L195)=0,S195&lt;&gt;"")),1,0))</f>
        <v>0</v>
      </c>
      <c r="R195" s="17" t="str">
        <f>IF(C195="","",IFERROR(LOOKUP(2,1/(('設定'!$B$16:$B$19&lt;&gt;"")*('設定'!$B$16:$B$19&lt;=C195)*('設定'!$C$16:$C$19&lt;&gt;"")),'設定'!$C$16:$C$19),""))</f>
        <v/>
      </c>
      <c r="S195" s="17" t="str">
        <f>IF(C195="","",IFERROR(LOOKUP(2,1/(('設定'!$B$20:$B$23&lt;&gt;"")*('設定'!$B$20:$B$23&lt;=C195)*('設定'!$C$20:$C$23&lt;&gt;"")),'設定'!$C$20:$C$23),""))</f>
        <v/>
      </c>
      <c r="T195" s="105" t="str">
        <f>IF(Q195=0,"",IF(N(K195)=0,0,IF(J195="税抜",K195,K195-U195)))</f>
        <v/>
      </c>
      <c r="U195" s="105" t="str">
        <f>IF(Q195=0,"",IF(N(K195)=0,0,IF('設定'!$B$11="切上げ",ROUNDUP(IF(J195="税抜",K195*R195/100,K195*R195/(100+R195)),0),IF('設定'!$B$11="四捨五入",ROUND(IF(J195="税抜",K195*R195/100,K195*R195/(100+R195)),0),ROUNDDOWN(IF(J195="税抜",K195*R195/100,K195*R195/(100+R195)),0)))))</f>
        <v/>
      </c>
      <c r="V195" s="105" t="str">
        <f>IF(Q195=0,"",IF(N(L195)=0,0,IF(J195="税抜",L195,L195-W195)))</f>
        <v/>
      </c>
      <c r="W195" s="105" t="str">
        <f>IF(Q195=0,"",IF(N(L195)=0,0,IF('設定'!$B$11="切上げ",ROUNDUP(IF(J195="税抜",L195*S195/100,L195*S195/(100+S195)),0),IF('設定'!$B$11="四捨五入",ROUND(IF(J195="税抜",L195*S195/100,L195*S195/(100+S195)),0),ROUNDDOWN(IF(J195="税抜",L195*S195/100,L195*S195/(100+S195)),0)))))</f>
        <v/>
      </c>
      <c r="X195" s="105" t="str">
        <f>IF(Q195=0,"",T195+U195+V195+W195+N(M195)+N(N195))</f>
        <v/>
      </c>
      <c r="Y195" s="105" t="str">
        <f>IF(Q195=0,"",IF(AND('設定'!$B$9="はい",'設定'!$B$12="はい"),T195+V195,T195+U195+V195+W195))</f>
        <v/>
      </c>
      <c r="Z195" s="105" t="str">
        <f>IF(Q195=0,"",Y195+N(N195))</f>
        <v/>
      </c>
      <c r="AA195" s="105" t="str">
        <f>IF(Q195=0,"",IF(O195="はい",0,IF(I195="クレジットカード",0,IF(I195="電子（PDFのみ）",0,IF(Y195=0,IF(Z195&lt;'印紙判定表'!$A$24,0,'印紙判定表'!$C$24),IF(Z195&lt;'印紙判定表'!$A$6,0,INDEX('印紙判定表'!$C$5:$C$19,MATCH(MAX(Y195,'印紙判定表'!$A$6),'印紙判定表'!$A$5:$A$19,1))))))))</f>
        <v/>
      </c>
      <c r="AB195" s="11" t="str">
        <f>IF(Q195=0,"",IF(O195="はい","非課税（営業に関しない受取書・国税庁 No.7125）",IF(I195="クレジットカード","課税文書に当たらない（領収書に「クレジットカード利用」と印字・国税庁 質疑応答19/37）",IF(I195="電子（PDFのみ）","課税文書に当たらない（電子データのみで紙を渡さない・国税庁 質疑応答02/10。紙に印刷して渡すと課税）",IF(AA195=0,"非課税（受取金額が"&amp;TEXT(IF(Y195=0,'印紙判定表'!$A$24,'印紙判定表'!$A$6),"#,##0")&amp;"円"&amp;"未満・国税庁 No.7105）"&amp;IF(N(N195)&gt;0,"。売上代金と売上代金以外の合計で判定","")&amp;IF(N(M195)&gt;0,"。入湯税など特別徴収の税は判定額に入れない（印紙税法基本通達第32条）",""),"課税（判定額"&amp;TEXT(Y195,"#,##0")&amp;"円→"&amp;TEXT(AA195,"#,##0")&amp;"円）"&amp;IF(AND('設定'!$B$9="はい",'設定'!$B$12="はい"),"。消費税額を除いた額で判定（国税庁 No.7124）","。税込の額で判定（"&amp;IF('設定'!$B$9="はい","消費税額を印字しない書式・国税庁 No.7124","免税事業者・国税庁 質疑応答19/21")&amp;"）")&amp;IF(N(M195)&gt;0,"。入湯税など特別徴収の税は判定額に入れない（印紙税法基本通達第32条）","")&amp;IF(I195="銀行振込","。振込でも受取書（印紙税法基本通達 別表第一 第17号文書の4）","")&amp;IF(OR(I195="電子マネー",I195="コード決済"),"。決済の仕組みで扱いが違う（国税庁 質疑応答19/50）。この表では印紙が要るものとして判定","")&amp;IF(Y195=0,"。売上代金以外の受取書として判定（第17号の2）",IF(Y195&lt;'印紙判定表'!$A$6,"。売上代金は"&amp;TEXT('印紙判定表'!$A$6,"#,##0")&amp;"円"&amp;"未満だが、売上代金以外との合計が"&amp;TEXT('印紙判定表'!$A$6,"#,##0")&amp;"円"&amp;"以上のため"&amp;TEXT(AA195,"#,##0")&amp;"円","")))))))</f>
        <v/>
      </c>
      <c r="AC195" s="11" t="str">
        <f>IF(Q195=0,"",IF(G195="はい","簡易請求書の形（宛名なし・「上様」）","事業者宛（適格請求書の形）"))</f>
        <v/>
      </c>
      <c r="AD195" s="11" t="str">
        <f>IF(COUNT(K195,L195,M195,N195)=0,"",IF(Q195=0,"取引日を入れてください（税率を取引日で決めます）。",IF(AND(G195&lt;&gt;"はい",E195=""),"宛名を入れてください（事業者宛は宛名が必要）。","")&amp;IF(AND(G195="はい",'設定'!$B$10="その他（事業者間の取引が中心）"),"「上様」にできる事業か確認してください（相手が個別に特定される取引は簡易請求書の対象外・国税庁 問24-2）。","")&amp;IF(AND(G195&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195="","領収書の日付（受領日）を入れてください。","")&amp;IF(OR(I195="電子マネー",I195="コード決済"),"決済の仕組みで印紙の扱いが違います（国税庁 質疑応答19/50）。","")))</f>
        <v/>
      </c>
      <c r="AE195" s="19" t="str">
        <f>IF(Q195=0,"",IF(P195&lt;&gt;"","領 収 書（再発行）","領 収 書"))</f>
        <v/>
      </c>
      <c r="AF195" s="19" t="str">
        <f>IF(B195="","",IF(B195&gt;=DATE(2019,5,1),"令和"&amp;IF(YEAR(B195)=2019,"元",YEAR(B195)-2018)&amp;"年"&amp;MONTH(B195)&amp;"月"&amp;DAY(B195)&amp;"日",YEAR(B195)&amp;"年"&amp;MONTH(B195)&amp;"月"&amp;DAY(B195)&amp;"日")&amp;IF(P195&lt;&gt;"","　（再発行）元の領収書 "&amp;IF(P195&gt;=DATE(2019,5,1),"令和"&amp;IF(YEAR(P195)=2019,"元",YEAR(P195)-2018)&amp;"年"&amp;MONTH(P195)&amp;"月"&amp;DAY(P195)&amp;"日",YEAR(P195)&amp;"年"&amp;MONTH(P195)&amp;"月"&amp;DAY(P195)&amp;"日")&amp;"付",""))</f>
        <v/>
      </c>
      <c r="AG195" s="19" t="str">
        <f>IF(G195="はい","上様",IF(E195="","",E195&amp;" "&amp;IF(F195="","様",F195)))</f>
        <v/>
      </c>
      <c r="AH195" s="19" t="str">
        <f>IF(Q195=0,"","金額　￥"&amp;TEXT(X195,"#,##0")&amp;" －")</f>
        <v/>
      </c>
      <c r="AI195" s="19" t="str">
        <f>IF(H195="","","但し　"&amp;IF(RIGHT(H195&amp;IF(D195&lt;&gt;"","（"&amp;D195&amp;"）",""),3)="として",H195&amp;IF(D195&lt;&gt;"","（"&amp;D195&amp;"）",""),H195&amp;IF(D195&lt;&gt;"","（"&amp;D195&amp;"）","")&amp;"として")&amp;IF(I195="クレジットカード","（クレジットカード利用）","")&amp;IF(N(L195)&gt;0,"（※は軽減税率の対象品目）",""))</f>
        <v/>
      </c>
      <c r="AJ195" s="19" t="str">
        <f>IF(OR(Q195=0,N(K195)=0),"",IF(AND('設定'!$B$12&lt;&gt;"はい",'設定'!$B$8=""),"",IF(G195="はい",R195&amp;"%対象"&amp;"　"&amp;TEXT(T195+U195,"#,##0")&amp;"円"&amp;IF('設定'!$B$12="はい","（うち消費税額 "&amp;TEXT(U195,"#,##0")&amp;"円）",""),IF('設定'!$B$12="はい",R195&amp;"%対象"&amp;"　税抜 "&amp;TEXT(T195,"#,##0")&amp;"円　消費税額 "&amp;TEXT(U195,"#,##0")&amp;"円（税込 "&amp;TEXT(T195+U195,"#,##0")&amp;"円）",R195&amp;"%対象"&amp;"　税込 "&amp;TEXT(T195+U195,"#,##0")&amp;"円"))))</f>
        <v/>
      </c>
      <c r="AK195" s="19" t="str">
        <f>IF(OR(Q195=0,N(L195)=0),"",IF(AND('設定'!$B$12&lt;&gt;"はい",'設定'!$B$8=""),"",IF(G195="はい",S195&amp;"%対象※"&amp;"　"&amp;TEXT(V195+W195,"#,##0")&amp;"円"&amp;IF('設定'!$B$12="はい","（うち消費税額 "&amp;TEXT(W195,"#,##0")&amp;"円）",""),IF('設定'!$B$12="はい",S195&amp;"%対象※"&amp;"　税抜 "&amp;TEXT(V195,"#,##0")&amp;"円　消費税額 "&amp;TEXT(W195,"#,##0")&amp;"円（税込 "&amp;TEXT(V195+W195,"#,##0")&amp;"円）",S195&amp;"%対象※"&amp;"　税込 "&amp;TEXT(V195+W195,"#,##0")&amp;"円"))))</f>
        <v/>
      </c>
      <c r="AL195" s="19" t="str">
        <f>IF(OR(Q195=0,N(M195)=0),"","課税対象外（入湯税など）　"&amp;TEXT(M195,"#,##0")&amp;"円")</f>
        <v/>
      </c>
      <c r="AM195" s="19" t="str">
        <f>IF(OR(Q195=0,N(N195)=0),"","売上代金以外の額　"&amp;TEXT(N195,"#,##0")&amp;"円")</f>
        <v/>
      </c>
      <c r="AN195" s="19" t="str">
        <f>IF(Q195=0,"",IF(AA195&gt;0,"収入印紙 "&amp;TEXT(AA195,"#,##0")&amp;"円 貼付欄",""))</f>
        <v/>
      </c>
    </row>
    <row r="196">
      <c r="A196" s="103" t="n">
        <v>192</v>
      </c>
      <c r="B196" s="100" t="n"/>
      <c r="C196" s="100" t="n"/>
      <c r="D196" s="7" t="n"/>
      <c r="E196" s="7" t="n"/>
      <c r="F196" s="15" t="n"/>
      <c r="G196" s="15" t="n"/>
      <c r="H196" s="7" t="n"/>
      <c r="I196" s="15" t="n"/>
      <c r="J196" s="15" t="n"/>
      <c r="K196" s="104" t="n"/>
      <c r="L196" s="104" t="n"/>
      <c r="M196" s="104" t="n"/>
      <c r="N196" s="104" t="n"/>
      <c r="O196" s="15" t="n"/>
      <c r="P196" s="100" t="n"/>
      <c r="Q196" s="17">
        <f>IF(COUNT(K196,L196,M196,N196)=0,0,IF(AND(OR(N(K196)=0,R196&lt;&gt;""),OR(N(L196)=0,S196&lt;&gt;"")),1,0))</f>
        <v>0</v>
      </c>
      <c r="R196" s="17" t="str">
        <f>IF(C196="","",IFERROR(LOOKUP(2,1/(('設定'!$B$16:$B$19&lt;&gt;"")*('設定'!$B$16:$B$19&lt;=C196)*('設定'!$C$16:$C$19&lt;&gt;"")),'設定'!$C$16:$C$19),""))</f>
        <v/>
      </c>
      <c r="S196" s="17" t="str">
        <f>IF(C196="","",IFERROR(LOOKUP(2,1/(('設定'!$B$20:$B$23&lt;&gt;"")*('設定'!$B$20:$B$23&lt;=C196)*('設定'!$C$20:$C$23&lt;&gt;"")),'設定'!$C$20:$C$23),""))</f>
        <v/>
      </c>
      <c r="T196" s="105" t="str">
        <f>IF(Q196=0,"",IF(N(K196)=0,0,IF(J196="税抜",K196,K196-U196)))</f>
        <v/>
      </c>
      <c r="U196" s="105" t="str">
        <f>IF(Q196=0,"",IF(N(K196)=0,0,IF('設定'!$B$11="切上げ",ROUNDUP(IF(J196="税抜",K196*R196/100,K196*R196/(100+R196)),0),IF('設定'!$B$11="四捨五入",ROUND(IF(J196="税抜",K196*R196/100,K196*R196/(100+R196)),0),ROUNDDOWN(IF(J196="税抜",K196*R196/100,K196*R196/(100+R196)),0)))))</f>
        <v/>
      </c>
      <c r="V196" s="105" t="str">
        <f>IF(Q196=0,"",IF(N(L196)=0,0,IF(J196="税抜",L196,L196-W196)))</f>
        <v/>
      </c>
      <c r="W196" s="105" t="str">
        <f>IF(Q196=0,"",IF(N(L196)=0,0,IF('設定'!$B$11="切上げ",ROUNDUP(IF(J196="税抜",L196*S196/100,L196*S196/(100+S196)),0),IF('設定'!$B$11="四捨五入",ROUND(IF(J196="税抜",L196*S196/100,L196*S196/(100+S196)),0),ROUNDDOWN(IF(J196="税抜",L196*S196/100,L196*S196/(100+S196)),0)))))</f>
        <v/>
      </c>
      <c r="X196" s="105" t="str">
        <f>IF(Q196=0,"",T196+U196+V196+W196+N(M196)+N(N196))</f>
        <v/>
      </c>
      <c r="Y196" s="105" t="str">
        <f>IF(Q196=0,"",IF(AND('設定'!$B$9="はい",'設定'!$B$12="はい"),T196+V196,T196+U196+V196+W196))</f>
        <v/>
      </c>
      <c r="Z196" s="105" t="str">
        <f>IF(Q196=0,"",Y196+N(N196))</f>
        <v/>
      </c>
      <c r="AA196" s="105" t="str">
        <f>IF(Q196=0,"",IF(O196="はい",0,IF(I196="クレジットカード",0,IF(I196="電子（PDFのみ）",0,IF(Y196=0,IF(Z196&lt;'印紙判定表'!$A$24,0,'印紙判定表'!$C$24),IF(Z196&lt;'印紙判定表'!$A$6,0,INDEX('印紙判定表'!$C$5:$C$19,MATCH(MAX(Y196,'印紙判定表'!$A$6),'印紙判定表'!$A$5:$A$19,1))))))))</f>
        <v/>
      </c>
      <c r="AB196" s="11" t="str">
        <f>IF(Q196=0,"",IF(O196="はい","非課税（営業に関しない受取書・国税庁 No.7125）",IF(I196="クレジットカード","課税文書に当たらない（領収書に「クレジットカード利用」と印字・国税庁 質疑応答19/37）",IF(I196="電子（PDFのみ）","課税文書に当たらない（電子データのみで紙を渡さない・国税庁 質疑応答02/10。紙に印刷して渡すと課税）",IF(AA196=0,"非課税（受取金額が"&amp;TEXT(IF(Y196=0,'印紙判定表'!$A$24,'印紙判定表'!$A$6),"#,##0")&amp;"円"&amp;"未満・国税庁 No.7105）"&amp;IF(N(N196)&gt;0,"。売上代金と売上代金以外の合計で判定","")&amp;IF(N(M196)&gt;0,"。入湯税など特別徴収の税は判定額に入れない（印紙税法基本通達第32条）",""),"課税（判定額"&amp;TEXT(Y196,"#,##0")&amp;"円→"&amp;TEXT(AA196,"#,##0")&amp;"円）"&amp;IF(AND('設定'!$B$9="はい",'設定'!$B$12="はい"),"。消費税額を除いた額で判定（国税庁 No.7124）","。税込の額で判定（"&amp;IF('設定'!$B$9="はい","消費税額を印字しない書式・国税庁 No.7124","免税事業者・国税庁 質疑応答19/21")&amp;"）")&amp;IF(N(M196)&gt;0,"。入湯税など特別徴収の税は判定額に入れない（印紙税法基本通達第32条）","")&amp;IF(I196="銀行振込","。振込でも受取書（印紙税法基本通達 別表第一 第17号文書の4）","")&amp;IF(OR(I196="電子マネー",I196="コード決済"),"。決済の仕組みで扱いが違う（国税庁 質疑応答19/50）。この表では印紙が要るものとして判定","")&amp;IF(Y196=0,"。売上代金以外の受取書として判定（第17号の2）",IF(Y196&lt;'印紙判定表'!$A$6,"。売上代金は"&amp;TEXT('印紙判定表'!$A$6,"#,##0")&amp;"円"&amp;"未満だが、売上代金以外との合計が"&amp;TEXT('印紙判定表'!$A$6,"#,##0")&amp;"円"&amp;"以上のため"&amp;TEXT(AA196,"#,##0")&amp;"円","")))))))</f>
        <v/>
      </c>
      <c r="AC196" s="11" t="str">
        <f>IF(Q196=0,"",IF(G196="はい","簡易請求書の形（宛名なし・「上様」）","事業者宛（適格請求書の形）"))</f>
        <v/>
      </c>
      <c r="AD196" s="11" t="str">
        <f>IF(COUNT(K196,L196,M196,N196)=0,"",IF(Q196=0,"取引日を入れてください（税率を取引日で決めます）。",IF(AND(G196&lt;&gt;"はい",E196=""),"宛名を入れてください（事業者宛は宛名が必要）。","")&amp;IF(AND(G196="はい",'設定'!$B$10="その他（事業者間の取引が中心）"),"「上様」にできる事業か確認してください（相手が個別に特定される取引は簡易請求書の対象外・国税庁 問24-2）。","")&amp;IF(AND(G196&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196="","領収書の日付（受領日）を入れてください。","")&amp;IF(OR(I196="電子マネー",I196="コード決済"),"決済の仕組みで印紙の扱いが違います（国税庁 質疑応答19/50）。","")))</f>
        <v/>
      </c>
      <c r="AE196" s="19" t="str">
        <f>IF(Q196=0,"",IF(P196&lt;&gt;"","領 収 書（再発行）","領 収 書"))</f>
        <v/>
      </c>
      <c r="AF196" s="19" t="str">
        <f>IF(B196="","",IF(B196&gt;=DATE(2019,5,1),"令和"&amp;IF(YEAR(B196)=2019,"元",YEAR(B196)-2018)&amp;"年"&amp;MONTH(B196)&amp;"月"&amp;DAY(B196)&amp;"日",YEAR(B196)&amp;"年"&amp;MONTH(B196)&amp;"月"&amp;DAY(B196)&amp;"日")&amp;IF(P196&lt;&gt;"","　（再発行）元の領収書 "&amp;IF(P196&gt;=DATE(2019,5,1),"令和"&amp;IF(YEAR(P196)=2019,"元",YEAR(P196)-2018)&amp;"年"&amp;MONTH(P196)&amp;"月"&amp;DAY(P196)&amp;"日",YEAR(P196)&amp;"年"&amp;MONTH(P196)&amp;"月"&amp;DAY(P196)&amp;"日")&amp;"付",""))</f>
        <v/>
      </c>
      <c r="AG196" s="19" t="str">
        <f>IF(G196="はい","上様",IF(E196="","",E196&amp;" "&amp;IF(F196="","様",F196)))</f>
        <v/>
      </c>
      <c r="AH196" s="19" t="str">
        <f>IF(Q196=0,"","金額　￥"&amp;TEXT(X196,"#,##0")&amp;" －")</f>
        <v/>
      </c>
      <c r="AI196" s="19" t="str">
        <f>IF(H196="","","但し　"&amp;IF(RIGHT(H196&amp;IF(D196&lt;&gt;"","（"&amp;D196&amp;"）",""),3)="として",H196&amp;IF(D196&lt;&gt;"","（"&amp;D196&amp;"）",""),H196&amp;IF(D196&lt;&gt;"","（"&amp;D196&amp;"）","")&amp;"として")&amp;IF(I196="クレジットカード","（クレジットカード利用）","")&amp;IF(N(L196)&gt;0,"（※は軽減税率の対象品目）",""))</f>
        <v/>
      </c>
      <c r="AJ196" s="19" t="str">
        <f>IF(OR(Q196=0,N(K196)=0),"",IF(AND('設定'!$B$12&lt;&gt;"はい",'設定'!$B$8=""),"",IF(G196="はい",R196&amp;"%対象"&amp;"　"&amp;TEXT(T196+U196,"#,##0")&amp;"円"&amp;IF('設定'!$B$12="はい","（うち消費税額 "&amp;TEXT(U196,"#,##0")&amp;"円）",""),IF('設定'!$B$12="はい",R196&amp;"%対象"&amp;"　税抜 "&amp;TEXT(T196,"#,##0")&amp;"円　消費税額 "&amp;TEXT(U196,"#,##0")&amp;"円（税込 "&amp;TEXT(T196+U196,"#,##0")&amp;"円）",R196&amp;"%対象"&amp;"　税込 "&amp;TEXT(T196+U196,"#,##0")&amp;"円"))))</f>
        <v/>
      </c>
      <c r="AK196" s="19" t="str">
        <f>IF(OR(Q196=0,N(L196)=0),"",IF(AND('設定'!$B$12&lt;&gt;"はい",'設定'!$B$8=""),"",IF(G196="はい",S196&amp;"%対象※"&amp;"　"&amp;TEXT(V196+W196,"#,##0")&amp;"円"&amp;IF('設定'!$B$12="はい","（うち消費税額 "&amp;TEXT(W196,"#,##0")&amp;"円）",""),IF('設定'!$B$12="はい",S196&amp;"%対象※"&amp;"　税抜 "&amp;TEXT(V196,"#,##0")&amp;"円　消費税額 "&amp;TEXT(W196,"#,##0")&amp;"円（税込 "&amp;TEXT(V196+W196,"#,##0")&amp;"円）",S196&amp;"%対象※"&amp;"　税込 "&amp;TEXT(V196+W196,"#,##0")&amp;"円"))))</f>
        <v/>
      </c>
      <c r="AL196" s="19" t="str">
        <f>IF(OR(Q196=0,N(M196)=0),"","課税対象外（入湯税など）　"&amp;TEXT(M196,"#,##0")&amp;"円")</f>
        <v/>
      </c>
      <c r="AM196" s="19" t="str">
        <f>IF(OR(Q196=0,N(N196)=0),"","売上代金以外の額　"&amp;TEXT(N196,"#,##0")&amp;"円")</f>
        <v/>
      </c>
      <c r="AN196" s="19" t="str">
        <f>IF(Q196=0,"",IF(AA196&gt;0,"収入印紙 "&amp;TEXT(AA196,"#,##0")&amp;"円 貼付欄",""))</f>
        <v/>
      </c>
    </row>
    <row r="197">
      <c r="A197" s="103" t="n">
        <v>193</v>
      </c>
      <c r="B197" s="100" t="n"/>
      <c r="C197" s="100" t="n"/>
      <c r="D197" s="7" t="n"/>
      <c r="E197" s="7" t="n"/>
      <c r="F197" s="15" t="n"/>
      <c r="G197" s="15" t="n"/>
      <c r="H197" s="7" t="n"/>
      <c r="I197" s="15" t="n"/>
      <c r="J197" s="15" t="n"/>
      <c r="K197" s="104" t="n"/>
      <c r="L197" s="104" t="n"/>
      <c r="M197" s="104" t="n"/>
      <c r="N197" s="104" t="n"/>
      <c r="O197" s="15" t="n"/>
      <c r="P197" s="100" t="n"/>
      <c r="Q197" s="17">
        <f>IF(COUNT(K197,L197,M197,N197)=0,0,IF(AND(OR(N(K197)=0,R197&lt;&gt;""),OR(N(L197)=0,S197&lt;&gt;"")),1,0))</f>
        <v>0</v>
      </c>
      <c r="R197" s="17" t="str">
        <f>IF(C197="","",IFERROR(LOOKUP(2,1/(('設定'!$B$16:$B$19&lt;&gt;"")*('設定'!$B$16:$B$19&lt;=C197)*('設定'!$C$16:$C$19&lt;&gt;"")),'設定'!$C$16:$C$19),""))</f>
        <v/>
      </c>
      <c r="S197" s="17" t="str">
        <f>IF(C197="","",IFERROR(LOOKUP(2,1/(('設定'!$B$20:$B$23&lt;&gt;"")*('設定'!$B$20:$B$23&lt;=C197)*('設定'!$C$20:$C$23&lt;&gt;"")),'設定'!$C$20:$C$23),""))</f>
        <v/>
      </c>
      <c r="T197" s="105" t="str">
        <f>IF(Q197=0,"",IF(N(K197)=0,0,IF(J197="税抜",K197,K197-U197)))</f>
        <v/>
      </c>
      <c r="U197" s="105" t="str">
        <f>IF(Q197=0,"",IF(N(K197)=0,0,IF('設定'!$B$11="切上げ",ROUNDUP(IF(J197="税抜",K197*R197/100,K197*R197/(100+R197)),0),IF('設定'!$B$11="四捨五入",ROUND(IF(J197="税抜",K197*R197/100,K197*R197/(100+R197)),0),ROUNDDOWN(IF(J197="税抜",K197*R197/100,K197*R197/(100+R197)),0)))))</f>
        <v/>
      </c>
      <c r="V197" s="105" t="str">
        <f>IF(Q197=0,"",IF(N(L197)=0,0,IF(J197="税抜",L197,L197-W197)))</f>
        <v/>
      </c>
      <c r="W197" s="105" t="str">
        <f>IF(Q197=0,"",IF(N(L197)=0,0,IF('設定'!$B$11="切上げ",ROUNDUP(IF(J197="税抜",L197*S197/100,L197*S197/(100+S197)),0),IF('設定'!$B$11="四捨五入",ROUND(IF(J197="税抜",L197*S197/100,L197*S197/(100+S197)),0),ROUNDDOWN(IF(J197="税抜",L197*S197/100,L197*S197/(100+S197)),0)))))</f>
        <v/>
      </c>
      <c r="X197" s="105" t="str">
        <f>IF(Q197=0,"",T197+U197+V197+W197+N(M197)+N(N197))</f>
        <v/>
      </c>
      <c r="Y197" s="105" t="str">
        <f>IF(Q197=0,"",IF(AND('設定'!$B$9="はい",'設定'!$B$12="はい"),T197+V197,T197+U197+V197+W197))</f>
        <v/>
      </c>
      <c r="Z197" s="105" t="str">
        <f>IF(Q197=0,"",Y197+N(N197))</f>
        <v/>
      </c>
      <c r="AA197" s="105" t="str">
        <f>IF(Q197=0,"",IF(O197="はい",0,IF(I197="クレジットカード",0,IF(I197="電子（PDFのみ）",0,IF(Y197=0,IF(Z197&lt;'印紙判定表'!$A$24,0,'印紙判定表'!$C$24),IF(Z197&lt;'印紙判定表'!$A$6,0,INDEX('印紙判定表'!$C$5:$C$19,MATCH(MAX(Y197,'印紙判定表'!$A$6),'印紙判定表'!$A$5:$A$19,1))))))))</f>
        <v/>
      </c>
      <c r="AB197" s="11" t="str">
        <f>IF(Q197=0,"",IF(O197="はい","非課税（営業に関しない受取書・国税庁 No.7125）",IF(I197="クレジットカード","課税文書に当たらない（領収書に「クレジットカード利用」と印字・国税庁 質疑応答19/37）",IF(I197="電子（PDFのみ）","課税文書に当たらない（電子データのみで紙を渡さない・国税庁 質疑応答02/10。紙に印刷して渡すと課税）",IF(AA197=0,"非課税（受取金額が"&amp;TEXT(IF(Y197=0,'印紙判定表'!$A$24,'印紙判定表'!$A$6),"#,##0")&amp;"円"&amp;"未満・国税庁 No.7105）"&amp;IF(N(N197)&gt;0,"。売上代金と売上代金以外の合計で判定","")&amp;IF(N(M197)&gt;0,"。入湯税など特別徴収の税は判定額に入れない（印紙税法基本通達第32条）",""),"課税（判定額"&amp;TEXT(Y197,"#,##0")&amp;"円→"&amp;TEXT(AA197,"#,##0")&amp;"円）"&amp;IF(AND('設定'!$B$9="はい",'設定'!$B$12="はい"),"。消費税額を除いた額で判定（国税庁 No.7124）","。税込の額で判定（"&amp;IF('設定'!$B$9="はい","消費税額を印字しない書式・国税庁 No.7124","免税事業者・国税庁 質疑応答19/21")&amp;"）")&amp;IF(N(M197)&gt;0,"。入湯税など特別徴収の税は判定額に入れない（印紙税法基本通達第32条）","")&amp;IF(I197="銀行振込","。振込でも受取書（印紙税法基本通達 別表第一 第17号文書の4）","")&amp;IF(OR(I197="電子マネー",I197="コード決済"),"。決済の仕組みで扱いが違う（国税庁 質疑応答19/50）。この表では印紙が要るものとして判定","")&amp;IF(Y197=0,"。売上代金以外の受取書として判定（第17号の2）",IF(Y197&lt;'印紙判定表'!$A$6,"。売上代金は"&amp;TEXT('印紙判定表'!$A$6,"#,##0")&amp;"円"&amp;"未満だが、売上代金以外との合計が"&amp;TEXT('印紙判定表'!$A$6,"#,##0")&amp;"円"&amp;"以上のため"&amp;TEXT(AA197,"#,##0")&amp;"円","")))))))</f>
        <v/>
      </c>
      <c r="AC197" s="11" t="str">
        <f>IF(Q197=0,"",IF(G197="はい","簡易請求書の形（宛名なし・「上様」）","事業者宛（適格請求書の形）"))</f>
        <v/>
      </c>
      <c r="AD197" s="11" t="str">
        <f>IF(COUNT(K197,L197,M197,N197)=0,"",IF(Q197=0,"取引日を入れてください（税率を取引日で決めます）。",IF(AND(G197&lt;&gt;"はい",E197=""),"宛名を入れてください（事業者宛は宛名が必要）。","")&amp;IF(AND(G197="はい",'設定'!$B$10="その他（事業者間の取引が中心）"),"「上様」にできる事業か確認してください（相手が個別に特定される取引は簡易請求書の対象外・国税庁 問24-2）。","")&amp;IF(AND(G197&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197="","領収書の日付（受領日）を入れてください。","")&amp;IF(OR(I197="電子マネー",I197="コード決済"),"決済の仕組みで印紙の扱いが違います（国税庁 質疑応答19/50）。","")))</f>
        <v/>
      </c>
      <c r="AE197" s="19" t="str">
        <f>IF(Q197=0,"",IF(P197&lt;&gt;"","領 収 書（再発行）","領 収 書"))</f>
        <v/>
      </c>
      <c r="AF197" s="19" t="str">
        <f>IF(B197="","",IF(B197&gt;=DATE(2019,5,1),"令和"&amp;IF(YEAR(B197)=2019,"元",YEAR(B197)-2018)&amp;"年"&amp;MONTH(B197)&amp;"月"&amp;DAY(B197)&amp;"日",YEAR(B197)&amp;"年"&amp;MONTH(B197)&amp;"月"&amp;DAY(B197)&amp;"日")&amp;IF(P197&lt;&gt;"","　（再発行）元の領収書 "&amp;IF(P197&gt;=DATE(2019,5,1),"令和"&amp;IF(YEAR(P197)=2019,"元",YEAR(P197)-2018)&amp;"年"&amp;MONTH(P197)&amp;"月"&amp;DAY(P197)&amp;"日",YEAR(P197)&amp;"年"&amp;MONTH(P197)&amp;"月"&amp;DAY(P197)&amp;"日")&amp;"付",""))</f>
        <v/>
      </c>
      <c r="AG197" s="19" t="str">
        <f>IF(G197="はい","上様",IF(E197="","",E197&amp;" "&amp;IF(F197="","様",F197)))</f>
        <v/>
      </c>
      <c r="AH197" s="19" t="str">
        <f>IF(Q197=0,"","金額　￥"&amp;TEXT(X197,"#,##0")&amp;" －")</f>
        <v/>
      </c>
      <c r="AI197" s="19" t="str">
        <f>IF(H197="","","但し　"&amp;IF(RIGHT(H197&amp;IF(D197&lt;&gt;"","（"&amp;D197&amp;"）",""),3)="として",H197&amp;IF(D197&lt;&gt;"","（"&amp;D197&amp;"）",""),H197&amp;IF(D197&lt;&gt;"","（"&amp;D197&amp;"）","")&amp;"として")&amp;IF(I197="クレジットカード","（クレジットカード利用）","")&amp;IF(N(L197)&gt;0,"（※は軽減税率の対象品目）",""))</f>
        <v/>
      </c>
      <c r="AJ197" s="19" t="str">
        <f>IF(OR(Q197=0,N(K197)=0),"",IF(AND('設定'!$B$12&lt;&gt;"はい",'設定'!$B$8=""),"",IF(G197="はい",R197&amp;"%対象"&amp;"　"&amp;TEXT(T197+U197,"#,##0")&amp;"円"&amp;IF('設定'!$B$12="はい","（うち消費税額 "&amp;TEXT(U197,"#,##0")&amp;"円）",""),IF('設定'!$B$12="はい",R197&amp;"%対象"&amp;"　税抜 "&amp;TEXT(T197,"#,##0")&amp;"円　消費税額 "&amp;TEXT(U197,"#,##0")&amp;"円（税込 "&amp;TEXT(T197+U197,"#,##0")&amp;"円）",R197&amp;"%対象"&amp;"　税込 "&amp;TEXT(T197+U197,"#,##0")&amp;"円"))))</f>
        <v/>
      </c>
      <c r="AK197" s="19" t="str">
        <f>IF(OR(Q197=0,N(L197)=0),"",IF(AND('設定'!$B$12&lt;&gt;"はい",'設定'!$B$8=""),"",IF(G197="はい",S197&amp;"%対象※"&amp;"　"&amp;TEXT(V197+W197,"#,##0")&amp;"円"&amp;IF('設定'!$B$12="はい","（うち消費税額 "&amp;TEXT(W197,"#,##0")&amp;"円）",""),IF('設定'!$B$12="はい",S197&amp;"%対象※"&amp;"　税抜 "&amp;TEXT(V197,"#,##0")&amp;"円　消費税額 "&amp;TEXT(W197,"#,##0")&amp;"円（税込 "&amp;TEXT(V197+W197,"#,##0")&amp;"円）",S197&amp;"%対象※"&amp;"　税込 "&amp;TEXT(V197+W197,"#,##0")&amp;"円"))))</f>
        <v/>
      </c>
      <c r="AL197" s="19" t="str">
        <f>IF(OR(Q197=0,N(M197)=0),"","課税対象外（入湯税など）　"&amp;TEXT(M197,"#,##0")&amp;"円")</f>
        <v/>
      </c>
      <c r="AM197" s="19" t="str">
        <f>IF(OR(Q197=0,N(N197)=0),"","売上代金以外の額　"&amp;TEXT(N197,"#,##0")&amp;"円")</f>
        <v/>
      </c>
      <c r="AN197" s="19" t="str">
        <f>IF(Q197=0,"",IF(AA197&gt;0,"収入印紙 "&amp;TEXT(AA197,"#,##0")&amp;"円 貼付欄",""))</f>
        <v/>
      </c>
    </row>
    <row r="198">
      <c r="A198" s="103" t="n">
        <v>194</v>
      </c>
      <c r="B198" s="100" t="n"/>
      <c r="C198" s="100" t="n"/>
      <c r="D198" s="7" t="n"/>
      <c r="E198" s="7" t="n"/>
      <c r="F198" s="15" t="n"/>
      <c r="G198" s="15" t="n"/>
      <c r="H198" s="7" t="n"/>
      <c r="I198" s="15" t="n"/>
      <c r="J198" s="15" t="n"/>
      <c r="K198" s="104" t="n"/>
      <c r="L198" s="104" t="n"/>
      <c r="M198" s="104" t="n"/>
      <c r="N198" s="104" t="n"/>
      <c r="O198" s="15" t="n"/>
      <c r="P198" s="100" t="n"/>
      <c r="Q198" s="17">
        <f>IF(COUNT(K198,L198,M198,N198)=0,0,IF(AND(OR(N(K198)=0,R198&lt;&gt;""),OR(N(L198)=0,S198&lt;&gt;"")),1,0))</f>
        <v>0</v>
      </c>
      <c r="R198" s="17" t="str">
        <f>IF(C198="","",IFERROR(LOOKUP(2,1/(('設定'!$B$16:$B$19&lt;&gt;"")*('設定'!$B$16:$B$19&lt;=C198)*('設定'!$C$16:$C$19&lt;&gt;"")),'設定'!$C$16:$C$19),""))</f>
        <v/>
      </c>
      <c r="S198" s="17" t="str">
        <f>IF(C198="","",IFERROR(LOOKUP(2,1/(('設定'!$B$20:$B$23&lt;&gt;"")*('設定'!$B$20:$B$23&lt;=C198)*('設定'!$C$20:$C$23&lt;&gt;"")),'設定'!$C$20:$C$23),""))</f>
        <v/>
      </c>
      <c r="T198" s="105" t="str">
        <f>IF(Q198=0,"",IF(N(K198)=0,0,IF(J198="税抜",K198,K198-U198)))</f>
        <v/>
      </c>
      <c r="U198" s="105" t="str">
        <f>IF(Q198=0,"",IF(N(K198)=0,0,IF('設定'!$B$11="切上げ",ROUNDUP(IF(J198="税抜",K198*R198/100,K198*R198/(100+R198)),0),IF('設定'!$B$11="四捨五入",ROUND(IF(J198="税抜",K198*R198/100,K198*R198/(100+R198)),0),ROUNDDOWN(IF(J198="税抜",K198*R198/100,K198*R198/(100+R198)),0)))))</f>
        <v/>
      </c>
      <c r="V198" s="105" t="str">
        <f>IF(Q198=0,"",IF(N(L198)=0,0,IF(J198="税抜",L198,L198-W198)))</f>
        <v/>
      </c>
      <c r="W198" s="105" t="str">
        <f>IF(Q198=0,"",IF(N(L198)=0,0,IF('設定'!$B$11="切上げ",ROUNDUP(IF(J198="税抜",L198*S198/100,L198*S198/(100+S198)),0),IF('設定'!$B$11="四捨五入",ROUND(IF(J198="税抜",L198*S198/100,L198*S198/(100+S198)),0),ROUNDDOWN(IF(J198="税抜",L198*S198/100,L198*S198/(100+S198)),0)))))</f>
        <v/>
      </c>
      <c r="X198" s="105" t="str">
        <f>IF(Q198=0,"",T198+U198+V198+W198+N(M198)+N(N198))</f>
        <v/>
      </c>
      <c r="Y198" s="105" t="str">
        <f>IF(Q198=0,"",IF(AND('設定'!$B$9="はい",'設定'!$B$12="はい"),T198+V198,T198+U198+V198+W198))</f>
        <v/>
      </c>
      <c r="Z198" s="105" t="str">
        <f>IF(Q198=0,"",Y198+N(N198))</f>
        <v/>
      </c>
      <c r="AA198" s="105" t="str">
        <f>IF(Q198=0,"",IF(O198="はい",0,IF(I198="クレジットカード",0,IF(I198="電子（PDFのみ）",0,IF(Y198=0,IF(Z198&lt;'印紙判定表'!$A$24,0,'印紙判定表'!$C$24),IF(Z198&lt;'印紙判定表'!$A$6,0,INDEX('印紙判定表'!$C$5:$C$19,MATCH(MAX(Y198,'印紙判定表'!$A$6),'印紙判定表'!$A$5:$A$19,1))))))))</f>
        <v/>
      </c>
      <c r="AB198" s="11" t="str">
        <f>IF(Q198=0,"",IF(O198="はい","非課税（営業に関しない受取書・国税庁 No.7125）",IF(I198="クレジットカード","課税文書に当たらない（領収書に「クレジットカード利用」と印字・国税庁 質疑応答19/37）",IF(I198="電子（PDFのみ）","課税文書に当たらない（電子データのみで紙を渡さない・国税庁 質疑応答02/10。紙に印刷して渡すと課税）",IF(AA198=0,"非課税（受取金額が"&amp;TEXT(IF(Y198=0,'印紙判定表'!$A$24,'印紙判定表'!$A$6),"#,##0")&amp;"円"&amp;"未満・国税庁 No.7105）"&amp;IF(N(N198)&gt;0,"。売上代金と売上代金以外の合計で判定","")&amp;IF(N(M198)&gt;0,"。入湯税など特別徴収の税は判定額に入れない（印紙税法基本通達第32条）",""),"課税（判定額"&amp;TEXT(Y198,"#,##0")&amp;"円→"&amp;TEXT(AA198,"#,##0")&amp;"円）"&amp;IF(AND('設定'!$B$9="はい",'設定'!$B$12="はい"),"。消費税額を除いた額で判定（国税庁 No.7124）","。税込の額で判定（"&amp;IF('設定'!$B$9="はい","消費税額を印字しない書式・国税庁 No.7124","免税事業者・国税庁 質疑応答19/21")&amp;"）")&amp;IF(N(M198)&gt;0,"。入湯税など特別徴収の税は判定額に入れない（印紙税法基本通達第32条）","")&amp;IF(I198="銀行振込","。振込でも受取書（印紙税法基本通達 別表第一 第17号文書の4）","")&amp;IF(OR(I198="電子マネー",I198="コード決済"),"。決済の仕組みで扱いが違う（国税庁 質疑応答19/50）。この表では印紙が要るものとして判定","")&amp;IF(Y198=0,"。売上代金以外の受取書として判定（第17号の2）",IF(Y198&lt;'印紙判定表'!$A$6,"。売上代金は"&amp;TEXT('印紙判定表'!$A$6,"#,##0")&amp;"円"&amp;"未満だが、売上代金以外との合計が"&amp;TEXT('印紙判定表'!$A$6,"#,##0")&amp;"円"&amp;"以上のため"&amp;TEXT(AA198,"#,##0")&amp;"円","")))))))</f>
        <v/>
      </c>
      <c r="AC198" s="11" t="str">
        <f>IF(Q198=0,"",IF(G198="はい","簡易請求書の形（宛名なし・「上様」）","事業者宛（適格請求書の形）"))</f>
        <v/>
      </c>
      <c r="AD198" s="11" t="str">
        <f>IF(COUNT(K198,L198,M198,N198)=0,"",IF(Q198=0,"取引日を入れてください（税率を取引日で決めます）。",IF(AND(G198&lt;&gt;"はい",E198=""),"宛名を入れてください（事業者宛は宛名が必要）。","")&amp;IF(AND(G198="はい",'設定'!$B$10="その他（事業者間の取引が中心）"),"「上様」にできる事業か確認してください（相手が個別に特定される取引は簡易請求書の対象外・国税庁 問24-2）。","")&amp;IF(AND(G198&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198="","領収書の日付（受領日）を入れてください。","")&amp;IF(OR(I198="電子マネー",I198="コード決済"),"決済の仕組みで印紙の扱いが違います（国税庁 質疑応答19/50）。","")))</f>
        <v/>
      </c>
      <c r="AE198" s="19" t="str">
        <f>IF(Q198=0,"",IF(P198&lt;&gt;"","領 収 書（再発行）","領 収 書"))</f>
        <v/>
      </c>
      <c r="AF198" s="19" t="str">
        <f>IF(B198="","",IF(B198&gt;=DATE(2019,5,1),"令和"&amp;IF(YEAR(B198)=2019,"元",YEAR(B198)-2018)&amp;"年"&amp;MONTH(B198)&amp;"月"&amp;DAY(B198)&amp;"日",YEAR(B198)&amp;"年"&amp;MONTH(B198)&amp;"月"&amp;DAY(B198)&amp;"日")&amp;IF(P198&lt;&gt;"","　（再発行）元の領収書 "&amp;IF(P198&gt;=DATE(2019,5,1),"令和"&amp;IF(YEAR(P198)=2019,"元",YEAR(P198)-2018)&amp;"年"&amp;MONTH(P198)&amp;"月"&amp;DAY(P198)&amp;"日",YEAR(P198)&amp;"年"&amp;MONTH(P198)&amp;"月"&amp;DAY(P198)&amp;"日")&amp;"付",""))</f>
        <v/>
      </c>
      <c r="AG198" s="19" t="str">
        <f>IF(G198="はい","上様",IF(E198="","",E198&amp;" "&amp;IF(F198="","様",F198)))</f>
        <v/>
      </c>
      <c r="AH198" s="19" t="str">
        <f>IF(Q198=0,"","金額　￥"&amp;TEXT(X198,"#,##0")&amp;" －")</f>
        <v/>
      </c>
      <c r="AI198" s="19" t="str">
        <f>IF(H198="","","但し　"&amp;IF(RIGHT(H198&amp;IF(D198&lt;&gt;"","（"&amp;D198&amp;"）",""),3)="として",H198&amp;IF(D198&lt;&gt;"","（"&amp;D198&amp;"）",""),H198&amp;IF(D198&lt;&gt;"","（"&amp;D198&amp;"）","")&amp;"として")&amp;IF(I198="クレジットカード","（クレジットカード利用）","")&amp;IF(N(L198)&gt;0,"（※は軽減税率の対象品目）",""))</f>
        <v/>
      </c>
      <c r="AJ198" s="19" t="str">
        <f>IF(OR(Q198=0,N(K198)=0),"",IF(AND('設定'!$B$12&lt;&gt;"はい",'設定'!$B$8=""),"",IF(G198="はい",R198&amp;"%対象"&amp;"　"&amp;TEXT(T198+U198,"#,##0")&amp;"円"&amp;IF('設定'!$B$12="はい","（うち消費税額 "&amp;TEXT(U198,"#,##0")&amp;"円）",""),IF('設定'!$B$12="はい",R198&amp;"%対象"&amp;"　税抜 "&amp;TEXT(T198,"#,##0")&amp;"円　消費税額 "&amp;TEXT(U198,"#,##0")&amp;"円（税込 "&amp;TEXT(T198+U198,"#,##0")&amp;"円）",R198&amp;"%対象"&amp;"　税込 "&amp;TEXT(T198+U198,"#,##0")&amp;"円"))))</f>
        <v/>
      </c>
      <c r="AK198" s="19" t="str">
        <f>IF(OR(Q198=0,N(L198)=0),"",IF(AND('設定'!$B$12&lt;&gt;"はい",'設定'!$B$8=""),"",IF(G198="はい",S198&amp;"%対象※"&amp;"　"&amp;TEXT(V198+W198,"#,##0")&amp;"円"&amp;IF('設定'!$B$12="はい","（うち消費税額 "&amp;TEXT(W198,"#,##0")&amp;"円）",""),IF('設定'!$B$12="はい",S198&amp;"%対象※"&amp;"　税抜 "&amp;TEXT(V198,"#,##0")&amp;"円　消費税額 "&amp;TEXT(W198,"#,##0")&amp;"円（税込 "&amp;TEXT(V198+W198,"#,##0")&amp;"円）",S198&amp;"%対象※"&amp;"　税込 "&amp;TEXT(V198+W198,"#,##0")&amp;"円"))))</f>
        <v/>
      </c>
      <c r="AL198" s="19" t="str">
        <f>IF(OR(Q198=0,N(M198)=0),"","課税対象外（入湯税など）　"&amp;TEXT(M198,"#,##0")&amp;"円")</f>
        <v/>
      </c>
      <c r="AM198" s="19" t="str">
        <f>IF(OR(Q198=0,N(N198)=0),"","売上代金以外の額　"&amp;TEXT(N198,"#,##0")&amp;"円")</f>
        <v/>
      </c>
      <c r="AN198" s="19" t="str">
        <f>IF(Q198=0,"",IF(AA198&gt;0,"収入印紙 "&amp;TEXT(AA198,"#,##0")&amp;"円 貼付欄",""))</f>
        <v/>
      </c>
    </row>
    <row r="199">
      <c r="A199" s="103" t="n">
        <v>195</v>
      </c>
      <c r="B199" s="100" t="n"/>
      <c r="C199" s="100" t="n"/>
      <c r="D199" s="7" t="n"/>
      <c r="E199" s="7" t="n"/>
      <c r="F199" s="15" t="n"/>
      <c r="G199" s="15" t="n"/>
      <c r="H199" s="7" t="n"/>
      <c r="I199" s="15" t="n"/>
      <c r="J199" s="15" t="n"/>
      <c r="K199" s="104" t="n"/>
      <c r="L199" s="104" t="n"/>
      <c r="M199" s="104" t="n"/>
      <c r="N199" s="104" t="n"/>
      <c r="O199" s="15" t="n"/>
      <c r="P199" s="100" t="n"/>
      <c r="Q199" s="17">
        <f>IF(COUNT(K199,L199,M199,N199)=0,0,IF(AND(OR(N(K199)=0,R199&lt;&gt;""),OR(N(L199)=0,S199&lt;&gt;"")),1,0))</f>
        <v>0</v>
      </c>
      <c r="R199" s="17" t="str">
        <f>IF(C199="","",IFERROR(LOOKUP(2,1/(('設定'!$B$16:$B$19&lt;&gt;"")*('設定'!$B$16:$B$19&lt;=C199)*('設定'!$C$16:$C$19&lt;&gt;"")),'設定'!$C$16:$C$19),""))</f>
        <v/>
      </c>
      <c r="S199" s="17" t="str">
        <f>IF(C199="","",IFERROR(LOOKUP(2,1/(('設定'!$B$20:$B$23&lt;&gt;"")*('設定'!$B$20:$B$23&lt;=C199)*('設定'!$C$20:$C$23&lt;&gt;"")),'設定'!$C$20:$C$23),""))</f>
        <v/>
      </c>
      <c r="T199" s="105" t="str">
        <f>IF(Q199=0,"",IF(N(K199)=0,0,IF(J199="税抜",K199,K199-U199)))</f>
        <v/>
      </c>
      <c r="U199" s="105" t="str">
        <f>IF(Q199=0,"",IF(N(K199)=0,0,IF('設定'!$B$11="切上げ",ROUNDUP(IF(J199="税抜",K199*R199/100,K199*R199/(100+R199)),0),IF('設定'!$B$11="四捨五入",ROUND(IF(J199="税抜",K199*R199/100,K199*R199/(100+R199)),0),ROUNDDOWN(IF(J199="税抜",K199*R199/100,K199*R199/(100+R199)),0)))))</f>
        <v/>
      </c>
      <c r="V199" s="105" t="str">
        <f>IF(Q199=0,"",IF(N(L199)=0,0,IF(J199="税抜",L199,L199-W199)))</f>
        <v/>
      </c>
      <c r="W199" s="105" t="str">
        <f>IF(Q199=0,"",IF(N(L199)=0,0,IF('設定'!$B$11="切上げ",ROUNDUP(IF(J199="税抜",L199*S199/100,L199*S199/(100+S199)),0),IF('設定'!$B$11="四捨五入",ROUND(IF(J199="税抜",L199*S199/100,L199*S199/(100+S199)),0),ROUNDDOWN(IF(J199="税抜",L199*S199/100,L199*S199/(100+S199)),0)))))</f>
        <v/>
      </c>
      <c r="X199" s="105" t="str">
        <f>IF(Q199=0,"",T199+U199+V199+W199+N(M199)+N(N199))</f>
        <v/>
      </c>
      <c r="Y199" s="105" t="str">
        <f>IF(Q199=0,"",IF(AND('設定'!$B$9="はい",'設定'!$B$12="はい"),T199+V199,T199+U199+V199+W199))</f>
        <v/>
      </c>
      <c r="Z199" s="105" t="str">
        <f>IF(Q199=0,"",Y199+N(N199))</f>
        <v/>
      </c>
      <c r="AA199" s="105" t="str">
        <f>IF(Q199=0,"",IF(O199="はい",0,IF(I199="クレジットカード",0,IF(I199="電子（PDFのみ）",0,IF(Y199=0,IF(Z199&lt;'印紙判定表'!$A$24,0,'印紙判定表'!$C$24),IF(Z199&lt;'印紙判定表'!$A$6,0,INDEX('印紙判定表'!$C$5:$C$19,MATCH(MAX(Y199,'印紙判定表'!$A$6),'印紙判定表'!$A$5:$A$19,1))))))))</f>
        <v/>
      </c>
      <c r="AB199" s="11" t="str">
        <f>IF(Q199=0,"",IF(O199="はい","非課税（営業に関しない受取書・国税庁 No.7125）",IF(I199="クレジットカード","課税文書に当たらない（領収書に「クレジットカード利用」と印字・国税庁 質疑応答19/37）",IF(I199="電子（PDFのみ）","課税文書に当たらない（電子データのみで紙を渡さない・国税庁 質疑応答02/10。紙に印刷して渡すと課税）",IF(AA199=0,"非課税（受取金額が"&amp;TEXT(IF(Y199=0,'印紙判定表'!$A$24,'印紙判定表'!$A$6),"#,##0")&amp;"円"&amp;"未満・国税庁 No.7105）"&amp;IF(N(N199)&gt;0,"。売上代金と売上代金以外の合計で判定","")&amp;IF(N(M199)&gt;0,"。入湯税など特別徴収の税は判定額に入れない（印紙税法基本通達第32条）",""),"課税（判定額"&amp;TEXT(Y199,"#,##0")&amp;"円→"&amp;TEXT(AA199,"#,##0")&amp;"円）"&amp;IF(AND('設定'!$B$9="はい",'設定'!$B$12="はい"),"。消費税額を除いた額で判定（国税庁 No.7124）","。税込の額で判定（"&amp;IF('設定'!$B$9="はい","消費税額を印字しない書式・国税庁 No.7124","免税事業者・国税庁 質疑応答19/21")&amp;"）")&amp;IF(N(M199)&gt;0,"。入湯税など特別徴収の税は判定額に入れない（印紙税法基本通達第32条）","")&amp;IF(I199="銀行振込","。振込でも受取書（印紙税法基本通達 別表第一 第17号文書の4）","")&amp;IF(OR(I199="電子マネー",I199="コード決済"),"。決済の仕組みで扱いが違う（国税庁 質疑応答19/50）。この表では印紙が要るものとして判定","")&amp;IF(Y199=0,"。売上代金以外の受取書として判定（第17号の2）",IF(Y199&lt;'印紙判定表'!$A$6,"。売上代金は"&amp;TEXT('印紙判定表'!$A$6,"#,##0")&amp;"円"&amp;"未満だが、売上代金以外との合計が"&amp;TEXT('印紙判定表'!$A$6,"#,##0")&amp;"円"&amp;"以上のため"&amp;TEXT(AA199,"#,##0")&amp;"円","")))))))</f>
        <v/>
      </c>
      <c r="AC199" s="11" t="str">
        <f>IF(Q199=0,"",IF(G199="はい","簡易請求書の形（宛名なし・「上様」）","事業者宛（適格請求書の形）"))</f>
        <v/>
      </c>
      <c r="AD199" s="11" t="str">
        <f>IF(COUNT(K199,L199,M199,N199)=0,"",IF(Q199=0,"取引日を入れてください（税率を取引日で決めます）。",IF(AND(G199&lt;&gt;"はい",E199=""),"宛名を入れてください（事業者宛は宛名が必要）。","")&amp;IF(AND(G199="はい",'設定'!$B$10="その他（事業者間の取引が中心）"),"「上様」にできる事業か確認してください（相手が個別に特定される取引は簡易請求書の対象外・国税庁 問24-2）。","")&amp;IF(AND(G199&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199="","領収書の日付（受領日）を入れてください。","")&amp;IF(OR(I199="電子マネー",I199="コード決済"),"決済の仕組みで印紙の扱いが違います（国税庁 質疑応答19/50）。","")))</f>
        <v/>
      </c>
      <c r="AE199" s="19" t="str">
        <f>IF(Q199=0,"",IF(P199&lt;&gt;"","領 収 書（再発行）","領 収 書"))</f>
        <v/>
      </c>
      <c r="AF199" s="19" t="str">
        <f>IF(B199="","",IF(B199&gt;=DATE(2019,5,1),"令和"&amp;IF(YEAR(B199)=2019,"元",YEAR(B199)-2018)&amp;"年"&amp;MONTH(B199)&amp;"月"&amp;DAY(B199)&amp;"日",YEAR(B199)&amp;"年"&amp;MONTH(B199)&amp;"月"&amp;DAY(B199)&amp;"日")&amp;IF(P199&lt;&gt;"","　（再発行）元の領収書 "&amp;IF(P199&gt;=DATE(2019,5,1),"令和"&amp;IF(YEAR(P199)=2019,"元",YEAR(P199)-2018)&amp;"年"&amp;MONTH(P199)&amp;"月"&amp;DAY(P199)&amp;"日",YEAR(P199)&amp;"年"&amp;MONTH(P199)&amp;"月"&amp;DAY(P199)&amp;"日")&amp;"付",""))</f>
        <v/>
      </c>
      <c r="AG199" s="19" t="str">
        <f>IF(G199="はい","上様",IF(E199="","",E199&amp;" "&amp;IF(F199="","様",F199)))</f>
        <v/>
      </c>
      <c r="AH199" s="19" t="str">
        <f>IF(Q199=0,"","金額　￥"&amp;TEXT(X199,"#,##0")&amp;" －")</f>
        <v/>
      </c>
      <c r="AI199" s="19" t="str">
        <f>IF(H199="","","但し　"&amp;IF(RIGHT(H199&amp;IF(D199&lt;&gt;"","（"&amp;D199&amp;"）",""),3)="として",H199&amp;IF(D199&lt;&gt;"","（"&amp;D199&amp;"）",""),H199&amp;IF(D199&lt;&gt;"","（"&amp;D199&amp;"）","")&amp;"として")&amp;IF(I199="クレジットカード","（クレジットカード利用）","")&amp;IF(N(L199)&gt;0,"（※は軽減税率の対象品目）",""))</f>
        <v/>
      </c>
      <c r="AJ199" s="19" t="str">
        <f>IF(OR(Q199=0,N(K199)=0),"",IF(AND('設定'!$B$12&lt;&gt;"はい",'設定'!$B$8=""),"",IF(G199="はい",R199&amp;"%対象"&amp;"　"&amp;TEXT(T199+U199,"#,##0")&amp;"円"&amp;IF('設定'!$B$12="はい","（うち消費税額 "&amp;TEXT(U199,"#,##0")&amp;"円）",""),IF('設定'!$B$12="はい",R199&amp;"%対象"&amp;"　税抜 "&amp;TEXT(T199,"#,##0")&amp;"円　消費税額 "&amp;TEXT(U199,"#,##0")&amp;"円（税込 "&amp;TEXT(T199+U199,"#,##0")&amp;"円）",R199&amp;"%対象"&amp;"　税込 "&amp;TEXT(T199+U199,"#,##0")&amp;"円"))))</f>
        <v/>
      </c>
      <c r="AK199" s="19" t="str">
        <f>IF(OR(Q199=0,N(L199)=0),"",IF(AND('設定'!$B$12&lt;&gt;"はい",'設定'!$B$8=""),"",IF(G199="はい",S199&amp;"%対象※"&amp;"　"&amp;TEXT(V199+W199,"#,##0")&amp;"円"&amp;IF('設定'!$B$12="はい","（うち消費税額 "&amp;TEXT(W199,"#,##0")&amp;"円）",""),IF('設定'!$B$12="はい",S199&amp;"%対象※"&amp;"　税抜 "&amp;TEXT(V199,"#,##0")&amp;"円　消費税額 "&amp;TEXT(W199,"#,##0")&amp;"円（税込 "&amp;TEXT(V199+W199,"#,##0")&amp;"円）",S199&amp;"%対象※"&amp;"　税込 "&amp;TEXT(V199+W199,"#,##0")&amp;"円"))))</f>
        <v/>
      </c>
      <c r="AL199" s="19" t="str">
        <f>IF(OR(Q199=0,N(M199)=0),"","課税対象外（入湯税など）　"&amp;TEXT(M199,"#,##0")&amp;"円")</f>
        <v/>
      </c>
      <c r="AM199" s="19" t="str">
        <f>IF(OR(Q199=0,N(N199)=0),"","売上代金以外の額　"&amp;TEXT(N199,"#,##0")&amp;"円")</f>
        <v/>
      </c>
      <c r="AN199" s="19" t="str">
        <f>IF(Q199=0,"",IF(AA199&gt;0,"収入印紙 "&amp;TEXT(AA199,"#,##0")&amp;"円 貼付欄",""))</f>
        <v/>
      </c>
    </row>
    <row r="200">
      <c r="A200" s="103" t="n">
        <v>196</v>
      </c>
      <c r="B200" s="100" t="n"/>
      <c r="C200" s="100" t="n"/>
      <c r="D200" s="7" t="n"/>
      <c r="E200" s="7" t="n"/>
      <c r="F200" s="15" t="n"/>
      <c r="G200" s="15" t="n"/>
      <c r="H200" s="7" t="n"/>
      <c r="I200" s="15" t="n"/>
      <c r="J200" s="15" t="n"/>
      <c r="K200" s="104" t="n"/>
      <c r="L200" s="104" t="n"/>
      <c r="M200" s="104" t="n"/>
      <c r="N200" s="104" t="n"/>
      <c r="O200" s="15" t="n"/>
      <c r="P200" s="100" t="n"/>
      <c r="Q200" s="17">
        <f>IF(COUNT(K200,L200,M200,N200)=0,0,IF(AND(OR(N(K200)=0,R200&lt;&gt;""),OR(N(L200)=0,S200&lt;&gt;"")),1,0))</f>
        <v>0</v>
      </c>
      <c r="R200" s="17" t="str">
        <f>IF(C200="","",IFERROR(LOOKUP(2,1/(('設定'!$B$16:$B$19&lt;&gt;"")*('設定'!$B$16:$B$19&lt;=C200)*('設定'!$C$16:$C$19&lt;&gt;"")),'設定'!$C$16:$C$19),""))</f>
        <v/>
      </c>
      <c r="S200" s="17" t="str">
        <f>IF(C200="","",IFERROR(LOOKUP(2,1/(('設定'!$B$20:$B$23&lt;&gt;"")*('設定'!$B$20:$B$23&lt;=C200)*('設定'!$C$20:$C$23&lt;&gt;"")),'設定'!$C$20:$C$23),""))</f>
        <v/>
      </c>
      <c r="T200" s="105" t="str">
        <f>IF(Q200=0,"",IF(N(K200)=0,0,IF(J200="税抜",K200,K200-U200)))</f>
        <v/>
      </c>
      <c r="U200" s="105" t="str">
        <f>IF(Q200=0,"",IF(N(K200)=0,0,IF('設定'!$B$11="切上げ",ROUNDUP(IF(J200="税抜",K200*R200/100,K200*R200/(100+R200)),0),IF('設定'!$B$11="四捨五入",ROUND(IF(J200="税抜",K200*R200/100,K200*R200/(100+R200)),0),ROUNDDOWN(IF(J200="税抜",K200*R200/100,K200*R200/(100+R200)),0)))))</f>
        <v/>
      </c>
      <c r="V200" s="105" t="str">
        <f>IF(Q200=0,"",IF(N(L200)=0,0,IF(J200="税抜",L200,L200-W200)))</f>
        <v/>
      </c>
      <c r="W200" s="105" t="str">
        <f>IF(Q200=0,"",IF(N(L200)=0,0,IF('設定'!$B$11="切上げ",ROUNDUP(IF(J200="税抜",L200*S200/100,L200*S200/(100+S200)),0),IF('設定'!$B$11="四捨五入",ROUND(IF(J200="税抜",L200*S200/100,L200*S200/(100+S200)),0),ROUNDDOWN(IF(J200="税抜",L200*S200/100,L200*S200/(100+S200)),0)))))</f>
        <v/>
      </c>
      <c r="X200" s="105" t="str">
        <f>IF(Q200=0,"",T200+U200+V200+W200+N(M200)+N(N200))</f>
        <v/>
      </c>
      <c r="Y200" s="105" t="str">
        <f>IF(Q200=0,"",IF(AND('設定'!$B$9="はい",'設定'!$B$12="はい"),T200+V200,T200+U200+V200+W200))</f>
        <v/>
      </c>
      <c r="Z200" s="105" t="str">
        <f>IF(Q200=0,"",Y200+N(N200))</f>
        <v/>
      </c>
      <c r="AA200" s="105" t="str">
        <f>IF(Q200=0,"",IF(O200="はい",0,IF(I200="クレジットカード",0,IF(I200="電子（PDFのみ）",0,IF(Y200=0,IF(Z200&lt;'印紙判定表'!$A$24,0,'印紙判定表'!$C$24),IF(Z200&lt;'印紙判定表'!$A$6,0,INDEX('印紙判定表'!$C$5:$C$19,MATCH(MAX(Y200,'印紙判定表'!$A$6),'印紙判定表'!$A$5:$A$19,1))))))))</f>
        <v/>
      </c>
      <c r="AB200" s="11" t="str">
        <f>IF(Q200=0,"",IF(O200="はい","非課税（営業に関しない受取書・国税庁 No.7125）",IF(I200="クレジットカード","課税文書に当たらない（領収書に「クレジットカード利用」と印字・国税庁 質疑応答19/37）",IF(I200="電子（PDFのみ）","課税文書に当たらない（電子データのみで紙を渡さない・国税庁 質疑応答02/10。紙に印刷して渡すと課税）",IF(AA200=0,"非課税（受取金額が"&amp;TEXT(IF(Y200=0,'印紙判定表'!$A$24,'印紙判定表'!$A$6),"#,##0")&amp;"円"&amp;"未満・国税庁 No.7105）"&amp;IF(N(N200)&gt;0,"。売上代金と売上代金以外の合計で判定","")&amp;IF(N(M200)&gt;0,"。入湯税など特別徴収の税は判定額に入れない（印紙税法基本通達第32条）",""),"課税（判定額"&amp;TEXT(Y200,"#,##0")&amp;"円→"&amp;TEXT(AA200,"#,##0")&amp;"円）"&amp;IF(AND('設定'!$B$9="はい",'設定'!$B$12="はい"),"。消費税額を除いた額で判定（国税庁 No.7124）","。税込の額で判定（"&amp;IF('設定'!$B$9="はい","消費税額を印字しない書式・国税庁 No.7124","免税事業者・国税庁 質疑応答19/21")&amp;"）")&amp;IF(N(M200)&gt;0,"。入湯税など特別徴収の税は判定額に入れない（印紙税法基本通達第32条）","")&amp;IF(I200="銀行振込","。振込でも受取書（印紙税法基本通達 別表第一 第17号文書の4）","")&amp;IF(OR(I200="電子マネー",I200="コード決済"),"。決済の仕組みで扱いが違う（国税庁 質疑応答19/50）。この表では印紙が要るものとして判定","")&amp;IF(Y200=0,"。売上代金以外の受取書として判定（第17号の2）",IF(Y200&lt;'印紙判定表'!$A$6,"。売上代金は"&amp;TEXT('印紙判定表'!$A$6,"#,##0")&amp;"円"&amp;"未満だが、売上代金以外との合計が"&amp;TEXT('印紙判定表'!$A$6,"#,##0")&amp;"円"&amp;"以上のため"&amp;TEXT(AA200,"#,##0")&amp;"円","")))))))</f>
        <v/>
      </c>
      <c r="AC200" s="11" t="str">
        <f>IF(Q200=0,"",IF(G200="はい","簡易請求書の形（宛名なし・「上様」）","事業者宛（適格請求書の形）"))</f>
        <v/>
      </c>
      <c r="AD200" s="11" t="str">
        <f>IF(COUNT(K200,L200,M200,N200)=0,"",IF(Q200=0,"取引日を入れてください（税率を取引日で決めます）。",IF(AND(G200&lt;&gt;"はい",E200=""),"宛名を入れてください（事業者宛は宛名が必要）。","")&amp;IF(AND(G200="はい",'設定'!$B$10="その他（事業者間の取引が中心）"),"「上様」にできる事業か確認してください（相手が個別に特定される取引は簡易請求書の対象外・国税庁 問24-2）。","")&amp;IF(AND(G200&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200="","領収書の日付（受領日）を入れてください。","")&amp;IF(OR(I200="電子マネー",I200="コード決済"),"決済の仕組みで印紙の扱いが違います（国税庁 質疑応答19/50）。","")))</f>
        <v/>
      </c>
      <c r="AE200" s="19" t="str">
        <f>IF(Q200=0,"",IF(P200&lt;&gt;"","領 収 書（再発行）","領 収 書"))</f>
        <v/>
      </c>
      <c r="AF200" s="19" t="str">
        <f>IF(B200="","",IF(B200&gt;=DATE(2019,5,1),"令和"&amp;IF(YEAR(B200)=2019,"元",YEAR(B200)-2018)&amp;"年"&amp;MONTH(B200)&amp;"月"&amp;DAY(B200)&amp;"日",YEAR(B200)&amp;"年"&amp;MONTH(B200)&amp;"月"&amp;DAY(B200)&amp;"日")&amp;IF(P200&lt;&gt;"","　（再発行）元の領収書 "&amp;IF(P200&gt;=DATE(2019,5,1),"令和"&amp;IF(YEAR(P200)=2019,"元",YEAR(P200)-2018)&amp;"年"&amp;MONTH(P200)&amp;"月"&amp;DAY(P200)&amp;"日",YEAR(P200)&amp;"年"&amp;MONTH(P200)&amp;"月"&amp;DAY(P200)&amp;"日")&amp;"付",""))</f>
        <v/>
      </c>
      <c r="AG200" s="19" t="str">
        <f>IF(G200="はい","上様",IF(E200="","",E200&amp;" "&amp;IF(F200="","様",F200)))</f>
        <v/>
      </c>
      <c r="AH200" s="19" t="str">
        <f>IF(Q200=0,"","金額　￥"&amp;TEXT(X200,"#,##0")&amp;" －")</f>
        <v/>
      </c>
      <c r="AI200" s="19" t="str">
        <f>IF(H200="","","但し　"&amp;IF(RIGHT(H200&amp;IF(D200&lt;&gt;"","（"&amp;D200&amp;"）",""),3)="として",H200&amp;IF(D200&lt;&gt;"","（"&amp;D200&amp;"）",""),H200&amp;IF(D200&lt;&gt;"","（"&amp;D200&amp;"）","")&amp;"として")&amp;IF(I200="クレジットカード","（クレジットカード利用）","")&amp;IF(N(L200)&gt;0,"（※は軽減税率の対象品目）",""))</f>
        <v/>
      </c>
      <c r="AJ200" s="19" t="str">
        <f>IF(OR(Q200=0,N(K200)=0),"",IF(AND('設定'!$B$12&lt;&gt;"はい",'設定'!$B$8=""),"",IF(G200="はい",R200&amp;"%対象"&amp;"　"&amp;TEXT(T200+U200,"#,##0")&amp;"円"&amp;IF('設定'!$B$12="はい","（うち消費税額 "&amp;TEXT(U200,"#,##0")&amp;"円）",""),IF('設定'!$B$12="はい",R200&amp;"%対象"&amp;"　税抜 "&amp;TEXT(T200,"#,##0")&amp;"円　消費税額 "&amp;TEXT(U200,"#,##0")&amp;"円（税込 "&amp;TEXT(T200+U200,"#,##0")&amp;"円）",R200&amp;"%対象"&amp;"　税込 "&amp;TEXT(T200+U200,"#,##0")&amp;"円"))))</f>
        <v/>
      </c>
      <c r="AK200" s="19" t="str">
        <f>IF(OR(Q200=0,N(L200)=0),"",IF(AND('設定'!$B$12&lt;&gt;"はい",'設定'!$B$8=""),"",IF(G200="はい",S200&amp;"%対象※"&amp;"　"&amp;TEXT(V200+W200,"#,##0")&amp;"円"&amp;IF('設定'!$B$12="はい","（うち消費税額 "&amp;TEXT(W200,"#,##0")&amp;"円）",""),IF('設定'!$B$12="はい",S200&amp;"%対象※"&amp;"　税抜 "&amp;TEXT(V200,"#,##0")&amp;"円　消費税額 "&amp;TEXT(W200,"#,##0")&amp;"円（税込 "&amp;TEXT(V200+W200,"#,##0")&amp;"円）",S200&amp;"%対象※"&amp;"　税込 "&amp;TEXT(V200+W200,"#,##0")&amp;"円"))))</f>
        <v/>
      </c>
      <c r="AL200" s="19" t="str">
        <f>IF(OR(Q200=0,N(M200)=0),"","課税対象外（入湯税など）　"&amp;TEXT(M200,"#,##0")&amp;"円")</f>
        <v/>
      </c>
      <c r="AM200" s="19" t="str">
        <f>IF(OR(Q200=0,N(N200)=0),"","売上代金以外の額　"&amp;TEXT(N200,"#,##0")&amp;"円")</f>
        <v/>
      </c>
      <c r="AN200" s="19" t="str">
        <f>IF(Q200=0,"",IF(AA200&gt;0,"収入印紙 "&amp;TEXT(AA200,"#,##0")&amp;"円 貼付欄",""))</f>
        <v/>
      </c>
    </row>
    <row r="201">
      <c r="A201" s="103" t="n">
        <v>197</v>
      </c>
      <c r="B201" s="100" t="n"/>
      <c r="C201" s="100" t="n"/>
      <c r="D201" s="7" t="n"/>
      <c r="E201" s="7" t="n"/>
      <c r="F201" s="15" t="n"/>
      <c r="G201" s="15" t="n"/>
      <c r="H201" s="7" t="n"/>
      <c r="I201" s="15" t="n"/>
      <c r="J201" s="15" t="n"/>
      <c r="K201" s="104" t="n"/>
      <c r="L201" s="104" t="n"/>
      <c r="M201" s="104" t="n"/>
      <c r="N201" s="104" t="n"/>
      <c r="O201" s="15" t="n"/>
      <c r="P201" s="100" t="n"/>
      <c r="Q201" s="17">
        <f>IF(COUNT(K201,L201,M201,N201)=0,0,IF(AND(OR(N(K201)=0,R201&lt;&gt;""),OR(N(L201)=0,S201&lt;&gt;"")),1,0))</f>
        <v>0</v>
      </c>
      <c r="R201" s="17" t="str">
        <f>IF(C201="","",IFERROR(LOOKUP(2,1/(('設定'!$B$16:$B$19&lt;&gt;"")*('設定'!$B$16:$B$19&lt;=C201)*('設定'!$C$16:$C$19&lt;&gt;"")),'設定'!$C$16:$C$19),""))</f>
        <v/>
      </c>
      <c r="S201" s="17" t="str">
        <f>IF(C201="","",IFERROR(LOOKUP(2,1/(('設定'!$B$20:$B$23&lt;&gt;"")*('設定'!$B$20:$B$23&lt;=C201)*('設定'!$C$20:$C$23&lt;&gt;"")),'設定'!$C$20:$C$23),""))</f>
        <v/>
      </c>
      <c r="T201" s="105" t="str">
        <f>IF(Q201=0,"",IF(N(K201)=0,0,IF(J201="税抜",K201,K201-U201)))</f>
        <v/>
      </c>
      <c r="U201" s="105" t="str">
        <f>IF(Q201=0,"",IF(N(K201)=0,0,IF('設定'!$B$11="切上げ",ROUNDUP(IF(J201="税抜",K201*R201/100,K201*R201/(100+R201)),0),IF('設定'!$B$11="四捨五入",ROUND(IF(J201="税抜",K201*R201/100,K201*R201/(100+R201)),0),ROUNDDOWN(IF(J201="税抜",K201*R201/100,K201*R201/(100+R201)),0)))))</f>
        <v/>
      </c>
      <c r="V201" s="105" t="str">
        <f>IF(Q201=0,"",IF(N(L201)=0,0,IF(J201="税抜",L201,L201-W201)))</f>
        <v/>
      </c>
      <c r="W201" s="105" t="str">
        <f>IF(Q201=0,"",IF(N(L201)=0,0,IF('設定'!$B$11="切上げ",ROUNDUP(IF(J201="税抜",L201*S201/100,L201*S201/(100+S201)),0),IF('設定'!$B$11="四捨五入",ROUND(IF(J201="税抜",L201*S201/100,L201*S201/(100+S201)),0),ROUNDDOWN(IF(J201="税抜",L201*S201/100,L201*S201/(100+S201)),0)))))</f>
        <v/>
      </c>
      <c r="X201" s="105" t="str">
        <f>IF(Q201=0,"",T201+U201+V201+W201+N(M201)+N(N201))</f>
        <v/>
      </c>
      <c r="Y201" s="105" t="str">
        <f>IF(Q201=0,"",IF(AND('設定'!$B$9="はい",'設定'!$B$12="はい"),T201+V201,T201+U201+V201+W201))</f>
        <v/>
      </c>
      <c r="Z201" s="105" t="str">
        <f>IF(Q201=0,"",Y201+N(N201))</f>
        <v/>
      </c>
      <c r="AA201" s="105" t="str">
        <f>IF(Q201=0,"",IF(O201="はい",0,IF(I201="クレジットカード",0,IF(I201="電子（PDFのみ）",0,IF(Y201=0,IF(Z201&lt;'印紙判定表'!$A$24,0,'印紙判定表'!$C$24),IF(Z201&lt;'印紙判定表'!$A$6,0,INDEX('印紙判定表'!$C$5:$C$19,MATCH(MAX(Y201,'印紙判定表'!$A$6),'印紙判定表'!$A$5:$A$19,1))))))))</f>
        <v/>
      </c>
      <c r="AB201" s="11" t="str">
        <f>IF(Q201=0,"",IF(O201="はい","非課税（営業に関しない受取書・国税庁 No.7125）",IF(I201="クレジットカード","課税文書に当たらない（領収書に「クレジットカード利用」と印字・国税庁 質疑応答19/37）",IF(I201="電子（PDFのみ）","課税文書に当たらない（電子データのみで紙を渡さない・国税庁 質疑応答02/10。紙に印刷して渡すと課税）",IF(AA201=0,"非課税（受取金額が"&amp;TEXT(IF(Y201=0,'印紙判定表'!$A$24,'印紙判定表'!$A$6),"#,##0")&amp;"円"&amp;"未満・国税庁 No.7105）"&amp;IF(N(N201)&gt;0,"。売上代金と売上代金以外の合計で判定","")&amp;IF(N(M201)&gt;0,"。入湯税など特別徴収の税は判定額に入れない（印紙税法基本通達第32条）",""),"課税（判定額"&amp;TEXT(Y201,"#,##0")&amp;"円→"&amp;TEXT(AA201,"#,##0")&amp;"円）"&amp;IF(AND('設定'!$B$9="はい",'設定'!$B$12="はい"),"。消費税額を除いた額で判定（国税庁 No.7124）","。税込の額で判定（"&amp;IF('設定'!$B$9="はい","消費税額を印字しない書式・国税庁 No.7124","免税事業者・国税庁 質疑応答19/21")&amp;"）")&amp;IF(N(M201)&gt;0,"。入湯税など特別徴収の税は判定額に入れない（印紙税法基本通達第32条）","")&amp;IF(I201="銀行振込","。振込でも受取書（印紙税法基本通達 別表第一 第17号文書の4）","")&amp;IF(OR(I201="電子マネー",I201="コード決済"),"。決済の仕組みで扱いが違う（国税庁 質疑応答19/50）。この表では印紙が要るものとして判定","")&amp;IF(Y201=0,"。売上代金以外の受取書として判定（第17号の2）",IF(Y201&lt;'印紙判定表'!$A$6,"。売上代金は"&amp;TEXT('印紙判定表'!$A$6,"#,##0")&amp;"円"&amp;"未満だが、売上代金以外との合計が"&amp;TEXT('印紙判定表'!$A$6,"#,##0")&amp;"円"&amp;"以上のため"&amp;TEXT(AA201,"#,##0")&amp;"円","")))))))</f>
        <v/>
      </c>
      <c r="AC201" s="11" t="str">
        <f>IF(Q201=0,"",IF(G201="はい","簡易請求書の形（宛名なし・「上様」）","事業者宛（適格請求書の形）"))</f>
        <v/>
      </c>
      <c r="AD201" s="11" t="str">
        <f>IF(COUNT(K201,L201,M201,N201)=0,"",IF(Q201=0,"取引日を入れてください（税率を取引日で決めます）。",IF(AND(G201&lt;&gt;"はい",E201=""),"宛名を入れてください（事業者宛は宛名が必要）。","")&amp;IF(AND(G201="はい",'設定'!$B$10="その他（事業者間の取引が中心）"),"「上様」にできる事業か確認してください（相手が個別に特定される取引は簡易請求書の対象外・国税庁 問24-2）。","")&amp;IF(AND(G201&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201="","領収書の日付（受領日）を入れてください。","")&amp;IF(OR(I201="電子マネー",I201="コード決済"),"決済の仕組みで印紙の扱いが違います（国税庁 質疑応答19/50）。","")))</f>
        <v/>
      </c>
      <c r="AE201" s="19" t="str">
        <f>IF(Q201=0,"",IF(P201&lt;&gt;"","領 収 書（再発行）","領 収 書"))</f>
        <v/>
      </c>
      <c r="AF201" s="19" t="str">
        <f>IF(B201="","",IF(B201&gt;=DATE(2019,5,1),"令和"&amp;IF(YEAR(B201)=2019,"元",YEAR(B201)-2018)&amp;"年"&amp;MONTH(B201)&amp;"月"&amp;DAY(B201)&amp;"日",YEAR(B201)&amp;"年"&amp;MONTH(B201)&amp;"月"&amp;DAY(B201)&amp;"日")&amp;IF(P201&lt;&gt;"","　（再発行）元の領収書 "&amp;IF(P201&gt;=DATE(2019,5,1),"令和"&amp;IF(YEAR(P201)=2019,"元",YEAR(P201)-2018)&amp;"年"&amp;MONTH(P201)&amp;"月"&amp;DAY(P201)&amp;"日",YEAR(P201)&amp;"年"&amp;MONTH(P201)&amp;"月"&amp;DAY(P201)&amp;"日")&amp;"付",""))</f>
        <v/>
      </c>
      <c r="AG201" s="19" t="str">
        <f>IF(G201="はい","上様",IF(E201="","",E201&amp;" "&amp;IF(F201="","様",F201)))</f>
        <v/>
      </c>
      <c r="AH201" s="19" t="str">
        <f>IF(Q201=0,"","金額　￥"&amp;TEXT(X201,"#,##0")&amp;" －")</f>
        <v/>
      </c>
      <c r="AI201" s="19" t="str">
        <f>IF(H201="","","但し　"&amp;IF(RIGHT(H201&amp;IF(D201&lt;&gt;"","（"&amp;D201&amp;"）",""),3)="として",H201&amp;IF(D201&lt;&gt;"","（"&amp;D201&amp;"）",""),H201&amp;IF(D201&lt;&gt;"","（"&amp;D201&amp;"）","")&amp;"として")&amp;IF(I201="クレジットカード","（クレジットカード利用）","")&amp;IF(N(L201)&gt;0,"（※は軽減税率の対象品目）",""))</f>
        <v/>
      </c>
      <c r="AJ201" s="19" t="str">
        <f>IF(OR(Q201=0,N(K201)=0),"",IF(AND('設定'!$B$12&lt;&gt;"はい",'設定'!$B$8=""),"",IF(G201="はい",R201&amp;"%対象"&amp;"　"&amp;TEXT(T201+U201,"#,##0")&amp;"円"&amp;IF('設定'!$B$12="はい","（うち消費税額 "&amp;TEXT(U201,"#,##0")&amp;"円）",""),IF('設定'!$B$12="はい",R201&amp;"%対象"&amp;"　税抜 "&amp;TEXT(T201,"#,##0")&amp;"円　消費税額 "&amp;TEXT(U201,"#,##0")&amp;"円（税込 "&amp;TEXT(T201+U201,"#,##0")&amp;"円）",R201&amp;"%対象"&amp;"　税込 "&amp;TEXT(T201+U201,"#,##0")&amp;"円"))))</f>
        <v/>
      </c>
      <c r="AK201" s="19" t="str">
        <f>IF(OR(Q201=0,N(L201)=0),"",IF(AND('設定'!$B$12&lt;&gt;"はい",'設定'!$B$8=""),"",IF(G201="はい",S201&amp;"%対象※"&amp;"　"&amp;TEXT(V201+W201,"#,##0")&amp;"円"&amp;IF('設定'!$B$12="はい","（うち消費税額 "&amp;TEXT(W201,"#,##0")&amp;"円）",""),IF('設定'!$B$12="はい",S201&amp;"%対象※"&amp;"　税抜 "&amp;TEXT(V201,"#,##0")&amp;"円　消費税額 "&amp;TEXT(W201,"#,##0")&amp;"円（税込 "&amp;TEXT(V201+W201,"#,##0")&amp;"円）",S201&amp;"%対象※"&amp;"　税込 "&amp;TEXT(V201+W201,"#,##0")&amp;"円"))))</f>
        <v/>
      </c>
      <c r="AL201" s="19" t="str">
        <f>IF(OR(Q201=0,N(M201)=0),"","課税対象外（入湯税など）　"&amp;TEXT(M201,"#,##0")&amp;"円")</f>
        <v/>
      </c>
      <c r="AM201" s="19" t="str">
        <f>IF(OR(Q201=0,N(N201)=0),"","売上代金以外の額　"&amp;TEXT(N201,"#,##0")&amp;"円")</f>
        <v/>
      </c>
      <c r="AN201" s="19" t="str">
        <f>IF(Q201=0,"",IF(AA201&gt;0,"収入印紙 "&amp;TEXT(AA201,"#,##0")&amp;"円 貼付欄",""))</f>
        <v/>
      </c>
    </row>
    <row r="202">
      <c r="A202" s="103" t="n">
        <v>198</v>
      </c>
      <c r="B202" s="100" t="n"/>
      <c r="C202" s="100" t="n"/>
      <c r="D202" s="7" t="n"/>
      <c r="E202" s="7" t="n"/>
      <c r="F202" s="15" t="n"/>
      <c r="G202" s="15" t="n"/>
      <c r="H202" s="7" t="n"/>
      <c r="I202" s="15" t="n"/>
      <c r="J202" s="15" t="n"/>
      <c r="K202" s="104" t="n"/>
      <c r="L202" s="104" t="n"/>
      <c r="M202" s="104" t="n"/>
      <c r="N202" s="104" t="n"/>
      <c r="O202" s="15" t="n"/>
      <c r="P202" s="100" t="n"/>
      <c r="Q202" s="17">
        <f>IF(COUNT(K202,L202,M202,N202)=0,0,IF(AND(OR(N(K202)=0,R202&lt;&gt;""),OR(N(L202)=0,S202&lt;&gt;"")),1,0))</f>
        <v>0</v>
      </c>
      <c r="R202" s="17" t="str">
        <f>IF(C202="","",IFERROR(LOOKUP(2,1/(('設定'!$B$16:$B$19&lt;&gt;"")*('設定'!$B$16:$B$19&lt;=C202)*('設定'!$C$16:$C$19&lt;&gt;"")),'設定'!$C$16:$C$19),""))</f>
        <v/>
      </c>
      <c r="S202" s="17" t="str">
        <f>IF(C202="","",IFERROR(LOOKUP(2,1/(('設定'!$B$20:$B$23&lt;&gt;"")*('設定'!$B$20:$B$23&lt;=C202)*('設定'!$C$20:$C$23&lt;&gt;"")),'設定'!$C$20:$C$23),""))</f>
        <v/>
      </c>
      <c r="T202" s="105" t="str">
        <f>IF(Q202=0,"",IF(N(K202)=0,0,IF(J202="税抜",K202,K202-U202)))</f>
        <v/>
      </c>
      <c r="U202" s="105" t="str">
        <f>IF(Q202=0,"",IF(N(K202)=0,0,IF('設定'!$B$11="切上げ",ROUNDUP(IF(J202="税抜",K202*R202/100,K202*R202/(100+R202)),0),IF('設定'!$B$11="四捨五入",ROUND(IF(J202="税抜",K202*R202/100,K202*R202/(100+R202)),0),ROUNDDOWN(IF(J202="税抜",K202*R202/100,K202*R202/(100+R202)),0)))))</f>
        <v/>
      </c>
      <c r="V202" s="105" t="str">
        <f>IF(Q202=0,"",IF(N(L202)=0,0,IF(J202="税抜",L202,L202-W202)))</f>
        <v/>
      </c>
      <c r="W202" s="105" t="str">
        <f>IF(Q202=0,"",IF(N(L202)=0,0,IF('設定'!$B$11="切上げ",ROUNDUP(IF(J202="税抜",L202*S202/100,L202*S202/(100+S202)),0),IF('設定'!$B$11="四捨五入",ROUND(IF(J202="税抜",L202*S202/100,L202*S202/(100+S202)),0),ROUNDDOWN(IF(J202="税抜",L202*S202/100,L202*S202/(100+S202)),0)))))</f>
        <v/>
      </c>
      <c r="X202" s="105" t="str">
        <f>IF(Q202=0,"",T202+U202+V202+W202+N(M202)+N(N202))</f>
        <v/>
      </c>
      <c r="Y202" s="105" t="str">
        <f>IF(Q202=0,"",IF(AND('設定'!$B$9="はい",'設定'!$B$12="はい"),T202+V202,T202+U202+V202+W202))</f>
        <v/>
      </c>
      <c r="Z202" s="105" t="str">
        <f>IF(Q202=0,"",Y202+N(N202))</f>
        <v/>
      </c>
      <c r="AA202" s="105" t="str">
        <f>IF(Q202=0,"",IF(O202="はい",0,IF(I202="クレジットカード",0,IF(I202="電子（PDFのみ）",0,IF(Y202=0,IF(Z202&lt;'印紙判定表'!$A$24,0,'印紙判定表'!$C$24),IF(Z202&lt;'印紙判定表'!$A$6,0,INDEX('印紙判定表'!$C$5:$C$19,MATCH(MAX(Y202,'印紙判定表'!$A$6),'印紙判定表'!$A$5:$A$19,1))))))))</f>
        <v/>
      </c>
      <c r="AB202" s="11" t="str">
        <f>IF(Q202=0,"",IF(O202="はい","非課税（営業に関しない受取書・国税庁 No.7125）",IF(I202="クレジットカード","課税文書に当たらない（領収書に「クレジットカード利用」と印字・国税庁 質疑応答19/37）",IF(I202="電子（PDFのみ）","課税文書に当たらない（電子データのみで紙を渡さない・国税庁 質疑応答02/10。紙に印刷して渡すと課税）",IF(AA202=0,"非課税（受取金額が"&amp;TEXT(IF(Y202=0,'印紙判定表'!$A$24,'印紙判定表'!$A$6),"#,##0")&amp;"円"&amp;"未満・国税庁 No.7105）"&amp;IF(N(N202)&gt;0,"。売上代金と売上代金以外の合計で判定","")&amp;IF(N(M202)&gt;0,"。入湯税など特別徴収の税は判定額に入れない（印紙税法基本通達第32条）",""),"課税（判定額"&amp;TEXT(Y202,"#,##0")&amp;"円→"&amp;TEXT(AA202,"#,##0")&amp;"円）"&amp;IF(AND('設定'!$B$9="はい",'設定'!$B$12="はい"),"。消費税額を除いた額で判定（国税庁 No.7124）","。税込の額で判定（"&amp;IF('設定'!$B$9="はい","消費税額を印字しない書式・国税庁 No.7124","免税事業者・国税庁 質疑応答19/21")&amp;"）")&amp;IF(N(M202)&gt;0,"。入湯税など特別徴収の税は判定額に入れない（印紙税法基本通達第32条）","")&amp;IF(I202="銀行振込","。振込でも受取書（印紙税法基本通達 別表第一 第17号文書の4）","")&amp;IF(OR(I202="電子マネー",I202="コード決済"),"。決済の仕組みで扱いが違う（国税庁 質疑応答19/50）。この表では印紙が要るものとして判定","")&amp;IF(Y202=0,"。売上代金以外の受取書として判定（第17号の2）",IF(Y202&lt;'印紙判定表'!$A$6,"。売上代金は"&amp;TEXT('印紙判定表'!$A$6,"#,##0")&amp;"円"&amp;"未満だが、売上代金以外との合計が"&amp;TEXT('印紙判定表'!$A$6,"#,##0")&amp;"円"&amp;"以上のため"&amp;TEXT(AA202,"#,##0")&amp;"円","")))))))</f>
        <v/>
      </c>
      <c r="AC202" s="11" t="str">
        <f>IF(Q202=0,"",IF(G202="はい","簡易請求書の形（宛名なし・「上様」）","事業者宛（適格請求書の形）"))</f>
        <v/>
      </c>
      <c r="AD202" s="11" t="str">
        <f>IF(COUNT(K202,L202,M202,N202)=0,"",IF(Q202=0,"取引日を入れてください（税率を取引日で決めます）。",IF(AND(G202&lt;&gt;"はい",E202=""),"宛名を入れてください（事業者宛は宛名が必要）。","")&amp;IF(AND(G202="はい",'設定'!$B$10="その他（事業者間の取引が中心）"),"「上様」にできる事業か確認してください（相手が個別に特定される取引は簡易請求書の対象外・国税庁 問24-2）。","")&amp;IF(AND(G202&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202="","領収書の日付（受領日）を入れてください。","")&amp;IF(OR(I202="電子マネー",I202="コード決済"),"決済の仕組みで印紙の扱いが違います（国税庁 質疑応答19/50）。","")))</f>
        <v/>
      </c>
      <c r="AE202" s="19" t="str">
        <f>IF(Q202=0,"",IF(P202&lt;&gt;"","領 収 書（再発行）","領 収 書"))</f>
        <v/>
      </c>
      <c r="AF202" s="19" t="str">
        <f>IF(B202="","",IF(B202&gt;=DATE(2019,5,1),"令和"&amp;IF(YEAR(B202)=2019,"元",YEAR(B202)-2018)&amp;"年"&amp;MONTH(B202)&amp;"月"&amp;DAY(B202)&amp;"日",YEAR(B202)&amp;"年"&amp;MONTH(B202)&amp;"月"&amp;DAY(B202)&amp;"日")&amp;IF(P202&lt;&gt;"","　（再発行）元の領収書 "&amp;IF(P202&gt;=DATE(2019,5,1),"令和"&amp;IF(YEAR(P202)=2019,"元",YEAR(P202)-2018)&amp;"年"&amp;MONTH(P202)&amp;"月"&amp;DAY(P202)&amp;"日",YEAR(P202)&amp;"年"&amp;MONTH(P202)&amp;"月"&amp;DAY(P202)&amp;"日")&amp;"付",""))</f>
        <v/>
      </c>
      <c r="AG202" s="19" t="str">
        <f>IF(G202="はい","上様",IF(E202="","",E202&amp;" "&amp;IF(F202="","様",F202)))</f>
        <v/>
      </c>
      <c r="AH202" s="19" t="str">
        <f>IF(Q202=0,"","金額　￥"&amp;TEXT(X202,"#,##0")&amp;" －")</f>
        <v/>
      </c>
      <c r="AI202" s="19" t="str">
        <f>IF(H202="","","但し　"&amp;IF(RIGHT(H202&amp;IF(D202&lt;&gt;"","（"&amp;D202&amp;"）",""),3)="として",H202&amp;IF(D202&lt;&gt;"","（"&amp;D202&amp;"）",""),H202&amp;IF(D202&lt;&gt;"","（"&amp;D202&amp;"）","")&amp;"として")&amp;IF(I202="クレジットカード","（クレジットカード利用）","")&amp;IF(N(L202)&gt;0,"（※は軽減税率の対象品目）",""))</f>
        <v/>
      </c>
      <c r="AJ202" s="19" t="str">
        <f>IF(OR(Q202=0,N(K202)=0),"",IF(AND('設定'!$B$12&lt;&gt;"はい",'設定'!$B$8=""),"",IF(G202="はい",R202&amp;"%対象"&amp;"　"&amp;TEXT(T202+U202,"#,##0")&amp;"円"&amp;IF('設定'!$B$12="はい","（うち消費税額 "&amp;TEXT(U202,"#,##0")&amp;"円）",""),IF('設定'!$B$12="はい",R202&amp;"%対象"&amp;"　税抜 "&amp;TEXT(T202,"#,##0")&amp;"円　消費税額 "&amp;TEXT(U202,"#,##0")&amp;"円（税込 "&amp;TEXT(T202+U202,"#,##0")&amp;"円）",R202&amp;"%対象"&amp;"　税込 "&amp;TEXT(T202+U202,"#,##0")&amp;"円"))))</f>
        <v/>
      </c>
      <c r="AK202" s="19" t="str">
        <f>IF(OR(Q202=0,N(L202)=0),"",IF(AND('設定'!$B$12&lt;&gt;"はい",'設定'!$B$8=""),"",IF(G202="はい",S202&amp;"%対象※"&amp;"　"&amp;TEXT(V202+W202,"#,##0")&amp;"円"&amp;IF('設定'!$B$12="はい","（うち消費税額 "&amp;TEXT(W202,"#,##0")&amp;"円）",""),IF('設定'!$B$12="はい",S202&amp;"%対象※"&amp;"　税抜 "&amp;TEXT(V202,"#,##0")&amp;"円　消費税額 "&amp;TEXT(W202,"#,##0")&amp;"円（税込 "&amp;TEXT(V202+W202,"#,##0")&amp;"円）",S202&amp;"%対象※"&amp;"　税込 "&amp;TEXT(V202+W202,"#,##0")&amp;"円"))))</f>
        <v/>
      </c>
      <c r="AL202" s="19" t="str">
        <f>IF(OR(Q202=0,N(M202)=0),"","課税対象外（入湯税など）　"&amp;TEXT(M202,"#,##0")&amp;"円")</f>
        <v/>
      </c>
      <c r="AM202" s="19" t="str">
        <f>IF(OR(Q202=0,N(N202)=0),"","売上代金以外の額　"&amp;TEXT(N202,"#,##0")&amp;"円")</f>
        <v/>
      </c>
      <c r="AN202" s="19" t="str">
        <f>IF(Q202=0,"",IF(AA202&gt;0,"収入印紙 "&amp;TEXT(AA202,"#,##0")&amp;"円 貼付欄",""))</f>
        <v/>
      </c>
    </row>
    <row r="203">
      <c r="A203" s="103" t="n">
        <v>199</v>
      </c>
      <c r="B203" s="100" t="n"/>
      <c r="C203" s="100" t="n"/>
      <c r="D203" s="7" t="n"/>
      <c r="E203" s="7" t="n"/>
      <c r="F203" s="15" t="n"/>
      <c r="G203" s="15" t="n"/>
      <c r="H203" s="7" t="n"/>
      <c r="I203" s="15" t="n"/>
      <c r="J203" s="15" t="n"/>
      <c r="K203" s="104" t="n"/>
      <c r="L203" s="104" t="n"/>
      <c r="M203" s="104" t="n"/>
      <c r="N203" s="104" t="n"/>
      <c r="O203" s="15" t="n"/>
      <c r="P203" s="100" t="n"/>
      <c r="Q203" s="17">
        <f>IF(COUNT(K203,L203,M203,N203)=0,0,IF(AND(OR(N(K203)=0,R203&lt;&gt;""),OR(N(L203)=0,S203&lt;&gt;"")),1,0))</f>
        <v>0</v>
      </c>
      <c r="R203" s="17" t="str">
        <f>IF(C203="","",IFERROR(LOOKUP(2,1/(('設定'!$B$16:$B$19&lt;&gt;"")*('設定'!$B$16:$B$19&lt;=C203)*('設定'!$C$16:$C$19&lt;&gt;"")),'設定'!$C$16:$C$19),""))</f>
        <v/>
      </c>
      <c r="S203" s="17" t="str">
        <f>IF(C203="","",IFERROR(LOOKUP(2,1/(('設定'!$B$20:$B$23&lt;&gt;"")*('設定'!$B$20:$B$23&lt;=C203)*('設定'!$C$20:$C$23&lt;&gt;"")),'設定'!$C$20:$C$23),""))</f>
        <v/>
      </c>
      <c r="T203" s="105" t="str">
        <f>IF(Q203=0,"",IF(N(K203)=0,0,IF(J203="税抜",K203,K203-U203)))</f>
        <v/>
      </c>
      <c r="U203" s="105" t="str">
        <f>IF(Q203=0,"",IF(N(K203)=0,0,IF('設定'!$B$11="切上げ",ROUNDUP(IF(J203="税抜",K203*R203/100,K203*R203/(100+R203)),0),IF('設定'!$B$11="四捨五入",ROUND(IF(J203="税抜",K203*R203/100,K203*R203/(100+R203)),0),ROUNDDOWN(IF(J203="税抜",K203*R203/100,K203*R203/(100+R203)),0)))))</f>
        <v/>
      </c>
      <c r="V203" s="105" t="str">
        <f>IF(Q203=0,"",IF(N(L203)=0,0,IF(J203="税抜",L203,L203-W203)))</f>
        <v/>
      </c>
      <c r="W203" s="105" t="str">
        <f>IF(Q203=0,"",IF(N(L203)=0,0,IF('設定'!$B$11="切上げ",ROUNDUP(IF(J203="税抜",L203*S203/100,L203*S203/(100+S203)),0),IF('設定'!$B$11="四捨五入",ROUND(IF(J203="税抜",L203*S203/100,L203*S203/(100+S203)),0),ROUNDDOWN(IF(J203="税抜",L203*S203/100,L203*S203/(100+S203)),0)))))</f>
        <v/>
      </c>
      <c r="X203" s="105" t="str">
        <f>IF(Q203=0,"",T203+U203+V203+W203+N(M203)+N(N203))</f>
        <v/>
      </c>
      <c r="Y203" s="105" t="str">
        <f>IF(Q203=0,"",IF(AND('設定'!$B$9="はい",'設定'!$B$12="はい"),T203+V203,T203+U203+V203+W203))</f>
        <v/>
      </c>
      <c r="Z203" s="105" t="str">
        <f>IF(Q203=0,"",Y203+N(N203))</f>
        <v/>
      </c>
      <c r="AA203" s="105" t="str">
        <f>IF(Q203=0,"",IF(O203="はい",0,IF(I203="クレジットカード",0,IF(I203="電子（PDFのみ）",0,IF(Y203=0,IF(Z203&lt;'印紙判定表'!$A$24,0,'印紙判定表'!$C$24),IF(Z203&lt;'印紙判定表'!$A$6,0,INDEX('印紙判定表'!$C$5:$C$19,MATCH(MAX(Y203,'印紙判定表'!$A$6),'印紙判定表'!$A$5:$A$19,1))))))))</f>
        <v/>
      </c>
      <c r="AB203" s="11" t="str">
        <f>IF(Q203=0,"",IF(O203="はい","非課税（営業に関しない受取書・国税庁 No.7125）",IF(I203="クレジットカード","課税文書に当たらない（領収書に「クレジットカード利用」と印字・国税庁 質疑応答19/37）",IF(I203="電子（PDFのみ）","課税文書に当たらない（電子データのみで紙を渡さない・国税庁 質疑応答02/10。紙に印刷して渡すと課税）",IF(AA203=0,"非課税（受取金額が"&amp;TEXT(IF(Y203=0,'印紙判定表'!$A$24,'印紙判定表'!$A$6),"#,##0")&amp;"円"&amp;"未満・国税庁 No.7105）"&amp;IF(N(N203)&gt;0,"。売上代金と売上代金以外の合計で判定","")&amp;IF(N(M203)&gt;0,"。入湯税など特別徴収の税は判定額に入れない（印紙税法基本通達第32条）",""),"課税（判定額"&amp;TEXT(Y203,"#,##0")&amp;"円→"&amp;TEXT(AA203,"#,##0")&amp;"円）"&amp;IF(AND('設定'!$B$9="はい",'設定'!$B$12="はい"),"。消費税額を除いた額で判定（国税庁 No.7124）","。税込の額で判定（"&amp;IF('設定'!$B$9="はい","消費税額を印字しない書式・国税庁 No.7124","免税事業者・国税庁 質疑応答19/21")&amp;"）")&amp;IF(N(M203)&gt;0,"。入湯税など特別徴収の税は判定額に入れない（印紙税法基本通達第32条）","")&amp;IF(I203="銀行振込","。振込でも受取書（印紙税法基本通達 別表第一 第17号文書の4）","")&amp;IF(OR(I203="電子マネー",I203="コード決済"),"。決済の仕組みで扱いが違う（国税庁 質疑応答19/50）。この表では印紙が要るものとして判定","")&amp;IF(Y203=0,"。売上代金以外の受取書として判定（第17号の2）",IF(Y203&lt;'印紙判定表'!$A$6,"。売上代金は"&amp;TEXT('印紙判定表'!$A$6,"#,##0")&amp;"円"&amp;"未満だが、売上代金以外との合計が"&amp;TEXT('印紙判定表'!$A$6,"#,##0")&amp;"円"&amp;"以上のため"&amp;TEXT(AA203,"#,##0")&amp;"円","")))))))</f>
        <v/>
      </c>
      <c r="AC203" s="11" t="str">
        <f>IF(Q203=0,"",IF(G203="はい","簡易請求書の形（宛名なし・「上様」）","事業者宛（適格請求書の形）"))</f>
        <v/>
      </c>
      <c r="AD203" s="11" t="str">
        <f>IF(COUNT(K203,L203,M203,N203)=0,"",IF(Q203=0,"取引日を入れてください（税率を取引日で決めます）。",IF(AND(G203&lt;&gt;"はい",E203=""),"宛名を入れてください（事業者宛は宛名が必要）。","")&amp;IF(AND(G203="はい",'設定'!$B$10="その他（事業者間の取引が中心）"),"「上様」にできる事業か確認してください（相手が個別に特定される取引は簡易請求書の対象外・国税庁 問24-2）。","")&amp;IF(AND(G203&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203="","領収書の日付（受領日）を入れてください。","")&amp;IF(OR(I203="電子マネー",I203="コード決済"),"決済の仕組みで印紙の扱いが違います（国税庁 質疑応答19/50）。","")))</f>
        <v/>
      </c>
      <c r="AE203" s="19" t="str">
        <f>IF(Q203=0,"",IF(P203&lt;&gt;"","領 収 書（再発行）","領 収 書"))</f>
        <v/>
      </c>
      <c r="AF203" s="19" t="str">
        <f>IF(B203="","",IF(B203&gt;=DATE(2019,5,1),"令和"&amp;IF(YEAR(B203)=2019,"元",YEAR(B203)-2018)&amp;"年"&amp;MONTH(B203)&amp;"月"&amp;DAY(B203)&amp;"日",YEAR(B203)&amp;"年"&amp;MONTH(B203)&amp;"月"&amp;DAY(B203)&amp;"日")&amp;IF(P203&lt;&gt;"","　（再発行）元の領収書 "&amp;IF(P203&gt;=DATE(2019,5,1),"令和"&amp;IF(YEAR(P203)=2019,"元",YEAR(P203)-2018)&amp;"年"&amp;MONTH(P203)&amp;"月"&amp;DAY(P203)&amp;"日",YEAR(P203)&amp;"年"&amp;MONTH(P203)&amp;"月"&amp;DAY(P203)&amp;"日")&amp;"付",""))</f>
        <v/>
      </c>
      <c r="AG203" s="19" t="str">
        <f>IF(G203="はい","上様",IF(E203="","",E203&amp;" "&amp;IF(F203="","様",F203)))</f>
        <v/>
      </c>
      <c r="AH203" s="19" t="str">
        <f>IF(Q203=0,"","金額　￥"&amp;TEXT(X203,"#,##0")&amp;" －")</f>
        <v/>
      </c>
      <c r="AI203" s="19" t="str">
        <f>IF(H203="","","但し　"&amp;IF(RIGHT(H203&amp;IF(D203&lt;&gt;"","（"&amp;D203&amp;"）",""),3)="として",H203&amp;IF(D203&lt;&gt;"","（"&amp;D203&amp;"）",""),H203&amp;IF(D203&lt;&gt;"","（"&amp;D203&amp;"）","")&amp;"として")&amp;IF(I203="クレジットカード","（クレジットカード利用）","")&amp;IF(N(L203)&gt;0,"（※は軽減税率の対象品目）",""))</f>
        <v/>
      </c>
      <c r="AJ203" s="19" t="str">
        <f>IF(OR(Q203=0,N(K203)=0),"",IF(AND('設定'!$B$12&lt;&gt;"はい",'設定'!$B$8=""),"",IF(G203="はい",R203&amp;"%対象"&amp;"　"&amp;TEXT(T203+U203,"#,##0")&amp;"円"&amp;IF('設定'!$B$12="はい","（うち消費税額 "&amp;TEXT(U203,"#,##0")&amp;"円）",""),IF('設定'!$B$12="はい",R203&amp;"%対象"&amp;"　税抜 "&amp;TEXT(T203,"#,##0")&amp;"円　消費税額 "&amp;TEXT(U203,"#,##0")&amp;"円（税込 "&amp;TEXT(T203+U203,"#,##0")&amp;"円）",R203&amp;"%対象"&amp;"　税込 "&amp;TEXT(T203+U203,"#,##0")&amp;"円"))))</f>
        <v/>
      </c>
      <c r="AK203" s="19" t="str">
        <f>IF(OR(Q203=0,N(L203)=0),"",IF(AND('設定'!$B$12&lt;&gt;"はい",'設定'!$B$8=""),"",IF(G203="はい",S203&amp;"%対象※"&amp;"　"&amp;TEXT(V203+W203,"#,##0")&amp;"円"&amp;IF('設定'!$B$12="はい","（うち消費税額 "&amp;TEXT(W203,"#,##0")&amp;"円）",""),IF('設定'!$B$12="はい",S203&amp;"%対象※"&amp;"　税抜 "&amp;TEXT(V203,"#,##0")&amp;"円　消費税額 "&amp;TEXT(W203,"#,##0")&amp;"円（税込 "&amp;TEXT(V203+W203,"#,##0")&amp;"円）",S203&amp;"%対象※"&amp;"　税込 "&amp;TEXT(V203+W203,"#,##0")&amp;"円"))))</f>
        <v/>
      </c>
      <c r="AL203" s="19" t="str">
        <f>IF(OR(Q203=0,N(M203)=0),"","課税対象外（入湯税など）　"&amp;TEXT(M203,"#,##0")&amp;"円")</f>
        <v/>
      </c>
      <c r="AM203" s="19" t="str">
        <f>IF(OR(Q203=0,N(N203)=0),"","売上代金以外の額　"&amp;TEXT(N203,"#,##0")&amp;"円")</f>
        <v/>
      </c>
      <c r="AN203" s="19" t="str">
        <f>IF(Q203=0,"",IF(AA203&gt;0,"収入印紙 "&amp;TEXT(AA203,"#,##0")&amp;"円 貼付欄",""))</f>
        <v/>
      </c>
    </row>
    <row r="204">
      <c r="A204" s="103" t="n">
        <v>200</v>
      </c>
      <c r="B204" s="100" t="n"/>
      <c r="C204" s="100" t="n"/>
      <c r="D204" s="7" t="n"/>
      <c r="E204" s="7" t="n"/>
      <c r="F204" s="15" t="n"/>
      <c r="G204" s="15" t="n"/>
      <c r="H204" s="7" t="n"/>
      <c r="I204" s="15" t="n"/>
      <c r="J204" s="15" t="n"/>
      <c r="K204" s="104" t="n"/>
      <c r="L204" s="104" t="n"/>
      <c r="M204" s="104" t="n"/>
      <c r="N204" s="104" t="n"/>
      <c r="O204" s="15" t="n"/>
      <c r="P204" s="100" t="n"/>
      <c r="Q204" s="17">
        <f>IF(COUNT(K204,L204,M204,N204)=0,0,IF(AND(OR(N(K204)=0,R204&lt;&gt;""),OR(N(L204)=0,S204&lt;&gt;"")),1,0))</f>
        <v>0</v>
      </c>
      <c r="R204" s="17" t="str">
        <f>IF(C204="","",IFERROR(LOOKUP(2,1/(('設定'!$B$16:$B$19&lt;&gt;"")*('設定'!$B$16:$B$19&lt;=C204)*('設定'!$C$16:$C$19&lt;&gt;"")),'設定'!$C$16:$C$19),""))</f>
        <v/>
      </c>
      <c r="S204" s="17" t="str">
        <f>IF(C204="","",IFERROR(LOOKUP(2,1/(('設定'!$B$20:$B$23&lt;&gt;"")*('設定'!$B$20:$B$23&lt;=C204)*('設定'!$C$20:$C$23&lt;&gt;"")),'設定'!$C$20:$C$23),""))</f>
        <v/>
      </c>
      <c r="T204" s="105" t="str">
        <f>IF(Q204=0,"",IF(N(K204)=0,0,IF(J204="税抜",K204,K204-U204)))</f>
        <v/>
      </c>
      <c r="U204" s="105" t="str">
        <f>IF(Q204=0,"",IF(N(K204)=0,0,IF('設定'!$B$11="切上げ",ROUNDUP(IF(J204="税抜",K204*R204/100,K204*R204/(100+R204)),0),IF('設定'!$B$11="四捨五入",ROUND(IF(J204="税抜",K204*R204/100,K204*R204/(100+R204)),0),ROUNDDOWN(IF(J204="税抜",K204*R204/100,K204*R204/(100+R204)),0)))))</f>
        <v/>
      </c>
      <c r="V204" s="105" t="str">
        <f>IF(Q204=0,"",IF(N(L204)=0,0,IF(J204="税抜",L204,L204-W204)))</f>
        <v/>
      </c>
      <c r="W204" s="105" t="str">
        <f>IF(Q204=0,"",IF(N(L204)=0,0,IF('設定'!$B$11="切上げ",ROUNDUP(IF(J204="税抜",L204*S204/100,L204*S204/(100+S204)),0),IF('設定'!$B$11="四捨五入",ROUND(IF(J204="税抜",L204*S204/100,L204*S204/(100+S204)),0),ROUNDDOWN(IF(J204="税抜",L204*S204/100,L204*S204/(100+S204)),0)))))</f>
        <v/>
      </c>
      <c r="X204" s="105" t="str">
        <f>IF(Q204=0,"",T204+U204+V204+W204+N(M204)+N(N204))</f>
        <v/>
      </c>
      <c r="Y204" s="105" t="str">
        <f>IF(Q204=0,"",IF(AND('設定'!$B$9="はい",'設定'!$B$12="はい"),T204+V204,T204+U204+V204+W204))</f>
        <v/>
      </c>
      <c r="Z204" s="105" t="str">
        <f>IF(Q204=0,"",Y204+N(N204))</f>
        <v/>
      </c>
      <c r="AA204" s="105" t="str">
        <f>IF(Q204=0,"",IF(O204="はい",0,IF(I204="クレジットカード",0,IF(I204="電子（PDFのみ）",0,IF(Y204=0,IF(Z204&lt;'印紙判定表'!$A$24,0,'印紙判定表'!$C$24),IF(Z204&lt;'印紙判定表'!$A$6,0,INDEX('印紙判定表'!$C$5:$C$19,MATCH(MAX(Y204,'印紙判定表'!$A$6),'印紙判定表'!$A$5:$A$19,1))))))))</f>
        <v/>
      </c>
      <c r="AB204" s="11" t="str">
        <f>IF(Q204=0,"",IF(O204="はい","非課税（営業に関しない受取書・国税庁 No.7125）",IF(I204="クレジットカード","課税文書に当たらない（領収書に「クレジットカード利用」と印字・国税庁 質疑応答19/37）",IF(I204="電子（PDFのみ）","課税文書に当たらない（電子データのみで紙を渡さない・国税庁 質疑応答02/10。紙に印刷して渡すと課税）",IF(AA204=0,"非課税（受取金額が"&amp;TEXT(IF(Y204=0,'印紙判定表'!$A$24,'印紙判定表'!$A$6),"#,##0")&amp;"円"&amp;"未満・国税庁 No.7105）"&amp;IF(N(N204)&gt;0,"。売上代金と売上代金以外の合計で判定","")&amp;IF(N(M204)&gt;0,"。入湯税など特別徴収の税は判定額に入れない（印紙税法基本通達第32条）",""),"課税（判定額"&amp;TEXT(Y204,"#,##0")&amp;"円→"&amp;TEXT(AA204,"#,##0")&amp;"円）"&amp;IF(AND('設定'!$B$9="はい",'設定'!$B$12="はい"),"。消費税額を除いた額で判定（国税庁 No.7124）","。税込の額で判定（"&amp;IF('設定'!$B$9="はい","消費税額を印字しない書式・国税庁 No.7124","免税事業者・国税庁 質疑応答19/21")&amp;"）")&amp;IF(N(M204)&gt;0,"。入湯税など特別徴収の税は判定額に入れない（印紙税法基本通達第32条）","")&amp;IF(I204="銀行振込","。振込でも受取書（印紙税法基本通達 別表第一 第17号文書の4）","")&amp;IF(OR(I204="電子マネー",I204="コード決済"),"。決済の仕組みで扱いが違う（国税庁 質疑応答19/50）。この表では印紙が要るものとして判定","")&amp;IF(Y204=0,"。売上代金以外の受取書として判定（第17号の2）",IF(Y204&lt;'印紙判定表'!$A$6,"。売上代金は"&amp;TEXT('印紙判定表'!$A$6,"#,##0")&amp;"円"&amp;"未満だが、売上代金以外との合計が"&amp;TEXT('印紙判定表'!$A$6,"#,##0")&amp;"円"&amp;"以上のため"&amp;TEXT(AA204,"#,##0")&amp;"円","")))))))</f>
        <v/>
      </c>
      <c r="AC204" s="11" t="str">
        <f>IF(Q204=0,"",IF(G204="はい","簡易請求書の形（宛名なし・「上様」）","事業者宛（適格請求書の形）"))</f>
        <v/>
      </c>
      <c r="AD204" s="11" t="str">
        <f>IF(COUNT(K204,L204,M204,N204)=0,"",IF(Q204=0,"取引日を入れてください（税率を取引日で決めます）。",IF(AND(G204&lt;&gt;"はい",E204=""),"宛名を入れてください（事業者宛は宛名が必要）。","")&amp;IF(AND(G204="はい",'設定'!$B$10="その他（事業者間の取引が中心）"),"「上様」にできる事業か確認してください（相手が個別に特定される取引は簡易請求書の対象外・国税庁 問24-2）。","")&amp;IF(AND(G204&lt;&gt;"はい",'設定'!$B$12="いいえ",'設定'!$B$8&lt;&gt;""),"消費税額を印字しない書式は、宛名を入れた事業者宛では使えません（税率ごとの消費税額等が要ります）。","")&amp;IF('設定'!$B$8="","登録番号が空です。適格請求書ではない領収書として出ます。","")&amp;IF(AND('設定'!$B$8&lt;&gt;"",'設定'!$B$9&lt;&gt;"はい"),"免税事業者なのに登録番号が入っています。外してください（国税庁 問26-2）。","")&amp;IF(AND('設定'!$B$9&lt;&gt;"はい",'設定'!$B$12="はい"),"免税事業者が消費税額を載せると、適格請求書と誤認されるおそれがあります（国税庁 問26-2）。設定の「消費税額を印字する」をいいえにしてください。","")&amp;IF(B204="","領収書の日付（受領日）を入れてください。","")&amp;IF(OR(I204="電子マネー",I204="コード決済"),"決済の仕組みで印紙の扱いが違います（国税庁 質疑応答19/50）。","")))</f>
        <v/>
      </c>
      <c r="AE204" s="19" t="str">
        <f>IF(Q204=0,"",IF(P204&lt;&gt;"","領 収 書（再発行）","領 収 書"))</f>
        <v/>
      </c>
      <c r="AF204" s="19" t="str">
        <f>IF(B204="","",IF(B204&gt;=DATE(2019,5,1),"令和"&amp;IF(YEAR(B204)=2019,"元",YEAR(B204)-2018)&amp;"年"&amp;MONTH(B204)&amp;"月"&amp;DAY(B204)&amp;"日",YEAR(B204)&amp;"年"&amp;MONTH(B204)&amp;"月"&amp;DAY(B204)&amp;"日")&amp;IF(P204&lt;&gt;"","　（再発行）元の領収書 "&amp;IF(P204&gt;=DATE(2019,5,1),"令和"&amp;IF(YEAR(P204)=2019,"元",YEAR(P204)-2018)&amp;"年"&amp;MONTH(P204)&amp;"月"&amp;DAY(P204)&amp;"日",YEAR(P204)&amp;"年"&amp;MONTH(P204)&amp;"月"&amp;DAY(P204)&amp;"日")&amp;"付",""))</f>
        <v/>
      </c>
      <c r="AG204" s="19" t="str">
        <f>IF(G204="はい","上様",IF(E204="","",E204&amp;" "&amp;IF(F204="","様",F204)))</f>
        <v/>
      </c>
      <c r="AH204" s="19" t="str">
        <f>IF(Q204=0,"","金額　￥"&amp;TEXT(X204,"#,##0")&amp;" －")</f>
        <v/>
      </c>
      <c r="AI204" s="19" t="str">
        <f>IF(H204="","","但し　"&amp;IF(RIGHT(H204&amp;IF(D204&lt;&gt;"","（"&amp;D204&amp;"）",""),3)="として",H204&amp;IF(D204&lt;&gt;"","（"&amp;D204&amp;"）",""),H204&amp;IF(D204&lt;&gt;"","（"&amp;D204&amp;"）","")&amp;"として")&amp;IF(I204="クレジットカード","（クレジットカード利用）","")&amp;IF(N(L204)&gt;0,"（※は軽減税率の対象品目）",""))</f>
        <v/>
      </c>
      <c r="AJ204" s="19" t="str">
        <f>IF(OR(Q204=0,N(K204)=0),"",IF(AND('設定'!$B$12&lt;&gt;"はい",'設定'!$B$8=""),"",IF(G204="はい",R204&amp;"%対象"&amp;"　"&amp;TEXT(T204+U204,"#,##0")&amp;"円"&amp;IF('設定'!$B$12="はい","（うち消費税額 "&amp;TEXT(U204,"#,##0")&amp;"円）",""),IF('設定'!$B$12="はい",R204&amp;"%対象"&amp;"　税抜 "&amp;TEXT(T204,"#,##0")&amp;"円　消費税額 "&amp;TEXT(U204,"#,##0")&amp;"円（税込 "&amp;TEXT(T204+U204,"#,##0")&amp;"円）",R204&amp;"%対象"&amp;"　税込 "&amp;TEXT(T204+U204,"#,##0")&amp;"円"))))</f>
        <v/>
      </c>
      <c r="AK204" s="19" t="str">
        <f>IF(OR(Q204=0,N(L204)=0),"",IF(AND('設定'!$B$12&lt;&gt;"はい",'設定'!$B$8=""),"",IF(G204="はい",S204&amp;"%対象※"&amp;"　"&amp;TEXT(V204+W204,"#,##0")&amp;"円"&amp;IF('設定'!$B$12="はい","（うち消費税額 "&amp;TEXT(W204,"#,##0")&amp;"円）",""),IF('設定'!$B$12="はい",S204&amp;"%対象※"&amp;"　税抜 "&amp;TEXT(V204,"#,##0")&amp;"円　消費税額 "&amp;TEXT(W204,"#,##0")&amp;"円（税込 "&amp;TEXT(V204+W204,"#,##0")&amp;"円）",S204&amp;"%対象※"&amp;"　税込 "&amp;TEXT(V204+W204,"#,##0")&amp;"円"))))</f>
        <v/>
      </c>
      <c r="AL204" s="19" t="str">
        <f>IF(OR(Q204=0,N(M204)=0),"","課税対象外（入湯税など）　"&amp;TEXT(M204,"#,##0")&amp;"円")</f>
        <v/>
      </c>
      <c r="AM204" s="19" t="str">
        <f>IF(OR(Q204=0,N(N204)=0),"","売上代金以外の額　"&amp;TEXT(N204,"#,##0")&amp;"円")</f>
        <v/>
      </c>
      <c r="AN204" s="19" t="str">
        <f>IF(Q204=0,"",IF(AA204&gt;0,"収入印紙 "&amp;TEXT(AA204,"#,##0")&amp;"円 貼付欄",""))</f>
        <v/>
      </c>
    </row>
  </sheetData>
  <mergeCells count="3">
    <mergeCell ref="A2:V2"/>
    <mergeCell ref="A1:AN1"/>
    <mergeCell ref="A3:V3"/>
  </mergeCells>
  <conditionalFormatting sqref="AD5:AD204">
    <cfRule type="expression" priority="1" dxfId="0">
      <formula>LEN(AD5)&gt;0</formula>
    </cfRule>
  </conditionalFormatting>
  <dataValidations count="12">
    <dataValidation sqref="B5:B204" showDropDown="0" showInputMessage="0" showErrorMessage="1" allowBlank="1" errorTitle="日付で入力してください" error="2026/10/6 のように、日付として入力してください。" type="date" operator="greaterThanOrEqual">
      <formula1>36526</formula1>
    </dataValidation>
    <dataValidation sqref="C5:C204" showDropDown="0" showInputMessage="0" showErrorMessage="1" allowBlank="1" errorTitle="日付で入力してください" error="2026/10/6 のように、日付として入力してください。" type="date" operator="greaterThanOrEqual">
      <formula1>36526</formula1>
    </dataValidation>
    <dataValidation sqref="P5:P204" showDropDown="0" showInputMessage="0" showErrorMessage="1" allowBlank="1" errorTitle="日付で入力してください" error="2026/10/6 のように、日付として入力してください。" type="date" operator="greaterThanOrEqual">
      <formula1>36526</formula1>
    </dataValidation>
    <dataValidation sqref="F5:F204" showDropDown="0" showInputMessage="0" showErrorMessage="1" allowBlank="1" errorTitle="一覧から選んでください" error="一覧から選んでください" type="list">
      <formula1>"様,御中"</formula1>
    </dataValidation>
    <dataValidation sqref="G5:G204" showDropDown="0" showInputMessage="0" showErrorMessage="1" allowBlank="1" errorTitle="一覧から選んでください" error="「上様」にするときだけ「はい」を選びます" type="list">
      <formula1>"はい"</formula1>
    </dataValidation>
    <dataValidation sqref="I5:I204" showDropDown="0" showInputMessage="0" showErrorMessage="1" allowBlank="1" errorTitle="支払方法" error="一覧から選んでください" type="list">
      <formula1>"現金,銀行振込,クレジットカード,電子（PDFのみ）,電子マネー,コード決済,その他（併用など）"</formula1>
    </dataValidation>
    <dataValidation sqref="J5:J204" showDropDown="0" showInputMessage="0" showErrorMessage="1" allowBlank="1" errorTitle="入力方式" error="税込 か 税抜 を選んでください" type="list">
      <formula1>"税込,税抜"</formula1>
    </dataValidation>
    <dataValidation sqref="O5:O204" showDropDown="0" showInputMessage="0" showErrorMessage="1" allowBlank="1" errorTitle="一覧から選んでください" error="営業に関しない受取書のときだけ「はい」を選びます" type="list">
      <formula1>"はい"</formula1>
    </dataValidation>
    <dataValidation sqref="K5:K204" showDropDown="0" showInputMessage="0" showErrorMessage="1" allowBlank="1" errorTitle="金額を入れてください" error="0以上の数字で入れてください（円。税込か税抜かは「金額の入力方式」で選びます）。" type="decimal" operator="greaterThanOrEqual">
      <formula1>0</formula1>
    </dataValidation>
    <dataValidation sqref="L5:L204" showDropDown="0" showInputMessage="0" showErrorMessage="1" allowBlank="1" errorTitle="金額を入れてください" error="0以上の数字で入れてください（円。税込か税抜かは「金額の入力方式」で選びます）。" type="decimal" operator="greaterThanOrEqual">
      <formula1>0</formula1>
    </dataValidation>
    <dataValidation sqref="M5:M204" showDropDown="0" showInputMessage="0" showErrorMessage="1" allowBlank="1" errorTitle="金額を入れてください" error="0以上の数字で入れてください（円。税込か税抜かは「金額の入力方式」で選びます）。" type="decimal" operator="greaterThanOrEqual">
      <formula1>0</formula1>
    </dataValidation>
    <dataValidation sqref="N5:N204" showDropDown="0" showInputMessage="0" showErrorMessage="1" allowBlank="1" errorTitle="金額を入れてください" error="0以上の数字で入れてください（円。税込か税抜かは「金額の入力方式」で選びます）。" type="decimal" operator="greaterThanOrEqual">
      <formula1>0</formula1>
    </dataValidation>
  </dataValidations>
  <pageMargins left="0.4" right="0.4" top="0.45" bottom="0.45" header="0.2" footer="0.2"/>
  <pageSetup orientation="landscape" paperSize="9" fitToHeight="0" fitToWidth="1"/>
</worksheet>
</file>

<file path=xl/worksheets/sheet4.xml><?xml version="1.0" encoding="utf-8"?>
<worksheet xmlns="http://schemas.openxmlformats.org/spreadsheetml/2006/main">
  <sheetPr>
    <tabColor rgb="001B3A5C"/>
    <outlinePr summaryBelow="1" summaryRight="1"/>
    <pageSetUpPr fitToPage="1"/>
  </sheetPr>
  <dimension ref="A1:B20"/>
  <sheetViews>
    <sheetView showGridLines="0" tabSelected="0" workbookViewId="0">
      <selection activeCell="A1" sqref="A1"/>
    </sheetView>
  </sheetViews>
  <sheetFormatPr baseColWidth="8" defaultRowHeight="15"/>
  <cols>
    <col width="24" customWidth="1" min="1" max="1"/>
    <col width="80" customWidth="1" min="2" max="2"/>
  </cols>
  <sheetData>
    <row r="1" ht="26" customHeight="1">
      <c r="A1" s="94" t="inlineStr">
        <is>
          <t>発行（印刷する領収書のNo.を選ぶ）</t>
        </is>
      </c>
    </row>
    <row r="2" ht="30" customHeight="1">
      <c r="A2" s="99" t="inlineStr">
        <is>
          <t>印刷するNo.</t>
        </is>
      </c>
      <c r="B2" s="106" t="n"/>
    </row>
    <row r="3" ht="30" customHeight="1">
      <c r="A3" s="98" t="inlineStr">
        <is>
          <t>台帳のNo.（1〜200）を入れると、3つの印刷シートに同じ内容が出ます。台帳にまだ入力していない番号を選ぶと空欄になります。</t>
        </is>
      </c>
    </row>
    <row r="4">
      <c r="A4" s="99" t="inlineStr">
        <is>
          <t>台帳の行</t>
        </is>
      </c>
      <c r="B4" s="11" t="str">
        <f>IFERROR(MATCH($B$2,'台帳'!$A$5:$A$204,0),"")</f>
        <v/>
      </c>
    </row>
    <row r="5">
      <c r="A5" s="95" t="n"/>
      <c r="B5" s="95" t="n"/>
    </row>
    <row r="6">
      <c r="A6" s="99" t="inlineStr">
        <is>
          <t>見出し</t>
        </is>
      </c>
      <c r="B6" s="11" t="str">
        <f>IF($B$4="","",INDEX('台帳'!$AE$5:$AE$204,$B$4)&amp;"")</f>
        <v/>
      </c>
    </row>
    <row r="7">
      <c r="A7" s="99" t="inlineStr">
        <is>
          <t>No.</t>
        </is>
      </c>
      <c r="B7" s="11" t="str">
        <f>IF(OR($B$2="",$B$4=""),"","No."&amp;TEXT($B$2,"0000"))</f>
        <v/>
      </c>
    </row>
    <row r="8">
      <c r="A8" s="99" t="inlineStr">
        <is>
          <t>日付</t>
        </is>
      </c>
      <c r="B8" s="11" t="str">
        <f>IF($B$4="","",INDEX('台帳'!$AF$5:$AF$204,$B$4)&amp;"")</f>
        <v/>
      </c>
    </row>
    <row r="9">
      <c r="A9" s="99" t="inlineStr">
        <is>
          <t>宛名</t>
        </is>
      </c>
      <c r="B9" s="11" t="str">
        <f>IF($B$4="","",INDEX('台帳'!$AG$5:$AG$204,$B$4)&amp;"")</f>
        <v/>
      </c>
    </row>
    <row r="10">
      <c r="A10" s="99" t="inlineStr">
        <is>
          <t>金額</t>
        </is>
      </c>
      <c r="B10" s="11" t="str">
        <f>IF($B$4="","",INDEX('台帳'!$AH$5:$AH$204,$B$4)&amp;"")</f>
        <v/>
      </c>
    </row>
    <row r="11">
      <c r="A11" s="99" t="inlineStr">
        <is>
          <t>但し書き</t>
        </is>
      </c>
      <c r="B11" s="11" t="str">
        <f>IF($B$4="","",INDEX('台帳'!$AI$5:$AI$204,$B$4)&amp;"")</f>
        <v/>
      </c>
    </row>
    <row r="12">
      <c r="A12" s="99" t="inlineStr">
        <is>
          <t>内訳1</t>
        </is>
      </c>
      <c r="B12" s="11" t="str">
        <f>IF($B$4="","",INDEX('台帳'!$AJ$5:$AJ$204,$B$4)&amp;"")</f>
        <v/>
      </c>
    </row>
    <row r="13">
      <c r="A13" s="99" t="inlineStr">
        <is>
          <t>内訳2</t>
        </is>
      </c>
      <c r="B13" s="11" t="str">
        <f>IF($B$4="","",INDEX('台帳'!$AK$5:$AK$204,$B$4)&amp;"")</f>
        <v/>
      </c>
    </row>
    <row r="14">
      <c r="A14" s="99" t="inlineStr">
        <is>
          <t>内訳3</t>
        </is>
      </c>
      <c r="B14" s="11" t="str">
        <f>IF($B$4="","",INDEX('台帳'!$AL$5:$AL$204,$B$4)&amp;"")</f>
        <v/>
      </c>
    </row>
    <row r="15">
      <c r="A15" s="99" t="inlineStr">
        <is>
          <t>内訳4</t>
        </is>
      </c>
      <c r="B15" s="11" t="str">
        <f>IF($B$4="","",INDEX('台帳'!$AM$5:$AM$204,$B$4)&amp;"")</f>
        <v/>
      </c>
    </row>
    <row r="16">
      <c r="A16" s="99" t="inlineStr">
        <is>
          <t>発行者</t>
        </is>
      </c>
      <c r="B16" s="11" t="str">
        <f>'設定'!$B$4&amp;""</f>
        <v/>
      </c>
    </row>
    <row r="17">
      <c r="A17" s="99" t="inlineStr">
        <is>
          <t>住所・電話</t>
        </is>
      </c>
      <c r="B17" s="11" t="str">
        <f>'設定'!$B$5&amp;IF('設定'!$B$6&lt;&gt;"","　電話 "&amp;'設定'!$B$6,"")</f>
        <v/>
      </c>
    </row>
    <row r="18">
      <c r="A18" s="99" t="inlineStr">
        <is>
          <t>登録番号</t>
        </is>
      </c>
      <c r="B18" s="11" t="str">
        <f>IF('設定'!$B$8="","","登録番号 "&amp;'設定'!$B$8)</f>
        <v/>
      </c>
    </row>
    <row r="19">
      <c r="A19" s="99" t="inlineStr">
        <is>
          <t>登録番号がないとき</t>
        </is>
      </c>
      <c r="B19" s="11" t="str">
        <f>IF('設定'!$B$8="","登録番号なし（適格請求書ではない領収書）","")</f>
        <v>登録番号なし（適格請求書ではない領収書）</v>
      </c>
    </row>
    <row r="20">
      <c r="A20" s="99" t="inlineStr">
        <is>
          <t>印紙欄</t>
        </is>
      </c>
      <c r="B20" s="11" t="str">
        <f>IF($B$4="","",INDEX('台帳'!$AN$5:$AN$204,$B$4)&amp;"")</f>
        <v/>
      </c>
    </row>
  </sheetData>
  <mergeCells count="2">
    <mergeCell ref="A3:B3"/>
    <mergeCell ref="A1:B1"/>
  </mergeCells>
  <dataValidations count="1">
    <dataValidation sqref="B2" showDropDown="0" showInputMessage="0" showErrorMessage="1" allowBlank="1" errorTitle="No." error="台帳のNo.（1〜200）を入れてください。" type="whole" operator="between">
      <formula1>1</formula1>
      <formula2>200</formula2>
    </dataValidation>
  </dataValidations>
  <pageMargins left="0.4" right="0.4" top="0.45" bottom="0.45" header="0.2" footer="0.2"/>
  <pageSetup orientation="portrait" paperSize="9" fitToHeight="1" fitToWidth="1"/>
</worksheet>
</file>

<file path=xl/worksheets/sheet5.xml><?xml version="1.0" encoding="utf-8"?>
<worksheet xmlns="http://schemas.openxmlformats.org/spreadsheetml/2006/main">
  <sheetPr>
    <tabColor rgb="007A8FA6"/>
    <outlinePr summaryBelow="1" summaryRight="1"/>
    <pageSetUpPr fitToPage="1"/>
  </sheetPr>
  <dimension ref="A1:G33"/>
  <sheetViews>
    <sheetView showGridLines="0" tabSelected="0" workbookViewId="0">
      <selection activeCell="A1" sqref="A1"/>
    </sheetView>
  </sheetViews>
  <sheetFormatPr baseColWidth="8" defaultRowHeight="15"/>
  <cols>
    <col width="2" customWidth="1" min="1" max="1"/>
    <col width="15" customWidth="1" min="2" max="2"/>
    <col width="15" customWidth="1" min="3" max="3"/>
    <col width="15" customWidth="1" min="4" max="4"/>
    <col width="15" customWidth="1" min="5" max="5"/>
    <col width="15" customWidth="1" min="6" max="6"/>
    <col width="15" customWidth="1" min="7" max="7"/>
    <col width="2" customWidth="1" min="8" max="8"/>
  </cols>
  <sheetData>
    <row r="1" ht="34" customHeight="1">
      <c r="A1" s="95" t="n"/>
      <c r="B1" s="107" t="str">
        <f>IF('発行'!$B$6="","領 収 書",'発行'!$B$6)</f>
        <v>領 収 書</v>
      </c>
      <c r="F1" s="108" t="str">
        <f>'発行'!$B$7</f>
        <v/>
      </c>
    </row>
    <row r="2" ht="22" customHeight="1">
      <c r="A2" s="95" t="n"/>
      <c r="B2" s="109" t="str">
        <f>'発行'!$B$8</f>
        <v/>
      </c>
    </row>
    <row r="3" ht="32" customHeight="1">
      <c r="A3" s="95" t="n"/>
      <c r="B3" s="169" t="str">
        <f>'発行'!$B$9</f>
        <v/>
      </c>
      <c r="C3" s="170" t="n"/>
      <c r="D3" s="170" t="n"/>
      <c r="E3" s="170" t="n"/>
      <c r="F3" s="111" t="n"/>
      <c r="G3" s="111" t="n"/>
    </row>
    <row r="4" ht="8" customHeight="1">
      <c r="A4" s="95" t="n"/>
      <c r="B4" s="97" t="n"/>
    </row>
    <row r="5" ht="46" customHeight="1">
      <c r="A5" s="95" t="n"/>
      <c r="B5" s="112" t="str">
        <f>'発行'!$B$10</f>
        <v/>
      </c>
      <c r="C5" s="171" t="n"/>
      <c r="D5" s="171" t="n"/>
      <c r="E5" s="171" t="n"/>
      <c r="F5" s="171" t="n"/>
      <c r="G5" s="172" t="n"/>
    </row>
    <row r="6" ht="34" customHeight="1">
      <c r="A6" s="95" t="n"/>
      <c r="B6" s="115" t="str">
        <f>'発行'!$B$11</f>
        <v/>
      </c>
    </row>
    <row r="7" ht="22" customHeight="1">
      <c r="A7" s="95" t="n"/>
      <c r="B7" s="116" t="inlineStr">
        <is>
          <t>上記正に領収いたしました。</t>
        </is>
      </c>
    </row>
    <row r="8" ht="18" customHeight="1">
      <c r="A8" s="95" t="n"/>
      <c r="B8" s="117" t="inlineStr">
        <is>
          <t>＜内訳＞</t>
        </is>
      </c>
    </row>
    <row r="9" ht="20" customHeight="1">
      <c r="A9" s="95" t="n"/>
      <c r="B9" s="118" t="str">
        <f>'発行'!$B$12</f>
        <v/>
      </c>
    </row>
    <row r="10" ht="20" customHeight="1">
      <c r="A10" s="95" t="n"/>
      <c r="B10" s="118" t="str">
        <f>'発行'!$B$13</f>
        <v/>
      </c>
    </row>
    <row r="11" ht="20" customHeight="1">
      <c r="A11" s="95" t="n"/>
      <c r="B11" s="118" t="str">
        <f>'発行'!$B$14</f>
        <v/>
      </c>
    </row>
    <row r="12" ht="20" customHeight="1">
      <c r="A12" s="95" t="n"/>
      <c r="B12" s="118" t="str">
        <f>'発行'!$B$15</f>
        <v/>
      </c>
    </row>
    <row r="13" ht="26" customHeight="1">
      <c r="A13" s="95" t="n"/>
      <c r="B13" s="119" t="str">
        <f>'発行'!$B$20</f>
        <v/>
      </c>
      <c r="D13" s="120" t="str">
        <f>'発行'!$B$16</f>
        <v/>
      </c>
    </row>
    <row r="14" ht="18" customHeight="1">
      <c r="A14" s="95" t="n"/>
      <c r="D14" s="121" t="str">
        <f>'発行'!$B$17</f>
        <v/>
      </c>
    </row>
    <row r="15" ht="20" customHeight="1">
      <c r="A15" s="95" t="n"/>
      <c r="D15" s="122" t="str">
        <f>'発行'!$B$18</f>
        <v/>
      </c>
    </row>
    <row r="16" ht="18" customHeight="1">
      <c r="A16" s="95" t="n"/>
      <c r="D16" s="123" t="str">
        <f>'発行'!$B$19</f>
        <v>登録番号なし（適格請求書ではない領収書）</v>
      </c>
    </row>
    <row r="17" ht="26" customHeight="1">
      <c r="A17" s="95" t="n"/>
      <c r="B17" s="124" t="inlineStr">
        <is>
          <t>✂ - - - - - - - - - - - - 切り取り線 - - - - - - - - - - - -</t>
        </is>
      </c>
    </row>
    <row r="18" ht="34" customHeight="1">
      <c r="A18" s="95" t="n"/>
      <c r="B18" s="107" t="str">
        <f>IF('発行'!$B$6="","領 収 書　控",'発行'!$B$6&amp;"　控")</f>
        <v>領 収 書　控</v>
      </c>
      <c r="F18" s="108" t="str">
        <f>'発行'!$B$7</f>
        <v/>
      </c>
    </row>
    <row r="19" ht="22" customHeight="1">
      <c r="A19" s="95" t="n"/>
      <c r="B19" s="109" t="str">
        <f>'発行'!$B$8</f>
        <v/>
      </c>
    </row>
    <row r="20" ht="32" customHeight="1">
      <c r="A20" s="95" t="n"/>
      <c r="B20" s="169" t="str">
        <f>'発行'!$B$9</f>
        <v/>
      </c>
      <c r="C20" s="170" t="n"/>
      <c r="D20" s="170" t="n"/>
      <c r="E20" s="170" t="n"/>
      <c r="F20" s="111" t="n"/>
      <c r="G20" s="111" t="n"/>
    </row>
    <row r="21" ht="8" customHeight="1">
      <c r="A21" s="95" t="n"/>
      <c r="B21" s="97" t="n"/>
    </row>
    <row r="22" ht="46" customHeight="1">
      <c r="A22" s="95" t="n"/>
      <c r="B22" s="112" t="str">
        <f>'発行'!$B$10</f>
        <v/>
      </c>
      <c r="C22" s="171" t="n"/>
      <c r="D22" s="171" t="n"/>
      <c r="E22" s="171" t="n"/>
      <c r="F22" s="171" t="n"/>
      <c r="G22" s="172" t="n"/>
    </row>
    <row r="23" ht="34" customHeight="1">
      <c r="A23" s="95" t="n"/>
      <c r="B23" s="115" t="str">
        <f>'発行'!$B$11</f>
        <v/>
      </c>
    </row>
    <row r="24" ht="22" customHeight="1">
      <c r="A24" s="95" t="n"/>
      <c r="B24" s="116" t="inlineStr">
        <is>
          <t>上記正に領収いたしました。</t>
        </is>
      </c>
    </row>
    <row r="25" ht="18" customHeight="1">
      <c r="A25" s="95" t="n"/>
      <c r="B25" s="117" t="inlineStr">
        <is>
          <t>＜内訳＞</t>
        </is>
      </c>
    </row>
    <row r="26" ht="20" customHeight="1">
      <c r="A26" s="95" t="n"/>
      <c r="B26" s="118" t="str">
        <f>'発行'!$B$12</f>
        <v/>
      </c>
    </row>
    <row r="27" ht="20" customHeight="1">
      <c r="A27" s="95" t="n"/>
      <c r="B27" s="118" t="str">
        <f>'発行'!$B$13</f>
        <v/>
      </c>
    </row>
    <row r="28" ht="20" customHeight="1">
      <c r="A28" s="95" t="n"/>
      <c r="B28" s="118" t="str">
        <f>'発行'!$B$14</f>
        <v/>
      </c>
    </row>
    <row r="29" ht="20" customHeight="1">
      <c r="A29" s="95" t="n"/>
      <c r="B29" s="118" t="str">
        <f>'発行'!$B$15</f>
        <v/>
      </c>
    </row>
    <row r="30" ht="26" customHeight="1">
      <c r="A30" s="95" t="n"/>
      <c r="B30" s="119" t="n"/>
      <c r="D30" s="120" t="str">
        <f>'発行'!$B$16</f>
        <v/>
      </c>
    </row>
    <row r="31" ht="18" customHeight="1">
      <c r="A31" s="95" t="n"/>
      <c r="D31" s="121" t="str">
        <f>'発行'!$B$17</f>
        <v/>
      </c>
    </row>
    <row r="32" ht="20" customHeight="1">
      <c r="A32" s="95" t="n"/>
      <c r="D32" s="122" t="str">
        <f>'発行'!$B$18</f>
        <v/>
      </c>
    </row>
    <row r="33" ht="18" customHeight="1">
      <c r="A33" s="95" t="n"/>
      <c r="D33" s="123" t="str">
        <f>'発行'!$B$19</f>
        <v>登録番号なし（適格請求書ではない領収書）</v>
      </c>
    </row>
  </sheetData>
  <mergeCells count="37">
    <mergeCell ref="B2:G2"/>
    <mergeCell ref="B17:G17"/>
    <mergeCell ref="B23:G23"/>
    <mergeCell ref="B8:G8"/>
    <mergeCell ref="D30:G30"/>
    <mergeCell ref="D15:G15"/>
    <mergeCell ref="D33:G33"/>
    <mergeCell ref="B20:E20"/>
    <mergeCell ref="B13:C16"/>
    <mergeCell ref="B29:G29"/>
    <mergeCell ref="D14:G14"/>
    <mergeCell ref="B19:G19"/>
    <mergeCell ref="B10:G10"/>
    <mergeCell ref="B28:G28"/>
    <mergeCell ref="B30:C33"/>
    <mergeCell ref="B9:G9"/>
    <mergeCell ref="F18:G18"/>
    <mergeCell ref="B3:E3"/>
    <mergeCell ref="B6:G6"/>
    <mergeCell ref="B24:G24"/>
    <mergeCell ref="B18:E18"/>
    <mergeCell ref="D31:G31"/>
    <mergeCell ref="B5:G5"/>
    <mergeCell ref="B4:G4"/>
    <mergeCell ref="B26:G26"/>
    <mergeCell ref="D13:G13"/>
    <mergeCell ref="B7:G7"/>
    <mergeCell ref="B25:G25"/>
    <mergeCell ref="D32:G32"/>
    <mergeCell ref="B1:E1"/>
    <mergeCell ref="B22:G22"/>
    <mergeCell ref="D16:G16"/>
    <mergeCell ref="B27:G27"/>
    <mergeCell ref="B12:G12"/>
    <mergeCell ref="B21:G21"/>
    <mergeCell ref="F1:G1"/>
    <mergeCell ref="B11:G11"/>
  </mergeCells>
  <conditionalFormatting sqref="B13:C16">
    <cfRule type="expression" priority="1" dxfId="1">
      <formula>LEN($B$13)&gt;0</formula>
    </cfRule>
  </conditionalFormatting>
  <pageMargins left="0.4" right="0.4" top="0.45" bottom="0.45" header="0.2" footer="0.2"/>
  <pageSetup orientation="portrait" paperSize="9" fitToHeight="1" fitToWidth="1"/>
</worksheet>
</file>

<file path=xl/worksheets/sheet6.xml><?xml version="1.0" encoding="utf-8"?>
<worksheet xmlns="http://schemas.openxmlformats.org/spreadsheetml/2006/main">
  <sheetPr>
    <tabColor rgb="007A8FA6"/>
    <outlinePr summaryBelow="1" summaryRight="1"/>
    <pageSetUpPr fitToPage="1"/>
  </sheetPr>
  <dimension ref="A1:H25"/>
  <sheetViews>
    <sheetView showGridLines="0" tabSelected="0" workbookViewId="0">
      <selection activeCell="A1" sqref="A1"/>
    </sheetView>
  </sheetViews>
  <sheetFormatPr baseColWidth="8" defaultRowHeight="15"/>
  <cols>
    <col width="2" customWidth="1" min="1" max="1"/>
    <col width="9" customWidth="1" min="2" max="2"/>
    <col width="8" customWidth="1" min="3" max="3"/>
    <col width="16" customWidth="1" min="4" max="4"/>
    <col width="16" customWidth="1" min="5" max="5"/>
    <col width="16" customWidth="1" min="6" max="6"/>
    <col width="16" customWidth="1" min="7" max="7"/>
    <col width="16" customWidth="1" min="8" max="8"/>
    <col width="2" customWidth="1" min="9" max="9"/>
  </cols>
  <sheetData>
    <row r="1" ht="24" customHeight="1">
      <c r="A1" s="95" t="n"/>
      <c r="B1" s="125" t="str">
        <f>IF('発行'!$B$6="","領収証",SUBSTITUTE(SUBSTITUTE('発行'!$B$6,"書","証")," ",""))</f>
        <v>領収証</v>
      </c>
      <c r="C1" s="40" t="str">
        <f>'発行'!$B$7</f>
        <v/>
      </c>
      <c r="D1" s="173" t="n"/>
      <c r="E1" s="127" t="str">
        <f>'発行'!$B$8</f>
        <v/>
      </c>
      <c r="F1" s="173" t="n"/>
      <c r="G1" s="173" t="n"/>
      <c r="H1" s="174" t="n"/>
    </row>
    <row r="2" ht="36" customHeight="1">
      <c r="A2" s="95" t="n"/>
      <c r="B2" s="175" t="n"/>
      <c r="C2" s="130" t="str">
        <f>'発行'!$B$9</f>
        <v/>
      </c>
      <c r="D2" s="176" t="n"/>
      <c r="E2" s="176" t="n"/>
      <c r="F2" s="176" t="n"/>
      <c r="G2" s="176" t="n"/>
      <c r="H2" s="177" t="n"/>
    </row>
    <row r="3" ht="44" customHeight="1">
      <c r="A3" s="95" t="n"/>
      <c r="B3" s="175" t="n"/>
      <c r="C3" s="48" t="inlineStr">
        <is>
          <t>金額</t>
        </is>
      </c>
      <c r="D3" s="49" t="str">
        <f>SUBSTITUTE('発行'!$B$10,"金額　","")</f>
        <v/>
      </c>
      <c r="E3" s="178" t="n"/>
      <c r="F3" s="178" t="n"/>
      <c r="G3" s="178" t="n"/>
      <c r="H3" s="179" t="n"/>
    </row>
    <row r="4" ht="34" customHeight="1">
      <c r="A4" s="95" t="n"/>
      <c r="B4" s="175" t="n"/>
      <c r="C4" s="135" t="str">
        <f>'発行'!$B$11</f>
        <v/>
      </c>
      <c r="H4" s="180" t="n"/>
    </row>
    <row r="5" ht="22" customHeight="1">
      <c r="A5" s="95" t="n"/>
      <c r="B5" s="175" t="n"/>
      <c r="C5" s="137" t="inlineStr">
        <is>
          <t>上記の金額を正に領収いたしました。</t>
        </is>
      </c>
      <c r="H5" s="180" t="n"/>
    </row>
    <row r="6" ht="20" customHeight="1">
      <c r="A6" s="95" t="n"/>
      <c r="B6" s="175" t="n"/>
      <c r="C6" s="181" t="inlineStr">
        <is>
          <t>内訳</t>
        </is>
      </c>
      <c r="D6" s="182" t="str">
        <f>'発行'!$B$12</f>
        <v/>
      </c>
      <c r="E6" s="183" t="n"/>
      <c r="F6" s="183" t="n"/>
      <c r="G6" s="183" t="n"/>
      <c r="H6" s="184" t="n"/>
    </row>
    <row r="7" ht="20" customHeight="1">
      <c r="A7" s="95" t="n"/>
      <c r="B7" s="175" t="n"/>
      <c r="C7" s="185" t="n"/>
      <c r="D7" s="186" t="str">
        <f>'発行'!$B$13</f>
        <v/>
      </c>
      <c r="H7" s="187" t="n"/>
    </row>
    <row r="8" ht="20" customHeight="1">
      <c r="A8" s="95" t="n"/>
      <c r="B8" s="175" t="n"/>
      <c r="C8" s="185" t="n"/>
      <c r="D8" s="186" t="str">
        <f>'発行'!$B$14</f>
        <v/>
      </c>
      <c r="H8" s="187" t="n"/>
    </row>
    <row r="9" ht="20" customHeight="1">
      <c r="A9" s="95" t="n"/>
      <c r="B9" s="175" t="n"/>
      <c r="C9" s="188" t="n"/>
      <c r="D9" s="64" t="str">
        <f>'発行'!$B$15</f>
        <v/>
      </c>
      <c r="E9" s="189" t="n"/>
      <c r="F9" s="189" t="n"/>
      <c r="G9" s="189" t="n"/>
      <c r="H9" s="190" t="n"/>
    </row>
    <row r="10" ht="26" customHeight="1">
      <c r="A10" s="95" t="n"/>
      <c r="B10" s="175" t="n"/>
      <c r="C10" s="145" t="str">
        <f>'発行'!$B$20</f>
        <v/>
      </c>
      <c r="E10" s="146" t="str">
        <f>'発行'!$B$16</f>
        <v/>
      </c>
      <c r="H10" s="180" t="n"/>
    </row>
    <row r="11" ht="18" customHeight="1">
      <c r="A11" s="95" t="n"/>
      <c r="B11" s="175" t="n"/>
      <c r="E11" s="147" t="str">
        <f>'発行'!$B$17</f>
        <v/>
      </c>
      <c r="H11" s="180" t="n"/>
    </row>
    <row r="12" ht="20" customHeight="1">
      <c r="A12" s="95" t="n"/>
      <c r="B12" s="191" t="n"/>
      <c r="C12" s="192" t="n"/>
      <c r="D12" s="192" t="n"/>
      <c r="E12" s="150" t="str">
        <f>'発行'!$B$18&amp;'発行'!$B$19</f>
        <v>登録番号なし（適格請求書ではない領収書）</v>
      </c>
      <c r="F12" s="192" t="n"/>
      <c r="G12" s="192" t="n"/>
      <c r="H12" s="193" t="n"/>
    </row>
    <row r="13" ht="30" customHeight="1">
      <c r="A13" s="95" t="n"/>
      <c r="B13" s="152" t="inlineStr">
        <is>
          <t>- - - - - - - - - - - - - - - - - - - - - - - - - - - -</t>
        </is>
      </c>
    </row>
    <row r="14" ht="24" customHeight="1">
      <c r="A14" s="95" t="n"/>
      <c r="B14" s="125" t="str">
        <f>IF('発行'!$B$6="","領収証控",SUBSTITUTE(SUBSTITUTE('発行'!$B$6,"書","証")," ","")&amp;"控")</f>
        <v>領収証控</v>
      </c>
      <c r="C14" s="40" t="str">
        <f>'発行'!$B$7</f>
        <v/>
      </c>
      <c r="D14" s="173" t="n"/>
      <c r="E14" s="127" t="str">
        <f>'発行'!$B$8</f>
        <v/>
      </c>
      <c r="F14" s="173" t="n"/>
      <c r="G14" s="173" t="n"/>
      <c r="H14" s="174" t="n"/>
    </row>
    <row r="15" ht="36" customHeight="1">
      <c r="A15" s="95" t="n"/>
      <c r="B15" s="175" t="n"/>
      <c r="C15" s="130" t="str">
        <f>'発行'!$B$9</f>
        <v/>
      </c>
      <c r="D15" s="176" t="n"/>
      <c r="E15" s="176" t="n"/>
      <c r="F15" s="176" t="n"/>
      <c r="G15" s="176" t="n"/>
      <c r="H15" s="177" t="n"/>
    </row>
    <row r="16" ht="44" customHeight="1">
      <c r="A16" s="95" t="n"/>
      <c r="B16" s="175" t="n"/>
      <c r="C16" s="48" t="inlineStr">
        <is>
          <t>金額</t>
        </is>
      </c>
      <c r="D16" s="49" t="str">
        <f>SUBSTITUTE('発行'!$B$10,"金額　","")</f>
        <v/>
      </c>
      <c r="E16" s="178" t="n"/>
      <c r="F16" s="178" t="n"/>
      <c r="G16" s="178" t="n"/>
      <c r="H16" s="179" t="n"/>
    </row>
    <row r="17" ht="34" customHeight="1">
      <c r="A17" s="95" t="n"/>
      <c r="B17" s="175" t="n"/>
      <c r="C17" s="135" t="str">
        <f>'発行'!$B$11</f>
        <v/>
      </c>
      <c r="H17" s="180" t="n"/>
    </row>
    <row r="18" ht="22" customHeight="1">
      <c r="A18" s="95" t="n"/>
      <c r="B18" s="175" t="n"/>
      <c r="C18" s="137" t="inlineStr">
        <is>
          <t>上記の金額を正に領収いたしました。</t>
        </is>
      </c>
      <c r="H18" s="180" t="n"/>
    </row>
    <row r="19" ht="20" customHeight="1">
      <c r="A19" s="95" t="n"/>
      <c r="B19" s="175" t="n"/>
      <c r="C19" s="181" t="inlineStr">
        <is>
          <t>内訳</t>
        </is>
      </c>
      <c r="D19" s="182" t="str">
        <f>'発行'!$B$12</f>
        <v/>
      </c>
      <c r="E19" s="183" t="n"/>
      <c r="F19" s="183" t="n"/>
      <c r="G19" s="183" t="n"/>
      <c r="H19" s="184" t="n"/>
    </row>
    <row r="20" ht="20" customHeight="1">
      <c r="A20" s="95" t="n"/>
      <c r="B20" s="175" t="n"/>
      <c r="C20" s="185" t="n"/>
      <c r="D20" s="186" t="str">
        <f>'発行'!$B$13</f>
        <v/>
      </c>
      <c r="H20" s="187" t="n"/>
    </row>
    <row r="21" ht="20" customHeight="1">
      <c r="A21" s="95" t="n"/>
      <c r="B21" s="175" t="n"/>
      <c r="C21" s="185" t="n"/>
      <c r="D21" s="186" t="str">
        <f>'発行'!$B$14</f>
        <v/>
      </c>
      <c r="H21" s="187" t="n"/>
    </row>
    <row r="22" ht="20" customHeight="1">
      <c r="A22" s="95" t="n"/>
      <c r="B22" s="175" t="n"/>
      <c r="C22" s="188" t="n"/>
      <c r="D22" s="64" t="str">
        <f>'発行'!$B$15</f>
        <v/>
      </c>
      <c r="E22" s="189" t="n"/>
      <c r="F22" s="189" t="n"/>
      <c r="G22" s="189" t="n"/>
      <c r="H22" s="190" t="n"/>
    </row>
    <row r="23" ht="26" customHeight="1">
      <c r="A23" s="95" t="n"/>
      <c r="B23" s="175" t="n"/>
      <c r="C23" s="145" t="n"/>
      <c r="E23" s="146" t="str">
        <f>'発行'!$B$16</f>
        <v/>
      </c>
      <c r="H23" s="180" t="n"/>
    </row>
    <row r="24" ht="18" customHeight="1">
      <c r="A24" s="95" t="n"/>
      <c r="B24" s="175" t="n"/>
      <c r="E24" s="147" t="str">
        <f>'発行'!$B$17</f>
        <v/>
      </c>
      <c r="H24" s="180" t="n"/>
    </row>
    <row r="25" ht="20" customHeight="1">
      <c r="A25" s="95" t="n"/>
      <c r="B25" s="191" t="n"/>
      <c r="C25" s="192" t="n"/>
      <c r="D25" s="192" t="n"/>
      <c r="E25" s="150" t="str">
        <f>'発行'!$B$18&amp;'発行'!$B$19</f>
        <v>登録番号なし（適格請求書ではない領収書）</v>
      </c>
      <c r="F25" s="192" t="n"/>
      <c r="G25" s="192" t="n"/>
      <c r="H25" s="193" t="n"/>
    </row>
  </sheetData>
  <mergeCells count="33">
    <mergeCell ref="D20:H20"/>
    <mergeCell ref="D19:H19"/>
    <mergeCell ref="C14:D14"/>
    <mergeCell ref="E25:H25"/>
    <mergeCell ref="D22:H22"/>
    <mergeCell ref="D21:H21"/>
    <mergeCell ref="C2:H2"/>
    <mergeCell ref="D6:H6"/>
    <mergeCell ref="C1:D1"/>
    <mergeCell ref="C10:D12"/>
    <mergeCell ref="E12:H12"/>
    <mergeCell ref="C17:H17"/>
    <mergeCell ref="E24:H24"/>
    <mergeCell ref="E14:H14"/>
    <mergeCell ref="D7:H7"/>
    <mergeCell ref="E23:H23"/>
    <mergeCell ref="D16:H16"/>
    <mergeCell ref="B14:B25"/>
    <mergeCell ref="C18:H18"/>
    <mergeCell ref="E1:H1"/>
    <mergeCell ref="E10:H10"/>
    <mergeCell ref="C19:C22"/>
    <mergeCell ref="D9:H9"/>
    <mergeCell ref="D3:H3"/>
    <mergeCell ref="B1:B12"/>
    <mergeCell ref="C15:H15"/>
    <mergeCell ref="D8:H8"/>
    <mergeCell ref="B13:H13"/>
    <mergeCell ref="C5:H5"/>
    <mergeCell ref="C23:D25"/>
    <mergeCell ref="C4:H4"/>
    <mergeCell ref="E11:H11"/>
    <mergeCell ref="C6:C9"/>
  </mergeCells>
  <conditionalFormatting sqref="C10:D12">
    <cfRule type="expression" priority="1" dxfId="2">
      <formula>LEN($C$10)&gt;0</formula>
    </cfRule>
  </conditionalFormatting>
  <pageMargins left="0.4" right="0.4" top="0.45" bottom="0.45" header="0.2" footer="0.2"/>
  <pageSetup orientation="portrait" paperSize="9" fitToHeight="1" fitToWidth="1"/>
</worksheet>
</file>

<file path=xl/worksheets/sheet7.xml><?xml version="1.0" encoding="utf-8"?>
<worksheet xmlns="http://schemas.openxmlformats.org/spreadsheetml/2006/main">
  <sheetPr>
    <tabColor rgb="007A8FA6"/>
    <outlinePr summaryBelow="1" summaryRight="1"/>
    <pageSetUpPr fitToPage="1"/>
  </sheetPr>
  <dimension ref="A1:D16"/>
  <sheetViews>
    <sheetView showGridLines="0" tabSelected="0" workbookViewId="0">
      <selection activeCell="A1" sqref="A1"/>
    </sheetView>
  </sheetViews>
  <sheetFormatPr baseColWidth="8" defaultRowHeight="15"/>
  <cols>
    <col width="1.5" customWidth="1" min="1" max="1"/>
    <col width="12" customWidth="1" min="2" max="2"/>
    <col width="12" customWidth="1" min="3" max="3"/>
    <col width="12" customWidth="1" min="4" max="4"/>
    <col width="1.5" customWidth="1" min="5" max="5"/>
  </cols>
  <sheetData>
    <row r="1" ht="26" customHeight="1">
      <c r="A1" s="95" t="n"/>
      <c r="B1" s="153" t="str">
        <f>'発行'!$B$16</f>
        <v/>
      </c>
    </row>
    <row r="2" ht="26" customHeight="1">
      <c r="A2" s="95" t="n"/>
      <c r="B2" s="154" t="str">
        <f>'発行'!$B$17</f>
        <v/>
      </c>
    </row>
    <row r="3" ht="16" customHeight="1">
      <c r="A3" s="95" t="n"/>
      <c r="B3" s="155" t="str">
        <f>'発行'!$B$18</f>
        <v/>
      </c>
    </row>
    <row r="4" ht="22" customHeight="1">
      <c r="A4" s="95" t="n"/>
      <c r="B4" s="194" t="str">
        <f>'発行'!$B$19</f>
        <v>登録番号なし（適格請求書ではない領収書）</v>
      </c>
      <c r="C4" s="195" t="n"/>
      <c r="D4" s="195" t="n"/>
    </row>
    <row r="5" ht="34" customHeight="1">
      <c r="A5" s="95" t="n"/>
      <c r="B5" s="157" t="str">
        <f>IF('発行'!$B$6="","領収書",SUBSTITUTE('発行'!$B$6," ",""))</f>
        <v>領収書</v>
      </c>
    </row>
    <row r="6" ht="16" customHeight="1">
      <c r="A6" s="95" t="n"/>
      <c r="B6" s="158" t="str">
        <f>'発行'!$B$7</f>
        <v/>
      </c>
    </row>
    <row r="7" ht="28" customHeight="1">
      <c r="A7" s="95" t="n"/>
      <c r="B7" s="158" t="str">
        <f>'発行'!$B$8</f>
        <v/>
      </c>
    </row>
    <row r="8" ht="28" customHeight="1">
      <c r="A8" s="95" t="n"/>
      <c r="B8" s="196" t="str">
        <f>'発行'!$B$9</f>
        <v/>
      </c>
      <c r="C8" s="195" t="n"/>
      <c r="D8" s="195" t="n"/>
    </row>
    <row r="9" ht="36" customHeight="1">
      <c r="A9" s="95" t="n"/>
      <c r="B9" s="159" t="inlineStr">
        <is>
          <t>合計</t>
        </is>
      </c>
      <c r="C9" s="160" t="str">
        <f>SUBSTITUTE('発行'!$B$10,"金額　","")</f>
        <v/>
      </c>
    </row>
    <row r="10" ht="24" customHeight="1">
      <c r="A10" s="95" t="n"/>
      <c r="B10" s="161" t="str">
        <f>'発行'!$B$12</f>
        <v/>
      </c>
    </row>
    <row r="11" ht="24" customHeight="1">
      <c r="A11" s="95" t="n"/>
      <c r="B11" s="161" t="str">
        <f>'発行'!$B$13</f>
        <v/>
      </c>
    </row>
    <row r="12" ht="24" customHeight="1">
      <c r="A12" s="95" t="n"/>
      <c r="B12" s="161" t="str">
        <f>'発行'!$B$14</f>
        <v/>
      </c>
    </row>
    <row r="13" ht="24" customHeight="1">
      <c r="A13" s="95" t="n"/>
      <c r="B13" s="161" t="str">
        <f>'発行'!$B$15</f>
        <v/>
      </c>
    </row>
    <row r="14" ht="6" customHeight="1">
      <c r="A14" s="95" t="n"/>
      <c r="B14" s="197" t="n"/>
      <c r="C14" s="195" t="n"/>
      <c r="D14" s="195" t="n"/>
    </row>
    <row r="15" ht="36" customHeight="1">
      <c r="A15" s="95" t="n"/>
      <c r="B15" s="162" t="str">
        <f>'発行'!$B$11</f>
        <v/>
      </c>
    </row>
    <row r="16" ht="24" customHeight="1">
      <c r="A16" s="95" t="n"/>
      <c r="B16" s="124" t="str">
        <f>'発行'!$B$20</f>
        <v/>
      </c>
    </row>
  </sheetData>
  <mergeCells count="16">
    <mergeCell ref="B10:D10"/>
    <mergeCell ref="B11:D11"/>
    <mergeCell ref="B3:D3"/>
    <mergeCell ref="B5:D5"/>
    <mergeCell ref="B14:D14"/>
    <mergeCell ref="B15:D15"/>
    <mergeCell ref="B1:D1"/>
    <mergeCell ref="B8:D8"/>
    <mergeCell ref="B4:D4"/>
    <mergeCell ref="B16:D16"/>
    <mergeCell ref="B13:D13"/>
    <mergeCell ref="C9:D9"/>
    <mergeCell ref="B12:D12"/>
    <mergeCell ref="B7:D7"/>
    <mergeCell ref="B6:D6"/>
    <mergeCell ref="B2:D2"/>
  </mergeCells>
  <pageMargins left="0.3" right="0.3" top="0.3" bottom="0.3" header="0.2" footer="0.2"/>
  <pageSetup orientation="portrait" paperSize="70" fitToHeight="1" fitToWidth="1"/>
</worksheet>
</file>

<file path=xl/worksheets/sheet8.xml><?xml version="1.0" encoding="utf-8"?>
<worksheet xmlns="http://schemas.openxmlformats.org/spreadsheetml/2006/main">
  <sheetPr>
    <tabColor rgb="00B9C4CF"/>
    <outlinePr summaryBelow="1" summaryRight="1"/>
    <pageSetUpPr fitToPage="1"/>
  </sheetPr>
  <dimension ref="A1:D26"/>
  <sheetViews>
    <sheetView showGridLines="0" tabSelected="0" workbookViewId="0">
      <selection activeCell="A1" sqref="A1"/>
    </sheetView>
  </sheetViews>
  <sheetFormatPr baseColWidth="8" defaultRowHeight="15"/>
  <cols>
    <col width="16" customWidth="1" min="1" max="1"/>
    <col width="16" customWidth="1" min="2" max="2"/>
    <col width="14" customWidth="1" min="3" max="3"/>
    <col width="36" customWidth="1" min="4" max="4"/>
    <col width="4" customWidth="1" min="5" max="5"/>
    <col width="40" customWidth="1" min="6" max="6"/>
  </cols>
  <sheetData>
    <row r="1" ht="26" customHeight="1">
      <c r="A1" s="94" t="inlineStr">
        <is>
          <t>印紙判定表（売上代金の受取書・第17号の1文書）</t>
        </is>
      </c>
    </row>
    <row r="2" ht="44" customHeight="1">
      <c r="A2" s="98" t="inlineStr">
        <is>
          <t>国税庁 タックスアンサー No.7105（令和8年4月1日現在）の区分。このサイトの印紙税額一覧と同じ表です。ここを直すと台帳と検算が全部変わります（1か所だけ）。5万円未満の行は税額0＝非課税です。</t>
        </is>
      </c>
    </row>
    <row r="3">
      <c r="A3" s="95" t="n"/>
      <c r="B3" s="95" t="n"/>
      <c r="C3" s="95" t="n"/>
      <c r="D3" s="95" t="n"/>
    </row>
    <row r="4">
      <c r="A4" s="13" t="inlineStr">
        <is>
          <t>以上（円）</t>
        </is>
      </c>
      <c r="B4" s="13" t="inlineStr">
        <is>
          <t>以下（円）</t>
        </is>
      </c>
      <c r="C4" s="13" t="inlineStr">
        <is>
          <t>印紙税額（円）</t>
        </is>
      </c>
      <c r="D4" s="13" t="inlineStr">
        <is>
          <t>区分</t>
        </is>
      </c>
    </row>
    <row r="5">
      <c r="A5" s="105" t="n">
        <v>0</v>
      </c>
      <c r="B5" s="105" t="n">
        <v>49999</v>
      </c>
      <c r="C5" s="105" t="n">
        <v>0</v>
      </c>
      <c r="D5" s="11" t="inlineStr">
        <is>
          <t>5万円未満</t>
        </is>
      </c>
    </row>
    <row r="6">
      <c r="A6" s="105" t="n">
        <v>50000</v>
      </c>
      <c r="B6" s="105" t="n">
        <v>1000000</v>
      </c>
      <c r="C6" s="105" t="n">
        <v>200</v>
      </c>
      <c r="D6" s="11" t="inlineStr">
        <is>
          <t>5万円以上100万円以下</t>
        </is>
      </c>
    </row>
    <row r="7">
      <c r="A7" s="105" t="n">
        <v>1000001</v>
      </c>
      <c r="B7" s="105" t="n">
        <v>2000000</v>
      </c>
      <c r="C7" s="105" t="n">
        <v>400</v>
      </c>
      <c r="D7" s="11" t="inlineStr">
        <is>
          <t>100万円を超え200万円以下</t>
        </is>
      </c>
    </row>
    <row r="8">
      <c r="A8" s="105" t="n">
        <v>2000001</v>
      </c>
      <c r="B8" s="105" t="n">
        <v>3000000</v>
      </c>
      <c r="C8" s="105" t="n">
        <v>600</v>
      </c>
      <c r="D8" s="11" t="inlineStr">
        <is>
          <t>200万円を超え300万円以下</t>
        </is>
      </c>
    </row>
    <row r="9">
      <c r="A9" s="105" t="n">
        <v>3000001</v>
      </c>
      <c r="B9" s="105" t="n">
        <v>5000000</v>
      </c>
      <c r="C9" s="105" t="n">
        <v>1000</v>
      </c>
      <c r="D9" s="11" t="inlineStr">
        <is>
          <t>300万円を超え500万円以下</t>
        </is>
      </c>
    </row>
    <row r="10">
      <c r="A10" s="105" t="n">
        <v>5000001</v>
      </c>
      <c r="B10" s="105" t="n">
        <v>10000000</v>
      </c>
      <c r="C10" s="105" t="n">
        <v>2000</v>
      </c>
      <c r="D10" s="11" t="inlineStr">
        <is>
          <t>500万円を超え1千万円以下</t>
        </is>
      </c>
    </row>
    <row r="11">
      <c r="A11" s="105" t="n">
        <v>10000001</v>
      </c>
      <c r="B11" s="105" t="n">
        <v>20000000</v>
      </c>
      <c r="C11" s="105" t="n">
        <v>4000</v>
      </c>
      <c r="D11" s="11" t="inlineStr">
        <is>
          <t>1千万円を超え2千万円以下</t>
        </is>
      </c>
    </row>
    <row r="12">
      <c r="A12" s="105" t="n">
        <v>20000001</v>
      </c>
      <c r="B12" s="105" t="n">
        <v>30000000</v>
      </c>
      <c r="C12" s="105" t="n">
        <v>6000</v>
      </c>
      <c r="D12" s="11" t="inlineStr">
        <is>
          <t>2千万円を超え3千万円以下</t>
        </is>
      </c>
    </row>
    <row r="13">
      <c r="A13" s="105" t="n">
        <v>30000001</v>
      </c>
      <c r="B13" s="105" t="n">
        <v>50000000</v>
      </c>
      <c r="C13" s="105" t="n">
        <v>10000</v>
      </c>
      <c r="D13" s="11" t="inlineStr">
        <is>
          <t>3千万円を超え5千万円以下</t>
        </is>
      </c>
    </row>
    <row r="14">
      <c r="A14" s="105" t="n">
        <v>50000001</v>
      </c>
      <c r="B14" s="105" t="n">
        <v>100000000</v>
      </c>
      <c r="C14" s="105" t="n">
        <v>20000</v>
      </c>
      <c r="D14" s="11" t="inlineStr">
        <is>
          <t>5千万円を超え1億円以下</t>
        </is>
      </c>
    </row>
    <row r="15">
      <c r="A15" s="105" t="n">
        <v>100000001</v>
      </c>
      <c r="B15" s="105" t="n">
        <v>200000000</v>
      </c>
      <c r="C15" s="105" t="n">
        <v>40000</v>
      </c>
      <c r="D15" s="11" t="inlineStr">
        <is>
          <t>1億円を超え2億円以下</t>
        </is>
      </c>
    </row>
    <row r="16">
      <c r="A16" s="105" t="n">
        <v>200000001</v>
      </c>
      <c r="B16" s="105" t="n">
        <v>300000000</v>
      </c>
      <c r="C16" s="105" t="n">
        <v>60000</v>
      </c>
      <c r="D16" s="11" t="inlineStr">
        <is>
          <t>2億円を超え3億円以下</t>
        </is>
      </c>
    </row>
    <row r="17">
      <c r="A17" s="105" t="n">
        <v>300000001</v>
      </c>
      <c r="B17" s="105" t="n">
        <v>500000000</v>
      </c>
      <c r="C17" s="105" t="n">
        <v>100000</v>
      </c>
      <c r="D17" s="11" t="inlineStr">
        <is>
          <t>3億円を超え5億円以下</t>
        </is>
      </c>
    </row>
    <row r="18">
      <c r="A18" s="105" t="n">
        <v>500000001</v>
      </c>
      <c r="B18" s="105" t="n">
        <v>1000000000</v>
      </c>
      <c r="C18" s="105" t="n">
        <v>150000</v>
      </c>
      <c r="D18" s="11" t="inlineStr">
        <is>
          <t>5億円を超え10億円以下</t>
        </is>
      </c>
    </row>
    <row r="19">
      <c r="A19" s="105" t="n">
        <v>1000000001</v>
      </c>
      <c r="B19" s="105" t="inlineStr">
        <is>
          <t>上限なし</t>
        </is>
      </c>
      <c r="C19" s="105" t="n">
        <v>200000</v>
      </c>
      <c r="D19" s="11" t="inlineStr">
        <is>
          <t>10億円を超えるもの</t>
        </is>
      </c>
    </row>
    <row r="20">
      <c r="A20" s="95" t="n"/>
      <c r="B20" s="95" t="n"/>
      <c r="C20" s="95" t="n"/>
      <c r="D20" s="95" t="n"/>
    </row>
    <row r="21" ht="22" customHeight="1">
      <c r="A21" s="94" t="inlineStr">
        <is>
          <t>売上代金以外の受取書（預り金・保証金など・第17号の2文書）</t>
        </is>
      </c>
    </row>
    <row r="22">
      <c r="A22" s="13" t="inlineStr">
        <is>
          <t>以上（円）</t>
        </is>
      </c>
      <c r="B22" s="13" t="inlineStr">
        <is>
          <t>以下（円）</t>
        </is>
      </c>
      <c r="C22" s="13" t="inlineStr">
        <is>
          <t>印紙税額（円）</t>
        </is>
      </c>
      <c r="D22" s="13" t="inlineStr">
        <is>
          <t>区分</t>
        </is>
      </c>
    </row>
    <row r="23">
      <c r="A23" s="105" t="n">
        <v>0</v>
      </c>
      <c r="B23" s="105" t="n">
        <v>49999</v>
      </c>
      <c r="C23" s="105" t="n">
        <v>0</v>
      </c>
      <c r="D23" s="11" t="inlineStr">
        <is>
          <t>5万円未満</t>
        </is>
      </c>
    </row>
    <row r="24">
      <c r="A24" s="105" t="n">
        <v>50000</v>
      </c>
      <c r="B24" s="105" t="inlineStr">
        <is>
          <t>上限なし</t>
        </is>
      </c>
      <c r="C24" s="105" t="n">
        <v>200</v>
      </c>
      <c r="D24" s="11" t="inlineStr">
        <is>
          <t>5万円以上</t>
        </is>
      </c>
    </row>
    <row r="25">
      <c r="A25" s="95" t="n"/>
      <c r="B25" s="95" t="n"/>
      <c r="C25" s="95" t="n"/>
      <c r="D25" s="95" t="n"/>
    </row>
    <row r="26" ht="30" customHeight="1">
      <c r="A26" s="97" t="inlineStr">
        <is>
          <t>営業に関しない受取書は非課税。記載金額のない受取書は200円（このブックの台帳は金額を入れる前提なので使いません）。判定額の決め方は「使い方」を見てください。</t>
        </is>
      </c>
    </row>
  </sheetData>
  <mergeCells count="4">
    <mergeCell ref="A1:D1"/>
    <mergeCell ref="A21:D21"/>
    <mergeCell ref="A26:D26"/>
    <mergeCell ref="A2:D2"/>
  </mergeCells>
  <pageMargins left="0.4" right="0.4" top="0.45" bottom="0.45" header="0.2" footer="0.2"/>
  <pageSetup orientation="portrait" paperSize="9" fitToHeight="1" fitToWidth="1"/>
</worksheet>
</file>

<file path=xl/worksheets/sheet9.xml><?xml version="1.0" encoding="utf-8"?>
<worksheet xmlns="http://schemas.openxmlformats.org/spreadsheetml/2006/main">
  <sheetPr>
    <tabColor rgb="00B9C4CF"/>
    <outlinePr summaryBelow="1" summaryRight="1"/>
    <pageSetUpPr fitToPage="1"/>
  </sheetPr>
  <dimension ref="A1:C23"/>
  <sheetViews>
    <sheetView showGridLines="0" tabSelected="0" workbookViewId="0">
      <selection activeCell="A1" sqref="A1"/>
    </sheetView>
  </sheetViews>
  <sheetFormatPr baseColWidth="8" defaultRowHeight="15"/>
  <cols>
    <col width="3" customWidth="1" min="1" max="1"/>
    <col width="74" customWidth="1" min="2" max="2"/>
    <col width="60" customWidth="1" min="3" max="3"/>
  </cols>
  <sheetData>
    <row r="1" ht="26" customHeight="1">
      <c r="A1" s="94" t="inlineStr">
        <is>
          <t>記入例（7場面・全部架空の人名・社名・登録番号です）</t>
        </is>
      </c>
    </row>
    <row r="2" ht="30" customHeight="1">
      <c r="A2" s="98" t="inlineStr">
        <is>
          <t>実在しない人物・会社です。登録番号は例のための番号で、国税庁の適格請求書発行事業者公表サイトで「存在しません」と出ることを確かめたものです（2026-10-10）。この例を、台帳にそのまま入力して確かめることもできます。</t>
        </is>
      </c>
    </row>
    <row r="3">
      <c r="A3" s="95" t="n"/>
      <c r="B3" s="95" t="n"/>
      <c r="C3" s="95" t="n"/>
    </row>
    <row r="4" ht="22" customHeight="1">
      <c r="A4" s="95" t="n"/>
      <c r="B4" s="94" t="inlineStr">
        <is>
          <t>例1　事業者宛（適格請求書の形）・印紙あり</t>
        </is>
      </c>
    </row>
    <row r="5" ht="168.5" customHeight="1">
      <c r="A5" s="95" t="n"/>
      <c r="B5" s="88" t="inlineStr">
        <is>
          <t>領 収 書　　No.0012
令和8年10月6日
株式会社サンプル商事 御中
金額　￥165,000 －
但し　Webサイト制作費（令和8年9月分）として
上記正に領収いたしました。
10%対象　税抜 150,000円　消費税額 15,000円（税込 165,000円）
山田デザイン事務所　山田 花子
東京都〇〇区〇〇1-2-3　電話 03-0000-0000
登録番号 T1234567890123
［収入印紙 200円 貼付欄］</t>
        </is>
      </c>
      <c r="C5" s="89" t="inlineStr">
        <is>
          <t>判定額 150,000円（税抜）。売上代金の受取書で、消費税額を区分して書いたので、消費税額は記載金額に含めません（国税庁 No.7124）。5万円以上100万円以下なので200円です（国税庁 No.7105）。印紙は相手に渡す本紙に貼り、控えには貼りません。</t>
        </is>
      </c>
    </row>
    <row r="6">
      <c r="A6" s="95" t="n"/>
      <c r="B6" s="95" t="n"/>
      <c r="C6" s="95" t="n"/>
    </row>
    <row r="7" ht="22" customHeight="1">
      <c r="A7" s="95" t="n"/>
      <c r="B7" s="94" t="inlineStr">
        <is>
          <t>例2　店頭（適格簡易請求書）・「上様」・10%と8%が混在</t>
        </is>
      </c>
    </row>
    <row r="8" ht="183" customHeight="1">
      <c r="A8" s="95" t="n"/>
      <c r="B8" s="88" t="inlineStr">
        <is>
          <t>領 収 書　　No.0057
令和8年10月6日
上様
金額　￥2,520 －
但し　店内飲食代・お持ち帰りの焼き菓子代として（※は軽減税率の対象品目）
上記正に領収いたしました。
10%対象　1,980円（うち消費税額 180円）
8%対象※　540円（うち消費税額 40円）
カフェ・サンプル
東京都〇〇区〇〇4-5-6　電話 03-0000-1111
登録番号 T9876543210987</t>
        </is>
      </c>
      <c r="C8" s="89" t="inlineStr">
        <is>
          <t>判定額 2,300円（税抜。標準1,800円＋軽減500円）。5万円未満なので印紙は要りません（国税庁 No.7105）。簡易請求書は「適用税率」か「消費税額等」のどちらか一方でよく、両方書いてもよいので、この例は両方書いています（国税庁 問58）。標準は1,980×10÷110＝180円、軽減は540×8÷108＝40円。</t>
        </is>
      </c>
    </row>
    <row r="9">
      <c r="A9" s="95" t="n"/>
      <c r="B9" s="95" t="n"/>
      <c r="C9" s="95" t="n"/>
    </row>
    <row r="10" ht="22" customHeight="1">
      <c r="A10" s="95" t="n"/>
      <c r="B10" s="94" t="inlineStr">
        <is>
          <t>例3　免税事業者（登録なし）の領収書・印紙なし</t>
        </is>
      </c>
    </row>
    <row r="11" ht="139.5" customHeight="1">
      <c r="A11" s="95" t="n"/>
      <c r="B11" s="88" t="inlineStr">
        <is>
          <t>領 収 書　　No.0003
令和8年10月6日
株式会社サンプル商事 御中
金額　￥33,000 －
但し　原稿執筆料として
上記正に領収いたしました。
鈴木 太郎（ライター）
神奈川県〇〇市〇〇7-8-9
登録番号なし（適格請求書ではない領収書）</t>
        </is>
      </c>
      <c r="C11" s="89" t="inlineStr">
        <is>
          <t>判定額 33,000円（免税事業者なので税込の額。国税庁 No.7124 の注）。5万円未満なので印紙は要りません（国税庁 No.7105）。税率・消費税額の欄は使いません。登録番号は書かず、登録番号に似た英数字も書きません（国税庁 問26-2 注2）。</t>
        </is>
      </c>
    </row>
    <row r="12">
      <c r="A12" s="95" t="n"/>
      <c r="B12" s="95" t="n"/>
      <c r="C12" s="95" t="n"/>
    </row>
    <row r="13" ht="22" customHeight="1">
      <c r="A13" s="95" t="n"/>
      <c r="B13" s="94" t="inlineStr">
        <is>
          <t>例4　クレジットカード払い（印紙が要らない書き方）</t>
        </is>
      </c>
    </row>
    <row r="14" ht="154" customHeight="1">
      <c r="A14" s="95" t="n"/>
      <c r="B14" s="88" t="inlineStr">
        <is>
          <t>領 収 書　　No.0013
令和8年10月6日
株式会社サンプル商事 御中
金額　￥77,000 －
但し　コンサルティング料として（クレジットカード利用）
上記正に領収いたしました。
10%対象　税抜 70,000円　消費税額 7,000円（税込 77,000円）
山田デザイン事務所　山田 花子
東京都〇〇区〇〇1-2-3　電話 03-0000-0000
登録番号 T1234567890123</t>
        </is>
      </c>
      <c r="C14" s="89" t="inlineStr">
        <is>
          <t>「クレジットカード利用」と領収書に書いたので、第17号の1文書に当たらず、印紙は要りません（国税庁 質疑応答19/37）。書かなければ当たり、判定額70,000円（税抜）で200円です。「非課税」ではなく「課税文書に当たらない」です。</t>
        </is>
      </c>
    </row>
    <row r="15">
      <c r="A15" s="95" t="n"/>
      <c r="B15" s="95" t="n"/>
      <c r="C15" s="95" t="n"/>
    </row>
    <row r="16" ht="22" customHeight="1">
      <c r="A16" s="95" t="n"/>
      <c r="B16" s="94" t="inlineStr">
        <is>
          <t>例5　再発行</t>
        </is>
      </c>
    </row>
    <row r="17" ht="168.5" customHeight="1">
      <c r="A17" s="95" t="n"/>
      <c r="B17" s="88" t="inlineStr">
        <is>
          <t>領 収 書（再発行）　　No.0014
令和8年10月20日　（再発行）元の領収書 令和8年10月6日付
株式会社サンプル商事 御中
金額　￥165,000 －
但し　Webサイト制作費（令和8年9月分）として
上記正に領収いたしました。
10%対象　税抜 150,000円　消費税額 15,000円（税込 165,000円）
山田デザイン事務所　山田 花子
東京都〇〇区〇〇1-2-3　電話 03-0000-0000
登録番号 T1234567890123
［収入印紙 200円 貼付欄］</t>
        </is>
      </c>
      <c r="C17" s="89" t="inlineStr">
        <is>
          <t>判定額 150,000円（税抜）で200円です（国税庁 No.7105・No.7124）。再発行した受取書も第17号文書で、納税義務者は作成者です（国税庁 質疑応答19/44）。元の領収書に貼った印紙とは別に、再発行にも印紙が要ります。台帳には新しい行（新しい番号）で入れ、「再発行」と元の領収書の日付を入れて、二重に計上されないようにします（慣行）。</t>
        </is>
      </c>
    </row>
    <row r="18">
      <c r="A18" s="95" t="n"/>
      <c r="B18" s="95" t="n"/>
      <c r="C18" s="95" t="n"/>
    </row>
    <row r="19" ht="22" customHeight="1">
      <c r="A19" s="95" t="n"/>
      <c r="B19" s="94" t="inlineStr">
        <is>
          <t>例6　課税対象外（入湯税）を含む</t>
        </is>
      </c>
    </row>
    <row r="20" ht="168.5" customHeight="1">
      <c r="A20" s="95" t="n"/>
      <c r="B20" s="88" t="inlineStr">
        <is>
          <t>領 収 書　　No.0031
令和8年10月6日
上様
金額　￥16,650 －
但し　宿泊費・入湯税（150円）として
上記正に領収いたしました。
10%対象　16,500円（うち消費税額 1,500円）
課税対象外（入湯税など）　150円
旅館サンプル荘
〇〇県〇〇市〇〇10-1　電話 0000-00-0000
登録番号 T2468013579246</t>
        </is>
      </c>
      <c r="C20" s="89" t="inlineStr">
        <is>
          <t>判定額 15,000円（税抜。入湯税150円は入れない＝印紙税法基本通達 第32条）。5万円未満なので印紙は要りません（国税庁 No.7105）。旅館は入湯税の特別徴収義務者で、領収書に入湯税の額を書いているので、その額を除いた金額で判定します。数字は国税庁 問58-2 の旅館の記載例（宿泊料16,500円・入湯税150円・領収金額16,650円）と同じです。</t>
        </is>
      </c>
    </row>
    <row r="21">
      <c r="A21" s="95" t="n"/>
      <c r="B21" s="95" t="n"/>
      <c r="C21" s="95" t="n"/>
    </row>
    <row r="22" ht="22" customHeight="1">
      <c r="A22" s="95" t="n"/>
      <c r="B22" s="94" t="inlineStr">
        <is>
          <t>例7　銀行振込で受け取った代金・印紙あり</t>
        </is>
      </c>
    </row>
    <row r="23" ht="168.5" customHeight="1">
      <c r="A23" s="95" t="n"/>
      <c r="B23" s="88" t="inlineStr">
        <is>
          <t>領 収 書　　No.0015
令和8年10月8日
株式会社サンプル商事 御中
金額　￥220,000 －
但し　Webサイト保守料（令和8年4月〜9月分）として
上記正に領収いたしました。
10%対象　税抜 200,000円　消費税額 20,000円（税込 220,000円）
山田デザイン事務所　山田 花子
東京都〇〇区〇〇1-2-3　電話 03-0000-0000
登録番号 T1234567890123
［収入印紙 200円 貼付欄］</t>
        </is>
      </c>
      <c r="C23" s="89" t="inlineStr">
        <is>
          <t>判定額 200,000円（税抜）で200円です（国税庁 No.7105・No.7124）。振込で受け取った代金でも、受け取ったことを証明する領収書は第17号文書です（国税庁 質疑応答19/10）。印紙税法基本通達 別表第一 第17号文書の4は、口座振込みの入金を知らせる「振込済みのお知らせ」等と称する文書も第17号文書（金銭の受取書）に当たるとしています。</t>
        </is>
      </c>
    </row>
  </sheetData>
  <mergeCells count="9">
    <mergeCell ref="B13:C13"/>
    <mergeCell ref="B16:C16"/>
    <mergeCell ref="B7:C7"/>
    <mergeCell ref="A1:C1"/>
    <mergeCell ref="B19:C19"/>
    <mergeCell ref="B10:C10"/>
    <mergeCell ref="B22:C22"/>
    <mergeCell ref="B4:C4"/>
    <mergeCell ref="A2:C2"/>
  </mergeCells>
  <pageMargins left="0.4" right="0.4" top="0.45" bottom="0.45" header="0.2" footer="0.2"/>
  <pageSetup orientation="portrait" paperSize="9" fitToHeight="0" fitToWidth="1"/>
</worksheet>
</file>

<file path=xl/worksheets/sheet10.xml><?xml version="1.0" encoding="utf-8"?>
<worksheet xmlns="http://schemas.openxmlformats.org/spreadsheetml/2006/main">
  <sheetPr>
    <tabColor rgb="00B9C4CF"/>
    <outlinePr summaryBelow="1" summaryRight="1"/>
    <pageSetUpPr fitToPage="1"/>
  </sheetPr>
  <dimension ref="A1:AC34"/>
  <sheetViews>
    <sheetView showGridLines="0" tabSelected="0"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40" customWidth="1" min="1" max="1"/>
    <col width="8" customWidth="1" min="2" max="2"/>
    <col width="8" customWidth="1" min="3" max="3"/>
    <col width="8" customWidth="1" min="4" max="4"/>
    <col width="7" customWidth="1" min="5" max="5"/>
    <col width="16" customWidth="1" min="6" max="6"/>
    <col width="11" customWidth="1" min="7" max="7"/>
    <col width="11" customWidth="1" min="8" max="8"/>
    <col width="11" customWidth="1" min="9" max="9"/>
    <col width="9" customWidth="1" min="10" max="10"/>
    <col width="11" customWidth="1" min="11" max="11"/>
    <col width="9" customWidth="1" min="12" max="12"/>
    <col width="6" customWidth="1" min="13" max="13"/>
    <col width="6" customWidth="1" min="14" max="14"/>
    <col width="6" customWidth="1" min="15" max="15"/>
    <col width="10" customWidth="1" min="16" max="16"/>
    <col width="10" customWidth="1" min="17" max="17"/>
    <col width="10" customWidth="1" min="18" max="18"/>
    <col width="10" customWidth="1" min="19" max="19"/>
    <col width="11" customWidth="1" min="20" max="20"/>
    <col width="11" customWidth="1" min="21" max="21"/>
    <col width="11" customWidth="1" min="22" max="22"/>
    <col width="8" customWidth="1" min="23" max="23"/>
    <col width="10" customWidth="1" min="24" max="24"/>
    <col width="10" customWidth="1" min="25" max="25"/>
    <col width="11" customWidth="1" min="26" max="26"/>
    <col width="11" customWidth="1" min="27" max="27"/>
    <col width="9" customWidth="1" min="28" max="28"/>
    <col width="8" customWidth="1" min="29" max="29"/>
  </cols>
  <sheetData>
    <row r="1" ht="26" customHeight="1">
      <c r="A1" s="94" t="inlineStr">
        <is>
          <t>検算（式の結果と、式を使わずに計算した期待値を並べる）</t>
        </is>
      </c>
    </row>
    <row r="2" ht="32" customHeight="1">
      <c r="A2" s="98" t="inlineStr">
        <is>
          <t>「期待」は分数で正確に計算した値です（国税庁 問57・No.7105・No.7124・質疑応答19/21 の方式）。NG が1つでも出たら、式が壊れています。税率は設定シートの税率表を使います。</t>
        </is>
      </c>
      <c r="S2" s="95" t="n"/>
      <c r="T2" s="95" t="n"/>
      <c r="U2" s="95" t="n"/>
      <c r="V2" s="95" t="n"/>
      <c r="W2" s="95" t="n"/>
      <c r="X2" s="95" t="n"/>
      <c r="Y2" s="95" t="n"/>
      <c r="Z2" s="95" t="n"/>
      <c r="AA2" s="95" t="n"/>
      <c r="AB2" s="95" t="n"/>
      <c r="AC2" s="95" t="n"/>
    </row>
    <row r="3">
      <c r="A3" s="163" t="str">
        <f>"OK "&amp;COUNTIF(AC5:AC34,"OK")&amp;" 件 ／ NG "&amp;COUNTIF(AC5:AC34,"NG")&amp;" 件"</f>
        <v>OK 30 件 ／ NG 0 件</v>
      </c>
      <c r="G3" s="95" t="n"/>
      <c r="H3" s="95" t="n"/>
      <c r="I3" s="95" t="n"/>
      <c r="J3" s="95" t="n"/>
      <c r="K3" s="95" t="n"/>
      <c r="L3" s="95" t="n"/>
      <c r="M3" s="95" t="n"/>
      <c r="N3" s="95" t="n"/>
      <c r="O3" s="95" t="n"/>
      <c r="P3" s="95" t="n"/>
      <c r="Q3" s="95" t="n"/>
      <c r="R3" s="95" t="n"/>
      <c r="S3" s="95" t="n"/>
      <c r="T3" s="95" t="n"/>
      <c r="U3" s="95" t="n"/>
      <c r="V3" s="95" t="n"/>
      <c r="W3" s="95" t="n"/>
      <c r="X3" s="95" t="n"/>
      <c r="Y3" s="95" t="n"/>
      <c r="Z3" s="95" t="n"/>
      <c r="AA3" s="95" t="n"/>
      <c r="AB3" s="95" t="n"/>
      <c r="AC3" s="95" t="n"/>
    </row>
    <row r="4" ht="32" customHeight="1">
      <c r="A4" s="13" t="inlineStr">
        <is>
          <t>試験の内容</t>
        </is>
      </c>
      <c r="B4" s="13" t="inlineStr">
        <is>
          <t>課税事業者</t>
        </is>
      </c>
      <c r="C4" s="13" t="inlineStr">
        <is>
          <t>端数処理</t>
        </is>
      </c>
      <c r="D4" s="13" t="inlineStr">
        <is>
          <t>消費税額を印字</t>
        </is>
      </c>
      <c r="E4" s="13" t="inlineStr">
        <is>
          <t>入力方式</t>
        </is>
      </c>
      <c r="F4" s="13" t="inlineStr">
        <is>
          <t>支払方法</t>
        </is>
      </c>
      <c r="G4" s="13" t="inlineStr">
        <is>
          <t>取引日</t>
        </is>
      </c>
      <c r="H4" s="13" t="inlineStr">
        <is>
          <t>標準の対象額</t>
        </is>
      </c>
      <c r="I4" s="13" t="inlineStr">
        <is>
          <t>軽減の対象額</t>
        </is>
      </c>
      <c r="J4" s="13" t="inlineStr">
        <is>
          <t>課税対象外</t>
        </is>
      </c>
      <c r="K4" s="13" t="inlineStr">
        <is>
          <t>売上代金以外</t>
        </is>
      </c>
      <c r="L4" s="13" t="inlineStr">
        <is>
          <t>営業に関しない</t>
        </is>
      </c>
      <c r="M4" s="8" t="inlineStr">
        <is>
          <t>標準%</t>
        </is>
      </c>
      <c r="N4" s="8" t="inlineStr">
        <is>
          <t>軽減%</t>
        </is>
      </c>
      <c r="O4" s="8" t="inlineStr">
        <is>
          <t>計算可</t>
        </is>
      </c>
      <c r="P4" s="8" t="inlineStr">
        <is>
          <t>標準税抜</t>
        </is>
      </c>
      <c r="Q4" s="8" t="inlineStr">
        <is>
          <t>標準税額</t>
        </is>
      </c>
      <c r="R4" s="8" t="inlineStr">
        <is>
          <t>軽減税抜</t>
        </is>
      </c>
      <c r="S4" s="8" t="inlineStr">
        <is>
          <t>軽減税額</t>
        </is>
      </c>
      <c r="T4" s="8" t="inlineStr">
        <is>
          <t>領収金額</t>
        </is>
      </c>
      <c r="U4" s="8" t="inlineStr">
        <is>
          <t>判定額A</t>
        </is>
      </c>
      <c r="V4" s="8" t="inlineStr">
        <is>
          <t>A+B</t>
        </is>
      </c>
      <c r="W4" s="8" t="inlineStr">
        <is>
          <t>印紙</t>
        </is>
      </c>
      <c r="X4" s="13" t="inlineStr">
        <is>
          <t>期待:標準税額</t>
        </is>
      </c>
      <c r="Y4" s="13" t="inlineStr">
        <is>
          <t>期待:軽減税額</t>
        </is>
      </c>
      <c r="Z4" s="13" t="inlineStr">
        <is>
          <t>期待:判定額A</t>
        </is>
      </c>
      <c r="AA4" s="13" t="inlineStr">
        <is>
          <t>期待:A+B</t>
        </is>
      </c>
      <c r="AB4" s="13" t="inlineStr">
        <is>
          <t>期待:印紙</t>
        </is>
      </c>
      <c r="AC4" s="13" t="inlineStr">
        <is>
          <t>結果</t>
        </is>
      </c>
    </row>
    <row r="5">
      <c r="A5" s="12" t="inlineStr">
        <is>
          <t>55,000円 標準10%（税込）</t>
        </is>
      </c>
      <c r="B5" s="15" t="inlineStr">
        <is>
          <t>はい</t>
        </is>
      </c>
      <c r="C5" s="15" t="inlineStr">
        <is>
          <t>切捨て</t>
        </is>
      </c>
      <c r="D5" s="15" t="inlineStr">
        <is>
          <t>はい</t>
        </is>
      </c>
      <c r="E5" s="15" t="inlineStr">
        <is>
          <t>税込</t>
        </is>
      </c>
      <c r="F5" s="15" t="inlineStr">
        <is>
          <t>現金</t>
        </is>
      </c>
      <c r="G5" s="100" t="n">
        <v>46301</v>
      </c>
      <c r="H5" s="164" t="n">
        <v>55000</v>
      </c>
      <c r="I5" s="164" t="n"/>
      <c r="J5" s="164" t="n"/>
      <c r="K5" s="164" t="n"/>
      <c r="L5" s="15" t="n"/>
      <c r="M5" s="17">
        <f>IF(G5="","",IFERROR(LOOKUP(2,1/(('設定'!$B$16:$B$19&lt;&gt;"")*('設定'!$B$16:$B$19&lt;=G5)*('設定'!$C$16:$C$19&lt;&gt;"")),'設定'!$C$16:$C$19),""))</f>
        <v>10</v>
      </c>
      <c r="N5" s="17">
        <f>IF(G5="","",IFERROR(LOOKUP(2,1/(('設定'!$B$20:$B$23&lt;&gt;"")*('設定'!$B$20:$B$23&lt;=G5)*('設定'!$C$20:$C$23&lt;&gt;"")),'設定'!$C$20:$C$23),""))</f>
        <v>8</v>
      </c>
      <c r="O5" s="17">
        <f>IF(COUNT(H5,I5,J5,K5)=0,0,IF(AND(OR(N(H5)=0,M5&lt;&gt;""),OR(N(I5)=0,N5&lt;&gt;"")),1,0))</f>
        <v>1</v>
      </c>
      <c r="P5" s="105">
        <f>IF(O5=0,"",IF(N(H5)=0,0,IF(E5="税抜",H5,H5-Q5)))</f>
        <v>50000</v>
      </c>
      <c r="Q5" s="105">
        <f>IF(O5=0,"",IF(N(H5)=0,0,IF(C5="切上げ",ROUNDUP(IF(E5="税抜",H5*M5/100,H5*M5/(100+M5)),0),IF(C5="四捨五入",ROUND(IF(E5="税抜",H5*M5/100,H5*M5/(100+M5)),0),ROUNDDOWN(IF(E5="税抜",H5*M5/100,H5*M5/(100+M5)),0)))))</f>
        <v>5000</v>
      </c>
      <c r="R5" s="105">
        <f>IF(O5=0,"",IF(N(I5)=0,0,IF(E5="税抜",I5,I5-S5)))</f>
        <v>0</v>
      </c>
      <c r="S5" s="105">
        <f>IF(O5=0,"",IF(N(I5)=0,0,IF(C5="切上げ",ROUNDUP(IF(E5="税抜",I5*N5/100,I5*N5/(100+N5)),0),IF(C5="四捨五入",ROUND(IF(E5="税抜",I5*N5/100,I5*N5/(100+N5)),0),ROUNDDOWN(IF(E5="税抜",I5*N5/100,I5*N5/(100+N5)),0)))))</f>
        <v>0</v>
      </c>
      <c r="T5" s="105">
        <f>IF(O5=0,"",P5+Q5+R5+S5+N(J5)+N(K5))</f>
        <v>55000</v>
      </c>
      <c r="U5" s="105">
        <f>IF(O5=0,"",IF(AND(B5="はい",D5="はい"),P5+R5,P5+Q5+R5+S5))</f>
        <v>50000</v>
      </c>
      <c r="V5" s="105">
        <f>IF(O5=0,"",U5+N(K5))</f>
        <v>50000</v>
      </c>
      <c r="W5" s="105">
        <f>IF(O5=0,"",IF(L5="はい",0,IF(F5="クレジットカード",0,IF(F5="電子（PDFのみ）",0,IF(U5=0,IF(V5&lt;'印紙判定表'!$A$24,0,'印紙判定表'!$C$24),IF(V5&lt;'印紙判定表'!$A$6,0,INDEX('印紙判定表'!$C$5:$C$19,MATCH(MAX(U5,'印紙判定表'!$A$6),'印紙判定表'!$A$5:$A$19,1))))))))</f>
        <v>200</v>
      </c>
      <c r="X5" s="165" t="n">
        <v>5000</v>
      </c>
      <c r="Y5" s="165" t="n">
        <v>0</v>
      </c>
      <c r="Z5" s="165" t="n">
        <v>50000</v>
      </c>
      <c r="AA5" s="165" t="n">
        <v>50000</v>
      </c>
      <c r="AB5" s="165" t="n">
        <v>200</v>
      </c>
      <c r="AC5" s="166" t="str">
        <f>IF(AND(N(Q5)=X5,N(S5)=Y5,N(U5)=Z5,N(V5)=AA5,N(W5)=AB5),"OK","NG")</f>
        <v>OK</v>
      </c>
    </row>
    <row r="6">
      <c r="A6" s="12" t="inlineStr">
        <is>
          <t>54,000円 標準10%（税込）</t>
        </is>
      </c>
      <c r="B6" s="15" t="inlineStr">
        <is>
          <t>はい</t>
        </is>
      </c>
      <c r="C6" s="15" t="inlineStr">
        <is>
          <t>切捨て</t>
        </is>
      </c>
      <c r="D6" s="15" t="inlineStr">
        <is>
          <t>はい</t>
        </is>
      </c>
      <c r="E6" s="15" t="inlineStr">
        <is>
          <t>税込</t>
        </is>
      </c>
      <c r="F6" s="15" t="inlineStr">
        <is>
          <t>現金</t>
        </is>
      </c>
      <c r="G6" s="100" t="n">
        <v>46301</v>
      </c>
      <c r="H6" s="164" t="n">
        <v>54000</v>
      </c>
      <c r="I6" s="164" t="n"/>
      <c r="J6" s="164" t="n"/>
      <c r="K6" s="164" t="n"/>
      <c r="L6" s="15" t="n"/>
      <c r="M6" s="17">
        <f>IF(G6="","",IFERROR(LOOKUP(2,1/(('設定'!$B$16:$B$19&lt;&gt;"")*('設定'!$B$16:$B$19&lt;=G6)*('設定'!$C$16:$C$19&lt;&gt;"")),'設定'!$C$16:$C$19),""))</f>
        <v>10</v>
      </c>
      <c r="N6" s="17">
        <f>IF(G6="","",IFERROR(LOOKUP(2,1/(('設定'!$B$20:$B$23&lt;&gt;"")*('設定'!$B$20:$B$23&lt;=G6)*('設定'!$C$20:$C$23&lt;&gt;"")),'設定'!$C$20:$C$23),""))</f>
        <v>8</v>
      </c>
      <c r="O6" s="17">
        <f>IF(COUNT(H6,I6,J6,K6)=0,0,IF(AND(OR(N(H6)=0,M6&lt;&gt;""),OR(N(I6)=0,N6&lt;&gt;"")),1,0))</f>
        <v>1</v>
      </c>
      <c r="P6" s="105">
        <f>IF(O6=0,"",IF(N(H6)=0,0,IF(E6="税抜",H6,H6-Q6)))</f>
        <v>49091</v>
      </c>
      <c r="Q6" s="105">
        <f>IF(O6=0,"",IF(N(H6)=0,0,IF(C6="切上げ",ROUNDUP(IF(E6="税抜",H6*M6/100,H6*M6/(100+M6)),0),IF(C6="四捨五入",ROUND(IF(E6="税抜",H6*M6/100,H6*M6/(100+M6)),0),ROUNDDOWN(IF(E6="税抜",H6*M6/100,H6*M6/(100+M6)),0)))))</f>
        <v>4909</v>
      </c>
      <c r="R6" s="105">
        <f>IF(O6=0,"",IF(N(I6)=0,0,IF(E6="税抜",I6,I6-S6)))</f>
        <v>0</v>
      </c>
      <c r="S6" s="105">
        <f>IF(O6=0,"",IF(N(I6)=0,0,IF(C6="切上げ",ROUNDUP(IF(E6="税抜",I6*N6/100,I6*N6/(100+N6)),0),IF(C6="四捨五入",ROUND(IF(E6="税抜",I6*N6/100,I6*N6/(100+N6)),0),ROUNDDOWN(IF(E6="税抜",I6*N6/100,I6*N6/(100+N6)),0)))))</f>
        <v>0</v>
      </c>
      <c r="T6" s="105">
        <f>IF(O6=0,"",P6+Q6+R6+S6+N(J6)+N(K6))</f>
        <v>54000</v>
      </c>
      <c r="U6" s="105">
        <f>IF(O6=0,"",IF(AND(B6="はい",D6="はい"),P6+R6,P6+Q6+R6+S6))</f>
        <v>49091</v>
      </c>
      <c r="V6" s="105">
        <f>IF(O6=0,"",U6+N(K6))</f>
        <v>49091</v>
      </c>
      <c r="W6" s="105">
        <f>IF(O6=0,"",IF(L6="はい",0,IF(F6="クレジットカード",0,IF(F6="電子（PDFのみ）",0,IF(U6=0,IF(V6&lt;'印紙判定表'!$A$24,0,'印紙判定表'!$C$24),IF(V6&lt;'印紙判定表'!$A$6,0,INDEX('印紙判定表'!$C$5:$C$19,MATCH(MAX(U6,'印紙判定表'!$A$6),'印紙判定表'!$A$5:$A$19,1))))))))</f>
        <v>0</v>
      </c>
      <c r="X6" s="165" t="n">
        <v>4909</v>
      </c>
      <c r="Y6" s="165" t="n">
        <v>0</v>
      </c>
      <c r="Z6" s="165" t="n">
        <v>49091</v>
      </c>
      <c r="AA6" s="165" t="n">
        <v>49091</v>
      </c>
      <c r="AB6" s="165" t="n">
        <v>0</v>
      </c>
      <c r="AC6" s="166" t="str">
        <f>IF(AND(N(Q6)=X6,N(S6)=Y6,N(U6)=Z6,N(V6)=AA6,N(W6)=AB6),"OK","NG")</f>
        <v>OK</v>
      </c>
    </row>
    <row r="7">
      <c r="A7" s="12" t="inlineStr">
        <is>
          <t>54,000円 標準10%・切上げ</t>
        </is>
      </c>
      <c r="B7" s="15" t="inlineStr">
        <is>
          <t>はい</t>
        </is>
      </c>
      <c r="C7" s="15" t="inlineStr">
        <is>
          <t>切上げ</t>
        </is>
      </c>
      <c r="D7" s="15" t="inlineStr">
        <is>
          <t>はい</t>
        </is>
      </c>
      <c r="E7" s="15" t="inlineStr">
        <is>
          <t>税込</t>
        </is>
      </c>
      <c r="F7" s="15" t="inlineStr">
        <is>
          <t>現金</t>
        </is>
      </c>
      <c r="G7" s="100" t="n">
        <v>46301</v>
      </c>
      <c r="H7" s="164" t="n">
        <v>54000</v>
      </c>
      <c r="I7" s="164" t="n"/>
      <c r="J7" s="164" t="n"/>
      <c r="K7" s="164" t="n"/>
      <c r="L7" s="15" t="n"/>
      <c r="M7" s="17">
        <f>IF(G7="","",IFERROR(LOOKUP(2,1/(('設定'!$B$16:$B$19&lt;&gt;"")*('設定'!$B$16:$B$19&lt;=G7)*('設定'!$C$16:$C$19&lt;&gt;"")),'設定'!$C$16:$C$19),""))</f>
        <v>10</v>
      </c>
      <c r="N7" s="17">
        <f>IF(G7="","",IFERROR(LOOKUP(2,1/(('設定'!$B$20:$B$23&lt;&gt;"")*('設定'!$B$20:$B$23&lt;=G7)*('設定'!$C$20:$C$23&lt;&gt;"")),'設定'!$C$20:$C$23),""))</f>
        <v>8</v>
      </c>
      <c r="O7" s="17">
        <f>IF(COUNT(H7,I7,J7,K7)=0,0,IF(AND(OR(N(H7)=0,M7&lt;&gt;""),OR(N(I7)=0,N7&lt;&gt;"")),1,0))</f>
        <v>1</v>
      </c>
      <c r="P7" s="105">
        <f>IF(O7=0,"",IF(N(H7)=0,0,IF(E7="税抜",H7,H7-Q7)))</f>
        <v>49090</v>
      </c>
      <c r="Q7" s="105">
        <f>IF(O7=0,"",IF(N(H7)=0,0,IF(C7="切上げ",ROUNDUP(IF(E7="税抜",H7*M7/100,H7*M7/(100+M7)),0),IF(C7="四捨五入",ROUND(IF(E7="税抜",H7*M7/100,H7*M7/(100+M7)),0),ROUNDDOWN(IF(E7="税抜",H7*M7/100,H7*M7/(100+M7)),0)))))</f>
        <v>4910</v>
      </c>
      <c r="R7" s="105">
        <f>IF(O7=0,"",IF(N(I7)=0,0,IF(E7="税抜",I7,I7-S7)))</f>
        <v>0</v>
      </c>
      <c r="S7" s="105">
        <f>IF(O7=0,"",IF(N(I7)=0,0,IF(C7="切上げ",ROUNDUP(IF(E7="税抜",I7*N7/100,I7*N7/(100+N7)),0),IF(C7="四捨五入",ROUND(IF(E7="税抜",I7*N7/100,I7*N7/(100+N7)),0),ROUNDDOWN(IF(E7="税抜",I7*N7/100,I7*N7/(100+N7)),0)))))</f>
        <v>0</v>
      </c>
      <c r="T7" s="105">
        <f>IF(O7=0,"",P7+Q7+R7+S7+N(J7)+N(K7))</f>
        <v>54000</v>
      </c>
      <c r="U7" s="105">
        <f>IF(O7=0,"",IF(AND(B7="はい",D7="はい"),P7+R7,P7+Q7+R7+S7))</f>
        <v>49090</v>
      </c>
      <c r="V7" s="105">
        <f>IF(O7=0,"",U7+N(K7))</f>
        <v>49090</v>
      </c>
      <c r="W7" s="105">
        <f>IF(O7=0,"",IF(L7="はい",0,IF(F7="クレジットカード",0,IF(F7="電子（PDFのみ）",0,IF(U7=0,IF(V7&lt;'印紙判定表'!$A$24,0,'印紙判定表'!$C$24),IF(V7&lt;'印紙判定表'!$A$6,0,INDEX('印紙判定表'!$C$5:$C$19,MATCH(MAX(U7,'印紙判定表'!$A$6),'印紙判定表'!$A$5:$A$19,1))))))))</f>
        <v>0</v>
      </c>
      <c r="X7" s="165" t="n">
        <v>4910</v>
      </c>
      <c r="Y7" s="165" t="n">
        <v>0</v>
      </c>
      <c r="Z7" s="165" t="n">
        <v>49090</v>
      </c>
      <c r="AA7" s="165" t="n">
        <v>49090</v>
      </c>
      <c r="AB7" s="165" t="n">
        <v>0</v>
      </c>
      <c r="AC7" s="166" t="str">
        <f>IF(AND(N(Q7)=X7,N(S7)=Y7,N(U7)=Z7,N(V7)=AA7,N(W7)=AB7),"OK","NG")</f>
        <v>OK</v>
      </c>
    </row>
    <row r="8">
      <c r="A8" s="12" t="inlineStr">
        <is>
          <t>54,000円 免税事業者（消費税と書いても税込で判定）</t>
        </is>
      </c>
      <c r="B8" s="15" t="inlineStr">
        <is>
          <t>いいえ</t>
        </is>
      </c>
      <c r="C8" s="15" t="inlineStr">
        <is>
          <t>切捨て</t>
        </is>
      </c>
      <c r="D8" s="15" t="inlineStr">
        <is>
          <t>はい</t>
        </is>
      </c>
      <c r="E8" s="15" t="inlineStr">
        <is>
          <t>税込</t>
        </is>
      </c>
      <c r="F8" s="15" t="inlineStr">
        <is>
          <t>現金</t>
        </is>
      </c>
      <c r="G8" s="100" t="n">
        <v>46301</v>
      </c>
      <c r="H8" s="164" t="n">
        <v>54000</v>
      </c>
      <c r="I8" s="164" t="n"/>
      <c r="J8" s="164" t="n"/>
      <c r="K8" s="164" t="n"/>
      <c r="L8" s="15" t="n"/>
      <c r="M8" s="17">
        <f>IF(G8="","",IFERROR(LOOKUP(2,1/(('設定'!$B$16:$B$19&lt;&gt;"")*('設定'!$B$16:$B$19&lt;=G8)*('設定'!$C$16:$C$19&lt;&gt;"")),'設定'!$C$16:$C$19),""))</f>
        <v>10</v>
      </c>
      <c r="N8" s="17">
        <f>IF(G8="","",IFERROR(LOOKUP(2,1/(('設定'!$B$20:$B$23&lt;&gt;"")*('設定'!$B$20:$B$23&lt;=G8)*('設定'!$C$20:$C$23&lt;&gt;"")),'設定'!$C$20:$C$23),""))</f>
        <v>8</v>
      </c>
      <c r="O8" s="17">
        <f>IF(COUNT(H8,I8,J8,K8)=0,0,IF(AND(OR(N(H8)=0,M8&lt;&gt;""),OR(N(I8)=0,N8&lt;&gt;"")),1,0))</f>
        <v>1</v>
      </c>
      <c r="P8" s="105">
        <f>IF(O8=0,"",IF(N(H8)=0,0,IF(E8="税抜",H8,H8-Q8)))</f>
        <v>49091</v>
      </c>
      <c r="Q8" s="105">
        <f>IF(O8=0,"",IF(N(H8)=0,0,IF(C8="切上げ",ROUNDUP(IF(E8="税抜",H8*M8/100,H8*M8/(100+M8)),0),IF(C8="四捨五入",ROUND(IF(E8="税抜",H8*M8/100,H8*M8/(100+M8)),0),ROUNDDOWN(IF(E8="税抜",H8*M8/100,H8*M8/(100+M8)),0)))))</f>
        <v>4909</v>
      </c>
      <c r="R8" s="105">
        <f>IF(O8=0,"",IF(N(I8)=0,0,IF(E8="税抜",I8,I8-S8)))</f>
        <v>0</v>
      </c>
      <c r="S8" s="105">
        <f>IF(O8=0,"",IF(N(I8)=0,0,IF(C8="切上げ",ROUNDUP(IF(E8="税抜",I8*N8/100,I8*N8/(100+N8)),0),IF(C8="四捨五入",ROUND(IF(E8="税抜",I8*N8/100,I8*N8/(100+N8)),0),ROUNDDOWN(IF(E8="税抜",I8*N8/100,I8*N8/(100+N8)),0)))))</f>
        <v>0</v>
      </c>
      <c r="T8" s="105">
        <f>IF(O8=0,"",P8+Q8+R8+S8+N(J8)+N(K8))</f>
        <v>54000</v>
      </c>
      <c r="U8" s="105">
        <f>IF(O8=0,"",IF(AND(B8="はい",D8="はい"),P8+R8,P8+Q8+R8+S8))</f>
        <v>54000</v>
      </c>
      <c r="V8" s="105">
        <f>IF(O8=0,"",U8+N(K8))</f>
        <v>54000</v>
      </c>
      <c r="W8" s="105">
        <f>IF(O8=0,"",IF(L8="はい",0,IF(F8="クレジットカード",0,IF(F8="電子（PDFのみ）",0,IF(U8=0,IF(V8&lt;'印紙判定表'!$A$24,0,'印紙判定表'!$C$24),IF(V8&lt;'印紙判定表'!$A$6,0,INDEX('印紙判定表'!$C$5:$C$19,MATCH(MAX(U8,'印紙判定表'!$A$6),'印紙判定表'!$A$5:$A$19,1))))))))</f>
        <v>200</v>
      </c>
      <c r="X8" s="165" t="n">
        <v>4909</v>
      </c>
      <c r="Y8" s="165" t="n">
        <v>0</v>
      </c>
      <c r="Z8" s="165" t="n">
        <v>54000</v>
      </c>
      <c r="AA8" s="165" t="n">
        <v>54000</v>
      </c>
      <c r="AB8" s="165" t="n">
        <v>200</v>
      </c>
      <c r="AC8" s="166" t="str">
        <f>IF(AND(N(Q8)=X8,N(S8)=Y8,N(U8)=Z8,N(V8)=AA8,N(W8)=AB8),"OK","NG")</f>
        <v>OK</v>
      </c>
    </row>
    <row r="9">
      <c r="A9" s="12" t="inlineStr">
        <is>
          <t>54,000円 適用税率だけを書く簡易の書式</t>
        </is>
      </c>
      <c r="B9" s="15" t="inlineStr">
        <is>
          <t>はい</t>
        </is>
      </c>
      <c r="C9" s="15" t="inlineStr">
        <is>
          <t>切捨て</t>
        </is>
      </c>
      <c r="D9" s="15" t="inlineStr">
        <is>
          <t>いいえ</t>
        </is>
      </c>
      <c r="E9" s="15" t="inlineStr">
        <is>
          <t>税込</t>
        </is>
      </c>
      <c r="F9" s="15" t="inlineStr">
        <is>
          <t>現金</t>
        </is>
      </c>
      <c r="G9" s="100" t="n">
        <v>46301</v>
      </c>
      <c r="H9" s="164" t="n">
        <v>54000</v>
      </c>
      <c r="I9" s="164" t="n"/>
      <c r="J9" s="164" t="n"/>
      <c r="K9" s="164" t="n"/>
      <c r="L9" s="15" t="n"/>
      <c r="M9" s="17">
        <f>IF(G9="","",IFERROR(LOOKUP(2,1/(('設定'!$B$16:$B$19&lt;&gt;"")*('設定'!$B$16:$B$19&lt;=G9)*('設定'!$C$16:$C$19&lt;&gt;"")),'設定'!$C$16:$C$19),""))</f>
        <v>10</v>
      </c>
      <c r="N9" s="17">
        <f>IF(G9="","",IFERROR(LOOKUP(2,1/(('設定'!$B$20:$B$23&lt;&gt;"")*('設定'!$B$20:$B$23&lt;=G9)*('設定'!$C$20:$C$23&lt;&gt;"")),'設定'!$C$20:$C$23),""))</f>
        <v>8</v>
      </c>
      <c r="O9" s="17">
        <f>IF(COUNT(H9,I9,J9,K9)=0,0,IF(AND(OR(N(H9)=0,M9&lt;&gt;""),OR(N(I9)=0,N9&lt;&gt;"")),1,0))</f>
        <v>1</v>
      </c>
      <c r="P9" s="105">
        <f>IF(O9=0,"",IF(N(H9)=0,0,IF(E9="税抜",H9,H9-Q9)))</f>
        <v>49091</v>
      </c>
      <c r="Q9" s="105">
        <f>IF(O9=0,"",IF(N(H9)=0,0,IF(C9="切上げ",ROUNDUP(IF(E9="税抜",H9*M9/100,H9*M9/(100+M9)),0),IF(C9="四捨五入",ROUND(IF(E9="税抜",H9*M9/100,H9*M9/(100+M9)),0),ROUNDDOWN(IF(E9="税抜",H9*M9/100,H9*M9/(100+M9)),0)))))</f>
        <v>4909</v>
      </c>
      <c r="R9" s="105">
        <f>IF(O9=0,"",IF(N(I9)=0,0,IF(E9="税抜",I9,I9-S9)))</f>
        <v>0</v>
      </c>
      <c r="S9" s="105">
        <f>IF(O9=0,"",IF(N(I9)=0,0,IF(C9="切上げ",ROUNDUP(IF(E9="税抜",I9*N9/100,I9*N9/(100+N9)),0),IF(C9="四捨五入",ROUND(IF(E9="税抜",I9*N9/100,I9*N9/(100+N9)),0),ROUNDDOWN(IF(E9="税抜",I9*N9/100,I9*N9/(100+N9)),0)))))</f>
        <v>0</v>
      </c>
      <c r="T9" s="105">
        <f>IF(O9=0,"",P9+Q9+R9+S9+N(J9)+N(K9))</f>
        <v>54000</v>
      </c>
      <c r="U9" s="105">
        <f>IF(O9=0,"",IF(AND(B9="はい",D9="はい"),P9+R9,P9+Q9+R9+S9))</f>
        <v>54000</v>
      </c>
      <c r="V9" s="105">
        <f>IF(O9=0,"",U9+N(K9))</f>
        <v>54000</v>
      </c>
      <c r="W9" s="105">
        <f>IF(O9=0,"",IF(L9="はい",0,IF(F9="クレジットカード",0,IF(F9="電子（PDFのみ）",0,IF(U9=0,IF(V9&lt;'印紙判定表'!$A$24,0,'印紙判定表'!$C$24),IF(V9&lt;'印紙判定表'!$A$6,0,INDEX('印紙判定表'!$C$5:$C$19,MATCH(MAX(U9,'印紙判定表'!$A$6),'印紙判定表'!$A$5:$A$19,1))))))))</f>
        <v>200</v>
      </c>
      <c r="X9" s="165" t="n">
        <v>4909</v>
      </c>
      <c r="Y9" s="165" t="n">
        <v>0</v>
      </c>
      <c r="Z9" s="165" t="n">
        <v>54000</v>
      </c>
      <c r="AA9" s="165" t="n">
        <v>54000</v>
      </c>
      <c r="AB9" s="165" t="n">
        <v>200</v>
      </c>
      <c r="AC9" s="166" t="str">
        <f>IF(AND(N(Q9)=X9,N(S9)=Y9,N(U9)=Z9,N(V9)=AA9,N(W9)=AB9),"OK","NG")</f>
        <v>OK</v>
      </c>
    </row>
    <row r="10">
      <c r="A10" s="12" t="inlineStr">
        <is>
          <t>1,100,000円</t>
        </is>
      </c>
      <c r="B10" s="15" t="inlineStr">
        <is>
          <t>はい</t>
        </is>
      </c>
      <c r="C10" s="15" t="inlineStr">
        <is>
          <t>切捨て</t>
        </is>
      </c>
      <c r="D10" s="15" t="inlineStr">
        <is>
          <t>はい</t>
        </is>
      </c>
      <c r="E10" s="15" t="inlineStr">
        <is>
          <t>税込</t>
        </is>
      </c>
      <c r="F10" s="15" t="inlineStr">
        <is>
          <t>現金</t>
        </is>
      </c>
      <c r="G10" s="100" t="n">
        <v>46301</v>
      </c>
      <c r="H10" s="164" t="n">
        <v>1100000</v>
      </c>
      <c r="I10" s="164" t="n"/>
      <c r="J10" s="164" t="n"/>
      <c r="K10" s="164" t="n"/>
      <c r="L10" s="15" t="n"/>
      <c r="M10" s="17">
        <f>IF(G10="","",IFERROR(LOOKUP(2,1/(('設定'!$B$16:$B$19&lt;&gt;"")*('設定'!$B$16:$B$19&lt;=G10)*('設定'!$C$16:$C$19&lt;&gt;"")),'設定'!$C$16:$C$19),""))</f>
        <v>10</v>
      </c>
      <c r="N10" s="17">
        <f>IF(G10="","",IFERROR(LOOKUP(2,1/(('設定'!$B$20:$B$23&lt;&gt;"")*('設定'!$B$20:$B$23&lt;=G10)*('設定'!$C$20:$C$23&lt;&gt;"")),'設定'!$C$20:$C$23),""))</f>
        <v>8</v>
      </c>
      <c r="O10" s="17">
        <f>IF(COUNT(H10,I10,J10,K10)=0,0,IF(AND(OR(N(H10)=0,M10&lt;&gt;""),OR(N(I10)=0,N10&lt;&gt;"")),1,0))</f>
        <v>1</v>
      </c>
      <c r="P10" s="105">
        <f>IF(O10=0,"",IF(N(H10)=0,0,IF(E10="税抜",H10,H10-Q10)))</f>
        <v>1000000</v>
      </c>
      <c r="Q10" s="105">
        <f>IF(O10=0,"",IF(N(H10)=0,0,IF(C10="切上げ",ROUNDUP(IF(E10="税抜",H10*M10/100,H10*M10/(100+M10)),0),IF(C10="四捨五入",ROUND(IF(E10="税抜",H10*M10/100,H10*M10/(100+M10)),0),ROUNDDOWN(IF(E10="税抜",H10*M10/100,H10*M10/(100+M10)),0)))))</f>
        <v>100000</v>
      </c>
      <c r="R10" s="105">
        <f>IF(O10=0,"",IF(N(I10)=0,0,IF(E10="税抜",I10,I10-S10)))</f>
        <v>0</v>
      </c>
      <c r="S10" s="105">
        <f>IF(O10=0,"",IF(N(I10)=0,0,IF(C10="切上げ",ROUNDUP(IF(E10="税抜",I10*N10/100,I10*N10/(100+N10)),0),IF(C10="四捨五入",ROUND(IF(E10="税抜",I10*N10/100,I10*N10/(100+N10)),0),ROUNDDOWN(IF(E10="税抜",I10*N10/100,I10*N10/(100+N10)),0)))))</f>
        <v>0</v>
      </c>
      <c r="T10" s="105">
        <f>IF(O10=0,"",P10+Q10+R10+S10+N(J10)+N(K10))</f>
        <v>1100000</v>
      </c>
      <c r="U10" s="105">
        <f>IF(O10=0,"",IF(AND(B10="はい",D10="はい"),P10+R10,P10+Q10+R10+S10))</f>
        <v>1000000</v>
      </c>
      <c r="V10" s="105">
        <f>IF(O10=0,"",U10+N(K10))</f>
        <v>1000000</v>
      </c>
      <c r="W10" s="105">
        <f>IF(O10=0,"",IF(L10="はい",0,IF(F10="クレジットカード",0,IF(F10="電子（PDFのみ）",0,IF(U10=0,IF(V10&lt;'印紙判定表'!$A$24,0,'印紙判定表'!$C$24),IF(V10&lt;'印紙判定表'!$A$6,0,INDEX('印紙判定表'!$C$5:$C$19,MATCH(MAX(U10,'印紙判定表'!$A$6),'印紙判定表'!$A$5:$A$19,1))))))))</f>
        <v>200</v>
      </c>
      <c r="X10" s="165" t="n">
        <v>100000</v>
      </c>
      <c r="Y10" s="165" t="n">
        <v>0</v>
      </c>
      <c r="Z10" s="165" t="n">
        <v>1000000</v>
      </c>
      <c r="AA10" s="165" t="n">
        <v>1000000</v>
      </c>
      <c r="AB10" s="165" t="n">
        <v>200</v>
      </c>
      <c r="AC10" s="166" t="str">
        <f>IF(AND(N(Q10)=X10,N(S10)=Y10,N(U10)=Z10,N(V10)=AA10,N(W10)=AB10),"OK","NG")</f>
        <v>OK</v>
      </c>
    </row>
    <row r="11">
      <c r="A11" s="12" t="inlineStr">
        <is>
          <t>1,100,011円</t>
        </is>
      </c>
      <c r="B11" s="15" t="inlineStr">
        <is>
          <t>はい</t>
        </is>
      </c>
      <c r="C11" s="15" t="inlineStr">
        <is>
          <t>切捨て</t>
        </is>
      </c>
      <c r="D11" s="15" t="inlineStr">
        <is>
          <t>はい</t>
        </is>
      </c>
      <c r="E11" s="15" t="inlineStr">
        <is>
          <t>税込</t>
        </is>
      </c>
      <c r="F11" s="15" t="inlineStr">
        <is>
          <t>現金</t>
        </is>
      </c>
      <c r="G11" s="100" t="n">
        <v>46301</v>
      </c>
      <c r="H11" s="164" t="n">
        <v>1100011</v>
      </c>
      <c r="I11" s="164" t="n"/>
      <c r="J11" s="164" t="n"/>
      <c r="K11" s="164" t="n"/>
      <c r="L11" s="15" t="n"/>
      <c r="M11" s="17">
        <f>IF(G11="","",IFERROR(LOOKUP(2,1/(('設定'!$B$16:$B$19&lt;&gt;"")*('設定'!$B$16:$B$19&lt;=G11)*('設定'!$C$16:$C$19&lt;&gt;"")),'設定'!$C$16:$C$19),""))</f>
        <v>10</v>
      </c>
      <c r="N11" s="17">
        <f>IF(G11="","",IFERROR(LOOKUP(2,1/(('設定'!$B$20:$B$23&lt;&gt;"")*('設定'!$B$20:$B$23&lt;=G11)*('設定'!$C$20:$C$23&lt;&gt;"")),'設定'!$C$20:$C$23),""))</f>
        <v>8</v>
      </c>
      <c r="O11" s="17">
        <f>IF(COUNT(H11,I11,J11,K11)=0,0,IF(AND(OR(N(H11)=0,M11&lt;&gt;""),OR(N(I11)=0,N11&lt;&gt;"")),1,0))</f>
        <v>1</v>
      </c>
      <c r="P11" s="105">
        <f>IF(O11=0,"",IF(N(H11)=0,0,IF(E11="税抜",H11,H11-Q11)))</f>
        <v>1000010</v>
      </c>
      <c r="Q11" s="105">
        <f>IF(O11=0,"",IF(N(H11)=0,0,IF(C11="切上げ",ROUNDUP(IF(E11="税抜",H11*M11/100,H11*M11/(100+M11)),0),IF(C11="四捨五入",ROUND(IF(E11="税抜",H11*M11/100,H11*M11/(100+M11)),0),ROUNDDOWN(IF(E11="税抜",H11*M11/100,H11*M11/(100+M11)),0)))))</f>
        <v>100001</v>
      </c>
      <c r="R11" s="105">
        <f>IF(O11=0,"",IF(N(I11)=0,0,IF(E11="税抜",I11,I11-S11)))</f>
        <v>0</v>
      </c>
      <c r="S11" s="105">
        <f>IF(O11=0,"",IF(N(I11)=0,0,IF(C11="切上げ",ROUNDUP(IF(E11="税抜",I11*N11/100,I11*N11/(100+N11)),0),IF(C11="四捨五入",ROUND(IF(E11="税抜",I11*N11/100,I11*N11/(100+N11)),0),ROUNDDOWN(IF(E11="税抜",I11*N11/100,I11*N11/(100+N11)),0)))))</f>
        <v>0</v>
      </c>
      <c r="T11" s="105">
        <f>IF(O11=0,"",P11+Q11+R11+S11+N(J11)+N(K11))</f>
        <v>1100011</v>
      </c>
      <c r="U11" s="105">
        <f>IF(O11=0,"",IF(AND(B11="はい",D11="はい"),P11+R11,P11+Q11+R11+S11))</f>
        <v>1000010</v>
      </c>
      <c r="V11" s="105">
        <f>IF(O11=0,"",U11+N(K11))</f>
        <v>1000010</v>
      </c>
      <c r="W11" s="105">
        <f>IF(O11=0,"",IF(L11="はい",0,IF(F11="クレジットカード",0,IF(F11="電子（PDFのみ）",0,IF(U11=0,IF(V11&lt;'印紙判定表'!$A$24,0,'印紙判定表'!$C$24),IF(V11&lt;'印紙判定表'!$A$6,0,INDEX('印紙判定表'!$C$5:$C$19,MATCH(MAX(U11,'印紙判定表'!$A$6),'印紙判定表'!$A$5:$A$19,1))))))))</f>
        <v>400</v>
      </c>
      <c r="X11" s="165" t="n">
        <v>100001</v>
      </c>
      <c r="Y11" s="165" t="n">
        <v>0</v>
      </c>
      <c r="Z11" s="165" t="n">
        <v>1000010</v>
      </c>
      <c r="AA11" s="165" t="n">
        <v>1000010</v>
      </c>
      <c r="AB11" s="165" t="n">
        <v>400</v>
      </c>
      <c r="AC11" s="166" t="str">
        <f>IF(AND(N(Q11)=X11,N(S11)=Y11,N(U11)=Z11,N(V11)=AA11,N(W11)=AB11),"OK","NG")</f>
        <v>OK</v>
      </c>
    </row>
    <row r="12">
      <c r="A12" s="12" t="inlineStr">
        <is>
          <t>3,300,000円</t>
        </is>
      </c>
      <c r="B12" s="15" t="inlineStr">
        <is>
          <t>はい</t>
        </is>
      </c>
      <c r="C12" s="15" t="inlineStr">
        <is>
          <t>切捨て</t>
        </is>
      </c>
      <c r="D12" s="15" t="inlineStr">
        <is>
          <t>はい</t>
        </is>
      </c>
      <c r="E12" s="15" t="inlineStr">
        <is>
          <t>税込</t>
        </is>
      </c>
      <c r="F12" s="15" t="inlineStr">
        <is>
          <t>現金</t>
        </is>
      </c>
      <c r="G12" s="100" t="n">
        <v>46301</v>
      </c>
      <c r="H12" s="164" t="n">
        <v>3300000</v>
      </c>
      <c r="I12" s="164" t="n"/>
      <c r="J12" s="164" t="n"/>
      <c r="K12" s="164" t="n"/>
      <c r="L12" s="15" t="n"/>
      <c r="M12" s="17">
        <f>IF(G12="","",IFERROR(LOOKUP(2,1/(('設定'!$B$16:$B$19&lt;&gt;"")*('設定'!$B$16:$B$19&lt;=G12)*('設定'!$C$16:$C$19&lt;&gt;"")),'設定'!$C$16:$C$19),""))</f>
        <v>10</v>
      </c>
      <c r="N12" s="17">
        <f>IF(G12="","",IFERROR(LOOKUP(2,1/(('設定'!$B$20:$B$23&lt;&gt;"")*('設定'!$B$20:$B$23&lt;=G12)*('設定'!$C$20:$C$23&lt;&gt;"")),'設定'!$C$20:$C$23),""))</f>
        <v>8</v>
      </c>
      <c r="O12" s="17">
        <f>IF(COUNT(H12,I12,J12,K12)=0,0,IF(AND(OR(N(H12)=0,M12&lt;&gt;""),OR(N(I12)=0,N12&lt;&gt;"")),1,0))</f>
        <v>1</v>
      </c>
      <c r="P12" s="105">
        <f>IF(O12=0,"",IF(N(H12)=0,0,IF(E12="税抜",H12,H12-Q12)))</f>
        <v>3000000</v>
      </c>
      <c r="Q12" s="105">
        <f>IF(O12=0,"",IF(N(H12)=0,0,IF(C12="切上げ",ROUNDUP(IF(E12="税抜",H12*M12/100,H12*M12/(100+M12)),0),IF(C12="四捨五入",ROUND(IF(E12="税抜",H12*M12/100,H12*M12/(100+M12)),0),ROUNDDOWN(IF(E12="税抜",H12*M12/100,H12*M12/(100+M12)),0)))))</f>
        <v>300000</v>
      </c>
      <c r="R12" s="105">
        <f>IF(O12=0,"",IF(N(I12)=0,0,IF(E12="税抜",I12,I12-S12)))</f>
        <v>0</v>
      </c>
      <c r="S12" s="105">
        <f>IF(O12=0,"",IF(N(I12)=0,0,IF(C12="切上げ",ROUNDUP(IF(E12="税抜",I12*N12/100,I12*N12/(100+N12)),0),IF(C12="四捨五入",ROUND(IF(E12="税抜",I12*N12/100,I12*N12/(100+N12)),0),ROUNDDOWN(IF(E12="税抜",I12*N12/100,I12*N12/(100+N12)),0)))))</f>
        <v>0</v>
      </c>
      <c r="T12" s="105">
        <f>IF(O12=0,"",P12+Q12+R12+S12+N(J12)+N(K12))</f>
        <v>3300000</v>
      </c>
      <c r="U12" s="105">
        <f>IF(O12=0,"",IF(AND(B12="はい",D12="はい"),P12+R12,P12+Q12+R12+S12))</f>
        <v>3000000</v>
      </c>
      <c r="V12" s="105">
        <f>IF(O12=0,"",U12+N(K12))</f>
        <v>3000000</v>
      </c>
      <c r="W12" s="105">
        <f>IF(O12=0,"",IF(L12="はい",0,IF(F12="クレジットカード",0,IF(F12="電子（PDFのみ）",0,IF(U12=0,IF(V12&lt;'印紙判定表'!$A$24,0,'印紙判定表'!$C$24),IF(V12&lt;'印紙判定表'!$A$6,0,INDEX('印紙判定表'!$C$5:$C$19,MATCH(MAX(U12,'印紙判定表'!$A$6),'印紙判定表'!$A$5:$A$19,1))))))))</f>
        <v>600</v>
      </c>
      <c r="X12" s="165" t="n">
        <v>300000</v>
      </c>
      <c r="Y12" s="165" t="n">
        <v>0</v>
      </c>
      <c r="Z12" s="165" t="n">
        <v>3000000</v>
      </c>
      <c r="AA12" s="165" t="n">
        <v>3000000</v>
      </c>
      <c r="AB12" s="165" t="n">
        <v>600</v>
      </c>
      <c r="AC12" s="166" t="str">
        <f>IF(AND(N(Q12)=X12,N(S12)=Y12,N(U12)=Z12,N(V12)=AA12,N(W12)=AB12),"OK","NG")</f>
        <v>OK</v>
      </c>
    </row>
    <row r="13">
      <c r="A13" s="12" t="inlineStr">
        <is>
          <t>3,300,011円</t>
        </is>
      </c>
      <c r="B13" s="15" t="inlineStr">
        <is>
          <t>はい</t>
        </is>
      </c>
      <c r="C13" s="15" t="inlineStr">
        <is>
          <t>切捨て</t>
        </is>
      </c>
      <c r="D13" s="15" t="inlineStr">
        <is>
          <t>はい</t>
        </is>
      </c>
      <c r="E13" s="15" t="inlineStr">
        <is>
          <t>税込</t>
        </is>
      </c>
      <c r="F13" s="15" t="inlineStr">
        <is>
          <t>現金</t>
        </is>
      </c>
      <c r="G13" s="100" t="n">
        <v>46301</v>
      </c>
      <c r="H13" s="164" t="n">
        <v>3300011</v>
      </c>
      <c r="I13" s="164" t="n"/>
      <c r="J13" s="164" t="n"/>
      <c r="K13" s="164" t="n"/>
      <c r="L13" s="15" t="n"/>
      <c r="M13" s="17">
        <f>IF(G13="","",IFERROR(LOOKUP(2,1/(('設定'!$B$16:$B$19&lt;&gt;"")*('設定'!$B$16:$B$19&lt;=G13)*('設定'!$C$16:$C$19&lt;&gt;"")),'設定'!$C$16:$C$19),""))</f>
        <v>10</v>
      </c>
      <c r="N13" s="17">
        <f>IF(G13="","",IFERROR(LOOKUP(2,1/(('設定'!$B$20:$B$23&lt;&gt;"")*('設定'!$B$20:$B$23&lt;=G13)*('設定'!$C$20:$C$23&lt;&gt;"")),'設定'!$C$20:$C$23),""))</f>
        <v>8</v>
      </c>
      <c r="O13" s="17">
        <f>IF(COUNT(H13,I13,J13,K13)=0,0,IF(AND(OR(N(H13)=0,M13&lt;&gt;""),OR(N(I13)=0,N13&lt;&gt;"")),1,0))</f>
        <v>1</v>
      </c>
      <c r="P13" s="105">
        <f>IF(O13=0,"",IF(N(H13)=0,0,IF(E13="税抜",H13,H13-Q13)))</f>
        <v>3000010</v>
      </c>
      <c r="Q13" s="105">
        <f>IF(O13=0,"",IF(N(H13)=0,0,IF(C13="切上げ",ROUNDUP(IF(E13="税抜",H13*M13/100,H13*M13/(100+M13)),0),IF(C13="四捨五入",ROUND(IF(E13="税抜",H13*M13/100,H13*M13/(100+M13)),0),ROUNDDOWN(IF(E13="税抜",H13*M13/100,H13*M13/(100+M13)),0)))))</f>
        <v>300001</v>
      </c>
      <c r="R13" s="105">
        <f>IF(O13=0,"",IF(N(I13)=0,0,IF(E13="税抜",I13,I13-S13)))</f>
        <v>0</v>
      </c>
      <c r="S13" s="105">
        <f>IF(O13=0,"",IF(N(I13)=0,0,IF(C13="切上げ",ROUNDUP(IF(E13="税抜",I13*N13/100,I13*N13/(100+N13)),0),IF(C13="四捨五入",ROUND(IF(E13="税抜",I13*N13/100,I13*N13/(100+N13)),0),ROUNDDOWN(IF(E13="税抜",I13*N13/100,I13*N13/(100+N13)),0)))))</f>
        <v>0</v>
      </c>
      <c r="T13" s="105">
        <f>IF(O13=0,"",P13+Q13+R13+S13+N(J13)+N(K13))</f>
        <v>3300011</v>
      </c>
      <c r="U13" s="105">
        <f>IF(O13=0,"",IF(AND(B13="はい",D13="はい"),P13+R13,P13+Q13+R13+S13))</f>
        <v>3000010</v>
      </c>
      <c r="V13" s="105">
        <f>IF(O13=0,"",U13+N(K13))</f>
        <v>3000010</v>
      </c>
      <c r="W13" s="105">
        <f>IF(O13=0,"",IF(L13="はい",0,IF(F13="クレジットカード",0,IF(F13="電子（PDFのみ）",0,IF(U13=0,IF(V13&lt;'印紙判定表'!$A$24,0,'印紙判定表'!$C$24),IF(V13&lt;'印紙判定表'!$A$6,0,INDEX('印紙判定表'!$C$5:$C$19,MATCH(MAX(U13,'印紙判定表'!$A$6),'印紙判定表'!$A$5:$A$19,1))))))))</f>
        <v>1000</v>
      </c>
      <c r="X13" s="165" t="n">
        <v>300001</v>
      </c>
      <c r="Y13" s="165" t="n">
        <v>0</v>
      </c>
      <c r="Z13" s="165" t="n">
        <v>3000010</v>
      </c>
      <c r="AA13" s="165" t="n">
        <v>3000010</v>
      </c>
      <c r="AB13" s="165" t="n">
        <v>1000</v>
      </c>
      <c r="AC13" s="166" t="str">
        <f>IF(AND(N(Q13)=X13,N(S13)=Y13,N(U13)=Z13,N(V13)=AA13,N(W13)=AB13),"OK","NG")</f>
        <v>OK</v>
      </c>
    </row>
    <row r="14">
      <c r="A14" s="12" t="inlineStr">
        <is>
          <t>11,000,000円</t>
        </is>
      </c>
      <c r="B14" s="15" t="inlineStr">
        <is>
          <t>はい</t>
        </is>
      </c>
      <c r="C14" s="15" t="inlineStr">
        <is>
          <t>切捨て</t>
        </is>
      </c>
      <c r="D14" s="15" t="inlineStr">
        <is>
          <t>はい</t>
        </is>
      </c>
      <c r="E14" s="15" t="inlineStr">
        <is>
          <t>税込</t>
        </is>
      </c>
      <c r="F14" s="15" t="inlineStr">
        <is>
          <t>現金</t>
        </is>
      </c>
      <c r="G14" s="100" t="n">
        <v>46301</v>
      </c>
      <c r="H14" s="164" t="n">
        <v>11000000</v>
      </c>
      <c r="I14" s="164" t="n"/>
      <c r="J14" s="164" t="n"/>
      <c r="K14" s="164" t="n"/>
      <c r="L14" s="15" t="n"/>
      <c r="M14" s="17">
        <f>IF(G14="","",IFERROR(LOOKUP(2,1/(('設定'!$B$16:$B$19&lt;&gt;"")*('設定'!$B$16:$B$19&lt;=G14)*('設定'!$C$16:$C$19&lt;&gt;"")),'設定'!$C$16:$C$19),""))</f>
        <v>10</v>
      </c>
      <c r="N14" s="17">
        <f>IF(G14="","",IFERROR(LOOKUP(2,1/(('設定'!$B$20:$B$23&lt;&gt;"")*('設定'!$B$20:$B$23&lt;=G14)*('設定'!$C$20:$C$23&lt;&gt;"")),'設定'!$C$20:$C$23),""))</f>
        <v>8</v>
      </c>
      <c r="O14" s="17">
        <f>IF(COUNT(H14,I14,J14,K14)=0,0,IF(AND(OR(N(H14)=0,M14&lt;&gt;""),OR(N(I14)=0,N14&lt;&gt;"")),1,0))</f>
        <v>1</v>
      </c>
      <c r="P14" s="105">
        <f>IF(O14=0,"",IF(N(H14)=0,0,IF(E14="税抜",H14,H14-Q14)))</f>
        <v>10000000</v>
      </c>
      <c r="Q14" s="105">
        <f>IF(O14=0,"",IF(N(H14)=0,0,IF(C14="切上げ",ROUNDUP(IF(E14="税抜",H14*M14/100,H14*M14/(100+M14)),0),IF(C14="四捨五入",ROUND(IF(E14="税抜",H14*M14/100,H14*M14/(100+M14)),0),ROUNDDOWN(IF(E14="税抜",H14*M14/100,H14*M14/(100+M14)),0)))))</f>
        <v>1000000</v>
      </c>
      <c r="R14" s="105">
        <f>IF(O14=0,"",IF(N(I14)=0,0,IF(E14="税抜",I14,I14-S14)))</f>
        <v>0</v>
      </c>
      <c r="S14" s="105">
        <f>IF(O14=0,"",IF(N(I14)=0,0,IF(C14="切上げ",ROUNDUP(IF(E14="税抜",I14*N14/100,I14*N14/(100+N14)),0),IF(C14="四捨五入",ROUND(IF(E14="税抜",I14*N14/100,I14*N14/(100+N14)),0),ROUNDDOWN(IF(E14="税抜",I14*N14/100,I14*N14/(100+N14)),0)))))</f>
        <v>0</v>
      </c>
      <c r="T14" s="105">
        <f>IF(O14=0,"",P14+Q14+R14+S14+N(J14)+N(K14))</f>
        <v>11000000</v>
      </c>
      <c r="U14" s="105">
        <f>IF(O14=0,"",IF(AND(B14="はい",D14="はい"),P14+R14,P14+Q14+R14+S14))</f>
        <v>10000000</v>
      </c>
      <c r="V14" s="105">
        <f>IF(O14=0,"",U14+N(K14))</f>
        <v>10000000</v>
      </c>
      <c r="W14" s="105">
        <f>IF(O14=0,"",IF(L14="はい",0,IF(F14="クレジットカード",0,IF(F14="電子（PDFのみ）",0,IF(U14=0,IF(V14&lt;'印紙判定表'!$A$24,0,'印紙判定表'!$C$24),IF(V14&lt;'印紙判定表'!$A$6,0,INDEX('印紙判定表'!$C$5:$C$19,MATCH(MAX(U14,'印紙判定表'!$A$6),'印紙判定表'!$A$5:$A$19,1))))))))</f>
        <v>2000</v>
      </c>
      <c r="X14" s="165" t="n">
        <v>1000000</v>
      </c>
      <c r="Y14" s="165" t="n">
        <v>0</v>
      </c>
      <c r="Z14" s="165" t="n">
        <v>10000000</v>
      </c>
      <c r="AA14" s="165" t="n">
        <v>10000000</v>
      </c>
      <c r="AB14" s="165" t="n">
        <v>2000</v>
      </c>
      <c r="AC14" s="166" t="str">
        <f>IF(AND(N(Q14)=X14,N(S14)=Y14,N(U14)=Z14,N(V14)=AA14,N(W14)=AB14),"OK","NG")</f>
        <v>OK</v>
      </c>
    </row>
    <row r="15">
      <c r="A15" s="12" t="inlineStr">
        <is>
          <t>11,000,011円</t>
        </is>
      </c>
      <c r="B15" s="15" t="inlineStr">
        <is>
          <t>はい</t>
        </is>
      </c>
      <c r="C15" s="15" t="inlineStr">
        <is>
          <t>切捨て</t>
        </is>
      </c>
      <c r="D15" s="15" t="inlineStr">
        <is>
          <t>はい</t>
        </is>
      </c>
      <c r="E15" s="15" t="inlineStr">
        <is>
          <t>税込</t>
        </is>
      </c>
      <c r="F15" s="15" t="inlineStr">
        <is>
          <t>現金</t>
        </is>
      </c>
      <c r="G15" s="100" t="n">
        <v>46301</v>
      </c>
      <c r="H15" s="164" t="n">
        <v>11000011</v>
      </c>
      <c r="I15" s="164" t="n"/>
      <c r="J15" s="164" t="n"/>
      <c r="K15" s="164" t="n"/>
      <c r="L15" s="15" t="n"/>
      <c r="M15" s="17">
        <f>IF(G15="","",IFERROR(LOOKUP(2,1/(('設定'!$B$16:$B$19&lt;&gt;"")*('設定'!$B$16:$B$19&lt;=G15)*('設定'!$C$16:$C$19&lt;&gt;"")),'設定'!$C$16:$C$19),""))</f>
        <v>10</v>
      </c>
      <c r="N15" s="17">
        <f>IF(G15="","",IFERROR(LOOKUP(2,1/(('設定'!$B$20:$B$23&lt;&gt;"")*('設定'!$B$20:$B$23&lt;=G15)*('設定'!$C$20:$C$23&lt;&gt;"")),'設定'!$C$20:$C$23),""))</f>
        <v>8</v>
      </c>
      <c r="O15" s="17">
        <f>IF(COUNT(H15,I15,J15,K15)=0,0,IF(AND(OR(N(H15)=0,M15&lt;&gt;""),OR(N(I15)=0,N15&lt;&gt;"")),1,0))</f>
        <v>1</v>
      </c>
      <c r="P15" s="105">
        <f>IF(O15=0,"",IF(N(H15)=0,0,IF(E15="税抜",H15,H15-Q15)))</f>
        <v>10000010</v>
      </c>
      <c r="Q15" s="105">
        <f>IF(O15=0,"",IF(N(H15)=0,0,IF(C15="切上げ",ROUNDUP(IF(E15="税抜",H15*M15/100,H15*M15/(100+M15)),0),IF(C15="四捨五入",ROUND(IF(E15="税抜",H15*M15/100,H15*M15/(100+M15)),0),ROUNDDOWN(IF(E15="税抜",H15*M15/100,H15*M15/(100+M15)),0)))))</f>
        <v>1000001</v>
      </c>
      <c r="R15" s="105">
        <f>IF(O15=0,"",IF(N(I15)=0,0,IF(E15="税抜",I15,I15-S15)))</f>
        <v>0</v>
      </c>
      <c r="S15" s="105">
        <f>IF(O15=0,"",IF(N(I15)=0,0,IF(C15="切上げ",ROUNDUP(IF(E15="税抜",I15*N15/100,I15*N15/(100+N15)),0),IF(C15="四捨五入",ROUND(IF(E15="税抜",I15*N15/100,I15*N15/(100+N15)),0),ROUNDDOWN(IF(E15="税抜",I15*N15/100,I15*N15/(100+N15)),0)))))</f>
        <v>0</v>
      </c>
      <c r="T15" s="105">
        <f>IF(O15=0,"",P15+Q15+R15+S15+N(J15)+N(K15))</f>
        <v>11000011</v>
      </c>
      <c r="U15" s="105">
        <f>IF(O15=0,"",IF(AND(B15="はい",D15="はい"),P15+R15,P15+Q15+R15+S15))</f>
        <v>10000010</v>
      </c>
      <c r="V15" s="105">
        <f>IF(O15=0,"",U15+N(K15))</f>
        <v>10000010</v>
      </c>
      <c r="W15" s="105">
        <f>IF(O15=0,"",IF(L15="はい",0,IF(F15="クレジットカード",0,IF(F15="電子（PDFのみ）",0,IF(U15=0,IF(V15&lt;'印紙判定表'!$A$24,0,'印紙判定表'!$C$24),IF(V15&lt;'印紙判定表'!$A$6,0,INDEX('印紙判定表'!$C$5:$C$19,MATCH(MAX(U15,'印紙判定表'!$A$6),'印紙判定表'!$A$5:$A$19,1))))))))</f>
        <v>4000</v>
      </c>
      <c r="X15" s="165" t="n">
        <v>1000001</v>
      </c>
      <c r="Y15" s="165" t="n">
        <v>0</v>
      </c>
      <c r="Z15" s="165" t="n">
        <v>10000010</v>
      </c>
      <c r="AA15" s="165" t="n">
        <v>10000010</v>
      </c>
      <c r="AB15" s="165" t="n">
        <v>4000</v>
      </c>
      <c r="AC15" s="166" t="str">
        <f>IF(AND(N(Q15)=X15,N(S15)=Y15,N(U15)=Z15,N(V15)=AA15,N(W15)=AB15),"OK","NG")</f>
        <v>OK</v>
      </c>
    </row>
    <row r="16">
      <c r="A16" s="12" t="inlineStr">
        <is>
          <t>混在 標準1,980＋軽減540</t>
        </is>
      </c>
      <c r="B16" s="15" t="inlineStr">
        <is>
          <t>はい</t>
        </is>
      </c>
      <c r="C16" s="15" t="inlineStr">
        <is>
          <t>切捨て</t>
        </is>
      </c>
      <c r="D16" s="15" t="inlineStr">
        <is>
          <t>はい</t>
        </is>
      </c>
      <c r="E16" s="15" t="inlineStr">
        <is>
          <t>税込</t>
        </is>
      </c>
      <c r="F16" s="15" t="inlineStr">
        <is>
          <t>現金</t>
        </is>
      </c>
      <c r="G16" s="100" t="n">
        <v>46301</v>
      </c>
      <c r="H16" s="164" t="n">
        <v>1980</v>
      </c>
      <c r="I16" s="164" t="n">
        <v>540</v>
      </c>
      <c r="J16" s="164" t="n"/>
      <c r="K16" s="164" t="n"/>
      <c r="L16" s="15" t="n"/>
      <c r="M16" s="17">
        <f>IF(G16="","",IFERROR(LOOKUP(2,1/(('設定'!$B$16:$B$19&lt;&gt;"")*('設定'!$B$16:$B$19&lt;=G16)*('設定'!$C$16:$C$19&lt;&gt;"")),'設定'!$C$16:$C$19),""))</f>
        <v>10</v>
      </c>
      <c r="N16" s="17">
        <f>IF(G16="","",IFERROR(LOOKUP(2,1/(('設定'!$B$20:$B$23&lt;&gt;"")*('設定'!$B$20:$B$23&lt;=G16)*('設定'!$C$20:$C$23&lt;&gt;"")),'設定'!$C$20:$C$23),""))</f>
        <v>8</v>
      </c>
      <c r="O16" s="17">
        <f>IF(COUNT(H16,I16,J16,K16)=0,0,IF(AND(OR(N(H16)=0,M16&lt;&gt;""),OR(N(I16)=0,N16&lt;&gt;"")),1,0))</f>
        <v>1</v>
      </c>
      <c r="P16" s="105">
        <f>IF(O16=0,"",IF(N(H16)=0,0,IF(E16="税抜",H16,H16-Q16)))</f>
        <v>1800</v>
      </c>
      <c r="Q16" s="105">
        <f>IF(O16=0,"",IF(N(H16)=0,0,IF(C16="切上げ",ROUNDUP(IF(E16="税抜",H16*M16/100,H16*M16/(100+M16)),0),IF(C16="四捨五入",ROUND(IF(E16="税抜",H16*M16/100,H16*M16/(100+M16)),0),ROUNDDOWN(IF(E16="税抜",H16*M16/100,H16*M16/(100+M16)),0)))))</f>
        <v>180</v>
      </c>
      <c r="R16" s="105">
        <f>IF(O16=0,"",IF(N(I16)=0,0,IF(E16="税抜",I16,I16-S16)))</f>
        <v>500</v>
      </c>
      <c r="S16" s="105">
        <f>IF(O16=0,"",IF(N(I16)=0,0,IF(C16="切上げ",ROUNDUP(IF(E16="税抜",I16*N16/100,I16*N16/(100+N16)),0),IF(C16="四捨五入",ROUND(IF(E16="税抜",I16*N16/100,I16*N16/(100+N16)),0),ROUNDDOWN(IF(E16="税抜",I16*N16/100,I16*N16/(100+N16)),0)))))</f>
        <v>40</v>
      </c>
      <c r="T16" s="105">
        <f>IF(O16=0,"",P16+Q16+R16+S16+N(J16)+N(K16))</f>
        <v>2520</v>
      </c>
      <c r="U16" s="105">
        <f>IF(O16=0,"",IF(AND(B16="はい",D16="はい"),P16+R16,P16+Q16+R16+S16))</f>
        <v>2300</v>
      </c>
      <c r="V16" s="105">
        <f>IF(O16=0,"",U16+N(K16))</f>
        <v>2300</v>
      </c>
      <c r="W16" s="105">
        <f>IF(O16=0,"",IF(L16="はい",0,IF(F16="クレジットカード",0,IF(F16="電子（PDFのみ）",0,IF(U16=0,IF(V16&lt;'印紙判定表'!$A$24,0,'印紙判定表'!$C$24),IF(V16&lt;'印紙判定表'!$A$6,0,INDEX('印紙判定表'!$C$5:$C$19,MATCH(MAX(U16,'印紙判定表'!$A$6),'印紙判定表'!$A$5:$A$19,1))))))))</f>
        <v>0</v>
      </c>
      <c r="X16" s="165" t="n">
        <v>180</v>
      </c>
      <c r="Y16" s="165" t="n">
        <v>40</v>
      </c>
      <c r="Z16" s="165" t="n">
        <v>2300</v>
      </c>
      <c r="AA16" s="165" t="n">
        <v>2300</v>
      </c>
      <c r="AB16" s="165" t="n">
        <v>0</v>
      </c>
      <c r="AC16" s="166" t="str">
        <f>IF(AND(N(Q16)=X16,N(S16)=Y16,N(U16)=Z16,N(V16)=AA16,N(W16)=AB16),"OK","NG")</f>
        <v>OK</v>
      </c>
    </row>
    <row r="17">
      <c r="A17" s="12" t="inlineStr">
        <is>
          <t>混在 標準33,000＋軽減21,600</t>
        </is>
      </c>
      <c r="B17" s="15" t="inlineStr">
        <is>
          <t>はい</t>
        </is>
      </c>
      <c r="C17" s="15" t="inlineStr">
        <is>
          <t>切捨て</t>
        </is>
      </c>
      <c r="D17" s="15" t="inlineStr">
        <is>
          <t>はい</t>
        </is>
      </c>
      <c r="E17" s="15" t="inlineStr">
        <is>
          <t>税込</t>
        </is>
      </c>
      <c r="F17" s="15" t="inlineStr">
        <is>
          <t>現金</t>
        </is>
      </c>
      <c r="G17" s="100" t="n">
        <v>46301</v>
      </c>
      <c r="H17" s="164" t="n">
        <v>33000</v>
      </c>
      <c r="I17" s="164" t="n">
        <v>21600</v>
      </c>
      <c r="J17" s="164" t="n"/>
      <c r="K17" s="164" t="n"/>
      <c r="L17" s="15" t="n"/>
      <c r="M17" s="17">
        <f>IF(G17="","",IFERROR(LOOKUP(2,1/(('設定'!$B$16:$B$19&lt;&gt;"")*('設定'!$B$16:$B$19&lt;=G17)*('設定'!$C$16:$C$19&lt;&gt;"")),'設定'!$C$16:$C$19),""))</f>
        <v>10</v>
      </c>
      <c r="N17" s="17">
        <f>IF(G17="","",IFERROR(LOOKUP(2,1/(('設定'!$B$20:$B$23&lt;&gt;"")*('設定'!$B$20:$B$23&lt;=G17)*('設定'!$C$20:$C$23&lt;&gt;"")),'設定'!$C$20:$C$23),""))</f>
        <v>8</v>
      </c>
      <c r="O17" s="17">
        <f>IF(COUNT(H17,I17,J17,K17)=0,0,IF(AND(OR(N(H17)=0,M17&lt;&gt;""),OR(N(I17)=0,N17&lt;&gt;"")),1,0))</f>
        <v>1</v>
      </c>
      <c r="P17" s="105">
        <f>IF(O17=0,"",IF(N(H17)=0,0,IF(E17="税抜",H17,H17-Q17)))</f>
        <v>30000</v>
      </c>
      <c r="Q17" s="105">
        <f>IF(O17=0,"",IF(N(H17)=0,0,IF(C17="切上げ",ROUNDUP(IF(E17="税抜",H17*M17/100,H17*M17/(100+M17)),0),IF(C17="四捨五入",ROUND(IF(E17="税抜",H17*M17/100,H17*M17/(100+M17)),0),ROUNDDOWN(IF(E17="税抜",H17*M17/100,H17*M17/(100+M17)),0)))))</f>
        <v>3000</v>
      </c>
      <c r="R17" s="105">
        <f>IF(O17=0,"",IF(N(I17)=0,0,IF(E17="税抜",I17,I17-S17)))</f>
        <v>20000</v>
      </c>
      <c r="S17" s="105">
        <f>IF(O17=0,"",IF(N(I17)=0,0,IF(C17="切上げ",ROUNDUP(IF(E17="税抜",I17*N17/100,I17*N17/(100+N17)),0),IF(C17="四捨五入",ROUND(IF(E17="税抜",I17*N17/100,I17*N17/(100+N17)),0),ROUNDDOWN(IF(E17="税抜",I17*N17/100,I17*N17/(100+N17)),0)))))</f>
        <v>1600</v>
      </c>
      <c r="T17" s="105">
        <f>IF(O17=0,"",P17+Q17+R17+S17+N(J17)+N(K17))</f>
        <v>54600</v>
      </c>
      <c r="U17" s="105">
        <f>IF(O17=0,"",IF(AND(B17="はい",D17="はい"),P17+R17,P17+Q17+R17+S17))</f>
        <v>50000</v>
      </c>
      <c r="V17" s="105">
        <f>IF(O17=0,"",U17+N(K17))</f>
        <v>50000</v>
      </c>
      <c r="W17" s="105">
        <f>IF(O17=0,"",IF(L17="はい",0,IF(F17="クレジットカード",0,IF(F17="電子（PDFのみ）",0,IF(U17=0,IF(V17&lt;'印紙判定表'!$A$24,0,'印紙判定表'!$C$24),IF(V17&lt;'印紙判定表'!$A$6,0,INDEX('印紙判定表'!$C$5:$C$19,MATCH(MAX(U17,'印紙判定表'!$A$6),'印紙判定表'!$A$5:$A$19,1))))))))</f>
        <v>200</v>
      </c>
      <c r="X17" s="165" t="n">
        <v>3000</v>
      </c>
      <c r="Y17" s="165" t="n">
        <v>1600</v>
      </c>
      <c r="Z17" s="165" t="n">
        <v>50000</v>
      </c>
      <c r="AA17" s="165" t="n">
        <v>50000</v>
      </c>
      <c r="AB17" s="165" t="n">
        <v>200</v>
      </c>
      <c r="AC17" s="166" t="str">
        <f>IF(AND(N(Q17)=X17,N(S17)=Y17,N(U17)=Z17,N(V17)=AA17,N(W17)=AB17),"OK","NG")</f>
        <v>OK</v>
      </c>
    </row>
    <row r="18">
      <c r="A18" s="12" t="inlineStr">
        <is>
          <t>売上代金33,000（税込）＋売上代金以外25,000</t>
        </is>
      </c>
      <c r="B18" s="15" t="inlineStr">
        <is>
          <t>はい</t>
        </is>
      </c>
      <c r="C18" s="15" t="inlineStr">
        <is>
          <t>切捨て</t>
        </is>
      </c>
      <c r="D18" s="15" t="inlineStr">
        <is>
          <t>はい</t>
        </is>
      </c>
      <c r="E18" s="15" t="inlineStr">
        <is>
          <t>税込</t>
        </is>
      </c>
      <c r="F18" s="15" t="inlineStr">
        <is>
          <t>現金</t>
        </is>
      </c>
      <c r="G18" s="100" t="n">
        <v>46301</v>
      </c>
      <c r="H18" s="164" t="n">
        <v>33000</v>
      </c>
      <c r="I18" s="164" t="n"/>
      <c r="J18" s="164" t="n"/>
      <c r="K18" s="164" t="n">
        <v>25000</v>
      </c>
      <c r="L18" s="15" t="n"/>
      <c r="M18" s="17">
        <f>IF(G18="","",IFERROR(LOOKUP(2,1/(('設定'!$B$16:$B$19&lt;&gt;"")*('設定'!$B$16:$B$19&lt;=G18)*('設定'!$C$16:$C$19&lt;&gt;"")),'設定'!$C$16:$C$19),""))</f>
        <v>10</v>
      </c>
      <c r="N18" s="17">
        <f>IF(G18="","",IFERROR(LOOKUP(2,1/(('設定'!$B$20:$B$23&lt;&gt;"")*('設定'!$B$20:$B$23&lt;=G18)*('設定'!$C$20:$C$23&lt;&gt;"")),'設定'!$C$20:$C$23),""))</f>
        <v>8</v>
      </c>
      <c r="O18" s="17">
        <f>IF(COUNT(H18,I18,J18,K18)=0,0,IF(AND(OR(N(H18)=0,M18&lt;&gt;""),OR(N(I18)=0,N18&lt;&gt;"")),1,0))</f>
        <v>1</v>
      </c>
      <c r="P18" s="105">
        <f>IF(O18=0,"",IF(N(H18)=0,0,IF(E18="税抜",H18,H18-Q18)))</f>
        <v>30000</v>
      </c>
      <c r="Q18" s="105">
        <f>IF(O18=0,"",IF(N(H18)=0,0,IF(C18="切上げ",ROUNDUP(IF(E18="税抜",H18*M18/100,H18*M18/(100+M18)),0),IF(C18="四捨五入",ROUND(IF(E18="税抜",H18*M18/100,H18*M18/(100+M18)),0),ROUNDDOWN(IF(E18="税抜",H18*M18/100,H18*M18/(100+M18)),0)))))</f>
        <v>3000</v>
      </c>
      <c r="R18" s="105">
        <f>IF(O18=0,"",IF(N(I18)=0,0,IF(E18="税抜",I18,I18-S18)))</f>
        <v>0</v>
      </c>
      <c r="S18" s="105">
        <f>IF(O18=0,"",IF(N(I18)=0,0,IF(C18="切上げ",ROUNDUP(IF(E18="税抜",I18*N18/100,I18*N18/(100+N18)),0),IF(C18="四捨五入",ROUND(IF(E18="税抜",I18*N18/100,I18*N18/(100+N18)),0),ROUNDDOWN(IF(E18="税抜",I18*N18/100,I18*N18/(100+N18)),0)))))</f>
        <v>0</v>
      </c>
      <c r="T18" s="105">
        <f>IF(O18=0,"",P18+Q18+R18+S18+N(J18)+N(K18))</f>
        <v>58000</v>
      </c>
      <c r="U18" s="105">
        <f>IF(O18=0,"",IF(AND(B18="はい",D18="はい"),P18+R18,P18+Q18+R18+S18))</f>
        <v>30000</v>
      </c>
      <c r="V18" s="105">
        <f>IF(O18=0,"",U18+N(K18))</f>
        <v>55000</v>
      </c>
      <c r="W18" s="105">
        <f>IF(O18=0,"",IF(L18="はい",0,IF(F18="クレジットカード",0,IF(F18="電子（PDFのみ）",0,IF(U18=0,IF(V18&lt;'印紙判定表'!$A$24,0,'印紙判定表'!$C$24),IF(V18&lt;'印紙判定表'!$A$6,0,INDEX('印紙判定表'!$C$5:$C$19,MATCH(MAX(U18,'印紙判定表'!$A$6),'印紙判定表'!$A$5:$A$19,1))))))))</f>
        <v>200</v>
      </c>
      <c r="X18" s="165" t="n">
        <v>3000</v>
      </c>
      <c r="Y18" s="165" t="n">
        <v>0</v>
      </c>
      <c r="Z18" s="165" t="n">
        <v>30000</v>
      </c>
      <c r="AA18" s="165" t="n">
        <v>55000</v>
      </c>
      <c r="AB18" s="165" t="n">
        <v>200</v>
      </c>
      <c r="AC18" s="166" t="str">
        <f>IF(AND(N(Q18)=X18,N(S18)=Y18,N(U18)=Z18,N(V18)=AA18,N(W18)=AB18),"OK","NG")</f>
        <v>OK</v>
      </c>
    </row>
    <row r="19">
      <c r="A19" s="12" t="inlineStr">
        <is>
          <t>クレジット（旨を印字）77,000円</t>
        </is>
      </c>
      <c r="B19" s="15" t="inlineStr">
        <is>
          <t>はい</t>
        </is>
      </c>
      <c r="C19" s="15" t="inlineStr">
        <is>
          <t>切捨て</t>
        </is>
      </c>
      <c r="D19" s="15" t="inlineStr">
        <is>
          <t>はい</t>
        </is>
      </c>
      <c r="E19" s="15" t="inlineStr">
        <is>
          <t>税込</t>
        </is>
      </c>
      <c r="F19" s="15" t="inlineStr">
        <is>
          <t>クレジットカード</t>
        </is>
      </c>
      <c r="G19" s="100" t="n">
        <v>46301</v>
      </c>
      <c r="H19" s="164" t="n">
        <v>77000</v>
      </c>
      <c r="I19" s="164" t="n"/>
      <c r="J19" s="164" t="n"/>
      <c r="K19" s="164" t="n"/>
      <c r="L19" s="15" t="n"/>
      <c r="M19" s="17">
        <f>IF(G19="","",IFERROR(LOOKUP(2,1/(('設定'!$B$16:$B$19&lt;&gt;"")*('設定'!$B$16:$B$19&lt;=G19)*('設定'!$C$16:$C$19&lt;&gt;"")),'設定'!$C$16:$C$19),""))</f>
        <v>10</v>
      </c>
      <c r="N19" s="17">
        <f>IF(G19="","",IFERROR(LOOKUP(2,1/(('設定'!$B$20:$B$23&lt;&gt;"")*('設定'!$B$20:$B$23&lt;=G19)*('設定'!$C$20:$C$23&lt;&gt;"")),'設定'!$C$20:$C$23),""))</f>
        <v>8</v>
      </c>
      <c r="O19" s="17">
        <f>IF(COUNT(H19,I19,J19,K19)=0,0,IF(AND(OR(N(H19)=0,M19&lt;&gt;""),OR(N(I19)=0,N19&lt;&gt;"")),1,0))</f>
        <v>1</v>
      </c>
      <c r="P19" s="105">
        <f>IF(O19=0,"",IF(N(H19)=0,0,IF(E19="税抜",H19,H19-Q19)))</f>
        <v>70000</v>
      </c>
      <c r="Q19" s="105">
        <f>IF(O19=0,"",IF(N(H19)=0,0,IF(C19="切上げ",ROUNDUP(IF(E19="税抜",H19*M19/100,H19*M19/(100+M19)),0),IF(C19="四捨五入",ROUND(IF(E19="税抜",H19*M19/100,H19*M19/(100+M19)),0),ROUNDDOWN(IF(E19="税抜",H19*M19/100,H19*M19/(100+M19)),0)))))</f>
        <v>7000</v>
      </c>
      <c r="R19" s="105">
        <f>IF(O19=0,"",IF(N(I19)=0,0,IF(E19="税抜",I19,I19-S19)))</f>
        <v>0</v>
      </c>
      <c r="S19" s="105">
        <f>IF(O19=0,"",IF(N(I19)=0,0,IF(C19="切上げ",ROUNDUP(IF(E19="税抜",I19*N19/100,I19*N19/(100+N19)),0),IF(C19="四捨五入",ROUND(IF(E19="税抜",I19*N19/100,I19*N19/(100+N19)),0),ROUNDDOWN(IF(E19="税抜",I19*N19/100,I19*N19/(100+N19)),0)))))</f>
        <v>0</v>
      </c>
      <c r="T19" s="105">
        <f>IF(O19=0,"",P19+Q19+R19+S19+N(J19)+N(K19))</f>
        <v>77000</v>
      </c>
      <c r="U19" s="105">
        <f>IF(O19=0,"",IF(AND(B19="はい",D19="はい"),P19+R19,P19+Q19+R19+S19))</f>
        <v>70000</v>
      </c>
      <c r="V19" s="105">
        <f>IF(O19=0,"",U19+N(K19))</f>
        <v>70000</v>
      </c>
      <c r="W19" s="105">
        <f>IF(O19=0,"",IF(L19="はい",0,IF(F19="クレジットカード",0,IF(F19="電子（PDFのみ）",0,IF(U19=0,IF(V19&lt;'印紙判定表'!$A$24,0,'印紙判定表'!$C$24),IF(V19&lt;'印紙判定表'!$A$6,0,INDEX('印紙判定表'!$C$5:$C$19,MATCH(MAX(U19,'印紙判定表'!$A$6),'印紙判定表'!$A$5:$A$19,1))))))))</f>
        <v>0</v>
      </c>
      <c r="X19" s="165" t="n">
        <v>7000</v>
      </c>
      <c r="Y19" s="165" t="n">
        <v>0</v>
      </c>
      <c r="Z19" s="165" t="n">
        <v>70000</v>
      </c>
      <c r="AA19" s="165" t="n">
        <v>70000</v>
      </c>
      <c r="AB19" s="165" t="n">
        <v>0</v>
      </c>
      <c r="AC19" s="166" t="str">
        <f>IF(AND(N(Q19)=X19,N(S19)=Y19,N(U19)=Z19,N(V19)=AA19,N(W19)=AB19),"OK","NG")</f>
        <v>OK</v>
      </c>
    </row>
    <row r="20">
      <c r="A20" s="12" t="inlineStr">
        <is>
          <t>電子（PDFのみ）77,000円</t>
        </is>
      </c>
      <c r="B20" s="15" t="inlineStr">
        <is>
          <t>はい</t>
        </is>
      </c>
      <c r="C20" s="15" t="inlineStr">
        <is>
          <t>切捨て</t>
        </is>
      </c>
      <c r="D20" s="15" t="inlineStr">
        <is>
          <t>はい</t>
        </is>
      </c>
      <c r="E20" s="15" t="inlineStr">
        <is>
          <t>税込</t>
        </is>
      </c>
      <c r="F20" s="15" t="inlineStr">
        <is>
          <t>電子（PDFのみ）</t>
        </is>
      </c>
      <c r="G20" s="100" t="n">
        <v>46301</v>
      </c>
      <c r="H20" s="164" t="n">
        <v>77000</v>
      </c>
      <c r="I20" s="164" t="n"/>
      <c r="J20" s="164" t="n"/>
      <c r="K20" s="164" t="n"/>
      <c r="L20" s="15" t="n"/>
      <c r="M20" s="17">
        <f>IF(G20="","",IFERROR(LOOKUP(2,1/(('設定'!$B$16:$B$19&lt;&gt;"")*('設定'!$B$16:$B$19&lt;=G20)*('設定'!$C$16:$C$19&lt;&gt;"")),'設定'!$C$16:$C$19),""))</f>
        <v>10</v>
      </c>
      <c r="N20" s="17">
        <f>IF(G20="","",IFERROR(LOOKUP(2,1/(('設定'!$B$20:$B$23&lt;&gt;"")*('設定'!$B$20:$B$23&lt;=G20)*('設定'!$C$20:$C$23&lt;&gt;"")),'設定'!$C$20:$C$23),""))</f>
        <v>8</v>
      </c>
      <c r="O20" s="17">
        <f>IF(COUNT(H20,I20,J20,K20)=0,0,IF(AND(OR(N(H20)=0,M20&lt;&gt;""),OR(N(I20)=0,N20&lt;&gt;"")),1,0))</f>
        <v>1</v>
      </c>
      <c r="P20" s="105">
        <f>IF(O20=0,"",IF(N(H20)=0,0,IF(E20="税抜",H20,H20-Q20)))</f>
        <v>70000</v>
      </c>
      <c r="Q20" s="105">
        <f>IF(O20=0,"",IF(N(H20)=0,0,IF(C20="切上げ",ROUNDUP(IF(E20="税抜",H20*M20/100,H20*M20/(100+M20)),0),IF(C20="四捨五入",ROUND(IF(E20="税抜",H20*M20/100,H20*M20/(100+M20)),0),ROUNDDOWN(IF(E20="税抜",H20*M20/100,H20*M20/(100+M20)),0)))))</f>
        <v>7000</v>
      </c>
      <c r="R20" s="105">
        <f>IF(O20=0,"",IF(N(I20)=0,0,IF(E20="税抜",I20,I20-S20)))</f>
        <v>0</v>
      </c>
      <c r="S20" s="105">
        <f>IF(O20=0,"",IF(N(I20)=0,0,IF(C20="切上げ",ROUNDUP(IF(E20="税抜",I20*N20/100,I20*N20/(100+N20)),0),IF(C20="四捨五入",ROUND(IF(E20="税抜",I20*N20/100,I20*N20/(100+N20)),0),ROUNDDOWN(IF(E20="税抜",I20*N20/100,I20*N20/(100+N20)),0)))))</f>
        <v>0</v>
      </c>
      <c r="T20" s="105">
        <f>IF(O20=0,"",P20+Q20+R20+S20+N(J20)+N(K20))</f>
        <v>77000</v>
      </c>
      <c r="U20" s="105">
        <f>IF(O20=0,"",IF(AND(B20="はい",D20="はい"),P20+R20,P20+Q20+R20+S20))</f>
        <v>70000</v>
      </c>
      <c r="V20" s="105">
        <f>IF(O20=0,"",U20+N(K20))</f>
        <v>70000</v>
      </c>
      <c r="W20" s="105">
        <f>IF(O20=0,"",IF(L20="はい",0,IF(F20="クレジットカード",0,IF(F20="電子（PDFのみ）",0,IF(U20=0,IF(V20&lt;'印紙判定表'!$A$24,0,'印紙判定表'!$C$24),IF(V20&lt;'印紙判定表'!$A$6,0,INDEX('印紙判定表'!$C$5:$C$19,MATCH(MAX(U20,'印紙判定表'!$A$6),'印紙判定表'!$A$5:$A$19,1))))))))</f>
        <v>0</v>
      </c>
      <c r="X20" s="165" t="n">
        <v>7000</v>
      </c>
      <c r="Y20" s="165" t="n">
        <v>0</v>
      </c>
      <c r="Z20" s="165" t="n">
        <v>70000</v>
      </c>
      <c r="AA20" s="165" t="n">
        <v>70000</v>
      </c>
      <c r="AB20" s="165" t="n">
        <v>0</v>
      </c>
      <c r="AC20" s="166" t="str">
        <f>IF(AND(N(Q20)=X20,N(S20)=Y20,N(U20)=Z20,N(V20)=AA20,N(W20)=AB20),"OK","NG")</f>
        <v>OK</v>
      </c>
    </row>
    <row r="21">
      <c r="A21" s="12" t="inlineStr">
        <is>
          <t>営業に関しない 110,000円</t>
        </is>
      </c>
      <c r="B21" s="15" t="inlineStr">
        <is>
          <t>はい</t>
        </is>
      </c>
      <c r="C21" s="15" t="inlineStr">
        <is>
          <t>切捨て</t>
        </is>
      </c>
      <c r="D21" s="15" t="inlineStr">
        <is>
          <t>はい</t>
        </is>
      </c>
      <c r="E21" s="15" t="inlineStr">
        <is>
          <t>税込</t>
        </is>
      </c>
      <c r="F21" s="15" t="inlineStr">
        <is>
          <t>現金</t>
        </is>
      </c>
      <c r="G21" s="100" t="n">
        <v>46301</v>
      </c>
      <c r="H21" s="164" t="n">
        <v>110000</v>
      </c>
      <c r="I21" s="164" t="n"/>
      <c r="J21" s="164" t="n"/>
      <c r="K21" s="164" t="n"/>
      <c r="L21" s="15" t="inlineStr">
        <is>
          <t>はい</t>
        </is>
      </c>
      <c r="M21" s="17">
        <f>IF(G21="","",IFERROR(LOOKUP(2,1/(('設定'!$B$16:$B$19&lt;&gt;"")*('設定'!$B$16:$B$19&lt;=G21)*('設定'!$C$16:$C$19&lt;&gt;"")),'設定'!$C$16:$C$19),""))</f>
        <v>10</v>
      </c>
      <c r="N21" s="17">
        <f>IF(G21="","",IFERROR(LOOKUP(2,1/(('設定'!$B$20:$B$23&lt;&gt;"")*('設定'!$B$20:$B$23&lt;=G21)*('設定'!$C$20:$C$23&lt;&gt;"")),'設定'!$C$20:$C$23),""))</f>
        <v>8</v>
      </c>
      <c r="O21" s="17">
        <f>IF(COUNT(H21,I21,J21,K21)=0,0,IF(AND(OR(N(H21)=0,M21&lt;&gt;""),OR(N(I21)=0,N21&lt;&gt;"")),1,0))</f>
        <v>1</v>
      </c>
      <c r="P21" s="105">
        <f>IF(O21=0,"",IF(N(H21)=0,0,IF(E21="税抜",H21,H21-Q21)))</f>
        <v>100000</v>
      </c>
      <c r="Q21" s="105">
        <f>IF(O21=0,"",IF(N(H21)=0,0,IF(C21="切上げ",ROUNDUP(IF(E21="税抜",H21*M21/100,H21*M21/(100+M21)),0),IF(C21="四捨五入",ROUND(IF(E21="税抜",H21*M21/100,H21*M21/(100+M21)),0),ROUNDDOWN(IF(E21="税抜",H21*M21/100,H21*M21/(100+M21)),0)))))</f>
        <v>10000</v>
      </c>
      <c r="R21" s="105">
        <f>IF(O21=0,"",IF(N(I21)=0,0,IF(E21="税抜",I21,I21-S21)))</f>
        <v>0</v>
      </c>
      <c r="S21" s="105">
        <f>IF(O21=0,"",IF(N(I21)=0,0,IF(C21="切上げ",ROUNDUP(IF(E21="税抜",I21*N21/100,I21*N21/(100+N21)),0),IF(C21="四捨五入",ROUND(IF(E21="税抜",I21*N21/100,I21*N21/(100+N21)),0),ROUNDDOWN(IF(E21="税抜",I21*N21/100,I21*N21/(100+N21)),0)))))</f>
        <v>0</v>
      </c>
      <c r="T21" s="105">
        <f>IF(O21=0,"",P21+Q21+R21+S21+N(J21)+N(K21))</f>
        <v>110000</v>
      </c>
      <c r="U21" s="105">
        <f>IF(O21=0,"",IF(AND(B21="はい",D21="はい"),P21+R21,P21+Q21+R21+S21))</f>
        <v>100000</v>
      </c>
      <c r="V21" s="105">
        <f>IF(O21=0,"",U21+N(K21))</f>
        <v>100000</v>
      </c>
      <c r="W21" s="105">
        <f>IF(O21=0,"",IF(L21="はい",0,IF(F21="クレジットカード",0,IF(F21="電子（PDFのみ）",0,IF(U21=0,IF(V21&lt;'印紙判定表'!$A$24,0,'印紙判定表'!$C$24),IF(V21&lt;'印紙判定表'!$A$6,0,INDEX('印紙判定表'!$C$5:$C$19,MATCH(MAX(U21,'印紙判定表'!$A$6),'印紙判定表'!$A$5:$A$19,1))))))))</f>
        <v>0</v>
      </c>
      <c r="X21" s="165" t="n">
        <v>10000</v>
      </c>
      <c r="Y21" s="165" t="n">
        <v>0</v>
      </c>
      <c r="Z21" s="165" t="n">
        <v>100000</v>
      </c>
      <c r="AA21" s="165" t="n">
        <v>100000</v>
      </c>
      <c r="AB21" s="165" t="n">
        <v>0</v>
      </c>
      <c r="AC21" s="166" t="str">
        <f>IF(AND(N(Q21)=X21,N(S21)=Y21,N(U21)=Z21,N(V21)=AA21,N(W21)=AB21),"OK","NG")</f>
        <v>OK</v>
      </c>
    </row>
    <row r="22">
      <c r="A22" s="12" t="inlineStr">
        <is>
          <t>入湯税は判定額に入れない 税込54,890（税抜49,900）＋入湯税150</t>
        </is>
      </c>
      <c r="B22" s="15" t="inlineStr">
        <is>
          <t>はい</t>
        </is>
      </c>
      <c r="C22" s="15" t="inlineStr">
        <is>
          <t>切捨て</t>
        </is>
      </c>
      <c r="D22" s="15" t="inlineStr">
        <is>
          <t>はい</t>
        </is>
      </c>
      <c r="E22" s="15" t="inlineStr">
        <is>
          <t>税込</t>
        </is>
      </c>
      <c r="F22" s="15" t="inlineStr">
        <is>
          <t>現金</t>
        </is>
      </c>
      <c r="G22" s="100" t="n">
        <v>46301</v>
      </c>
      <c r="H22" s="164" t="n">
        <v>54890</v>
      </c>
      <c r="I22" s="164" t="n"/>
      <c r="J22" s="164" t="n">
        <v>150</v>
      </c>
      <c r="K22" s="164" t="n"/>
      <c r="L22" s="15" t="n"/>
      <c r="M22" s="17">
        <f>IF(G22="","",IFERROR(LOOKUP(2,1/(('設定'!$B$16:$B$19&lt;&gt;"")*('設定'!$B$16:$B$19&lt;=G22)*('設定'!$C$16:$C$19&lt;&gt;"")),'設定'!$C$16:$C$19),""))</f>
        <v>10</v>
      </c>
      <c r="N22" s="17">
        <f>IF(G22="","",IFERROR(LOOKUP(2,1/(('設定'!$B$20:$B$23&lt;&gt;"")*('設定'!$B$20:$B$23&lt;=G22)*('設定'!$C$20:$C$23&lt;&gt;"")),'設定'!$C$20:$C$23),""))</f>
        <v>8</v>
      </c>
      <c r="O22" s="17">
        <f>IF(COUNT(H22,I22,J22,K22)=0,0,IF(AND(OR(N(H22)=0,M22&lt;&gt;""),OR(N(I22)=0,N22&lt;&gt;"")),1,0))</f>
        <v>1</v>
      </c>
      <c r="P22" s="105">
        <f>IF(O22=0,"",IF(N(H22)=0,0,IF(E22="税抜",H22,H22-Q22)))</f>
        <v>49900</v>
      </c>
      <c r="Q22" s="105">
        <f>IF(O22=0,"",IF(N(H22)=0,0,IF(C22="切上げ",ROUNDUP(IF(E22="税抜",H22*M22/100,H22*M22/(100+M22)),0),IF(C22="四捨五入",ROUND(IF(E22="税抜",H22*M22/100,H22*M22/(100+M22)),0),ROUNDDOWN(IF(E22="税抜",H22*M22/100,H22*M22/(100+M22)),0)))))</f>
        <v>4990</v>
      </c>
      <c r="R22" s="105">
        <f>IF(O22=0,"",IF(N(I22)=0,0,IF(E22="税抜",I22,I22-S22)))</f>
        <v>0</v>
      </c>
      <c r="S22" s="105">
        <f>IF(O22=0,"",IF(N(I22)=0,0,IF(C22="切上げ",ROUNDUP(IF(E22="税抜",I22*N22/100,I22*N22/(100+N22)),0),IF(C22="四捨五入",ROUND(IF(E22="税抜",I22*N22/100,I22*N22/(100+N22)),0),ROUNDDOWN(IF(E22="税抜",I22*N22/100,I22*N22/(100+N22)),0)))))</f>
        <v>0</v>
      </c>
      <c r="T22" s="105">
        <f>IF(O22=0,"",P22+Q22+R22+S22+N(J22)+N(K22))</f>
        <v>55040</v>
      </c>
      <c r="U22" s="105">
        <f>IF(O22=0,"",IF(AND(B22="はい",D22="はい"),P22+R22,P22+Q22+R22+S22))</f>
        <v>49900</v>
      </c>
      <c r="V22" s="105">
        <f>IF(O22=0,"",U22+N(K22))</f>
        <v>49900</v>
      </c>
      <c r="W22" s="105">
        <f>IF(O22=0,"",IF(L22="はい",0,IF(F22="クレジットカード",0,IF(F22="電子（PDFのみ）",0,IF(U22=0,IF(V22&lt;'印紙判定表'!$A$24,0,'印紙判定表'!$C$24),IF(V22&lt;'印紙判定表'!$A$6,0,INDEX('印紙判定表'!$C$5:$C$19,MATCH(MAX(U22,'印紙判定表'!$A$6),'印紙判定表'!$A$5:$A$19,1))))))))</f>
        <v>0</v>
      </c>
      <c r="X22" s="165" t="n">
        <v>4990</v>
      </c>
      <c r="Y22" s="165" t="n">
        <v>0</v>
      </c>
      <c r="Z22" s="165" t="n">
        <v>49900</v>
      </c>
      <c r="AA22" s="165" t="n">
        <v>49900</v>
      </c>
      <c r="AB22" s="165" t="n">
        <v>0</v>
      </c>
      <c r="AC22" s="166" t="str">
        <f>IF(AND(N(Q22)=X22,N(S22)=Y22,N(U22)=Z22,N(V22)=AA22,N(W22)=AB22),"OK","NG")</f>
        <v>OK</v>
      </c>
    </row>
    <row r="23">
      <c r="A23" s="12" t="inlineStr">
        <is>
          <t>端数 税抜15円×3を合算（税抜45円）</t>
        </is>
      </c>
      <c r="B23" s="15" t="inlineStr">
        <is>
          <t>はい</t>
        </is>
      </c>
      <c r="C23" s="15" t="inlineStr">
        <is>
          <t>切捨て</t>
        </is>
      </c>
      <c r="D23" s="15" t="inlineStr">
        <is>
          <t>はい</t>
        </is>
      </c>
      <c r="E23" s="15" t="inlineStr">
        <is>
          <t>税抜</t>
        </is>
      </c>
      <c r="F23" s="15" t="inlineStr">
        <is>
          <t>現金</t>
        </is>
      </c>
      <c r="G23" s="100" t="n">
        <v>46301</v>
      </c>
      <c r="H23" s="164" t="n">
        <v>45</v>
      </c>
      <c r="I23" s="164" t="n"/>
      <c r="J23" s="164" t="n"/>
      <c r="K23" s="164" t="n"/>
      <c r="L23" s="15" t="n"/>
      <c r="M23" s="17">
        <f>IF(G23="","",IFERROR(LOOKUP(2,1/(('設定'!$B$16:$B$19&lt;&gt;"")*('設定'!$B$16:$B$19&lt;=G23)*('設定'!$C$16:$C$19&lt;&gt;"")),'設定'!$C$16:$C$19),""))</f>
        <v>10</v>
      </c>
      <c r="N23" s="17">
        <f>IF(G23="","",IFERROR(LOOKUP(2,1/(('設定'!$B$20:$B$23&lt;&gt;"")*('設定'!$B$20:$B$23&lt;=G23)*('設定'!$C$20:$C$23&lt;&gt;"")),'設定'!$C$20:$C$23),""))</f>
        <v>8</v>
      </c>
      <c r="O23" s="17">
        <f>IF(COUNT(H23,I23,J23,K23)=0,0,IF(AND(OR(N(H23)=0,M23&lt;&gt;""),OR(N(I23)=0,N23&lt;&gt;"")),1,0))</f>
        <v>1</v>
      </c>
      <c r="P23" s="105">
        <f>IF(O23=0,"",IF(N(H23)=0,0,IF(E23="税抜",H23,H23-Q23)))</f>
        <v>45</v>
      </c>
      <c r="Q23" s="105">
        <f>IF(O23=0,"",IF(N(H23)=0,0,IF(C23="切上げ",ROUNDUP(IF(E23="税抜",H23*M23/100,H23*M23/(100+M23)),0),IF(C23="四捨五入",ROUND(IF(E23="税抜",H23*M23/100,H23*M23/(100+M23)),0),ROUNDDOWN(IF(E23="税抜",H23*M23/100,H23*M23/(100+M23)),0)))))</f>
        <v>4</v>
      </c>
      <c r="R23" s="105">
        <f>IF(O23=0,"",IF(N(I23)=0,0,IF(E23="税抜",I23,I23-S23)))</f>
        <v>0</v>
      </c>
      <c r="S23" s="105">
        <f>IF(O23=0,"",IF(N(I23)=0,0,IF(C23="切上げ",ROUNDUP(IF(E23="税抜",I23*N23/100,I23*N23/(100+N23)),0),IF(C23="四捨五入",ROUND(IF(E23="税抜",I23*N23/100,I23*N23/(100+N23)),0),ROUNDDOWN(IF(E23="税抜",I23*N23/100,I23*N23/(100+N23)),0)))))</f>
        <v>0</v>
      </c>
      <c r="T23" s="105">
        <f>IF(O23=0,"",P23+Q23+R23+S23+N(J23)+N(K23))</f>
        <v>49</v>
      </c>
      <c r="U23" s="105">
        <f>IF(O23=0,"",IF(AND(B23="はい",D23="はい"),P23+R23,P23+Q23+R23+S23))</f>
        <v>45</v>
      </c>
      <c r="V23" s="105">
        <f>IF(O23=0,"",U23+N(K23))</f>
        <v>45</v>
      </c>
      <c r="W23" s="105">
        <f>IF(O23=0,"",IF(L23="はい",0,IF(F23="クレジットカード",0,IF(F23="電子（PDFのみ）",0,IF(U23=0,IF(V23&lt;'印紙判定表'!$A$24,0,'印紙判定表'!$C$24),IF(V23&lt;'印紙判定表'!$A$6,0,INDEX('印紙判定表'!$C$5:$C$19,MATCH(MAX(U23,'印紙判定表'!$A$6),'印紙判定表'!$A$5:$A$19,1))))))))</f>
        <v>0</v>
      </c>
      <c r="X23" s="165" t="n">
        <v>4</v>
      </c>
      <c r="Y23" s="165" t="n">
        <v>0</v>
      </c>
      <c r="Z23" s="165" t="n">
        <v>45</v>
      </c>
      <c r="AA23" s="165" t="n">
        <v>45</v>
      </c>
      <c r="AB23" s="165" t="n">
        <v>0</v>
      </c>
      <c r="AC23" s="166" t="str">
        <f>IF(AND(N(Q23)=X23,N(S23)=Y23,N(U23)=Z23,N(V23)=AA23,N(W23)=AB23),"OK","NG")</f>
        <v>OK</v>
      </c>
    </row>
    <row r="24">
      <c r="A24" s="12" t="inlineStr">
        <is>
          <t>端数 税込98円×3を合算（税込294円）</t>
        </is>
      </c>
      <c r="B24" s="15" t="inlineStr">
        <is>
          <t>はい</t>
        </is>
      </c>
      <c r="C24" s="15" t="inlineStr">
        <is>
          <t>切捨て</t>
        </is>
      </c>
      <c r="D24" s="15" t="inlineStr">
        <is>
          <t>はい</t>
        </is>
      </c>
      <c r="E24" s="15" t="inlineStr">
        <is>
          <t>税込</t>
        </is>
      </c>
      <c r="F24" s="15" t="inlineStr">
        <is>
          <t>現金</t>
        </is>
      </c>
      <c r="G24" s="100" t="n">
        <v>46301</v>
      </c>
      <c r="H24" s="164" t="n">
        <v>294</v>
      </c>
      <c r="I24" s="164" t="n"/>
      <c r="J24" s="164" t="n"/>
      <c r="K24" s="164" t="n"/>
      <c r="L24" s="15" t="n"/>
      <c r="M24" s="17">
        <f>IF(G24="","",IFERROR(LOOKUP(2,1/(('設定'!$B$16:$B$19&lt;&gt;"")*('設定'!$B$16:$B$19&lt;=G24)*('設定'!$C$16:$C$19&lt;&gt;"")),'設定'!$C$16:$C$19),""))</f>
        <v>10</v>
      </c>
      <c r="N24" s="17">
        <f>IF(G24="","",IFERROR(LOOKUP(2,1/(('設定'!$B$20:$B$23&lt;&gt;"")*('設定'!$B$20:$B$23&lt;=G24)*('設定'!$C$20:$C$23&lt;&gt;"")),'設定'!$C$20:$C$23),""))</f>
        <v>8</v>
      </c>
      <c r="O24" s="17">
        <f>IF(COUNT(H24,I24,J24,K24)=0,0,IF(AND(OR(N(H24)=0,M24&lt;&gt;""),OR(N(I24)=0,N24&lt;&gt;"")),1,0))</f>
        <v>1</v>
      </c>
      <c r="P24" s="105">
        <f>IF(O24=0,"",IF(N(H24)=0,0,IF(E24="税抜",H24,H24-Q24)))</f>
        <v>268</v>
      </c>
      <c r="Q24" s="105">
        <f>IF(O24=0,"",IF(N(H24)=0,0,IF(C24="切上げ",ROUNDUP(IF(E24="税抜",H24*M24/100,H24*M24/(100+M24)),0),IF(C24="四捨五入",ROUND(IF(E24="税抜",H24*M24/100,H24*M24/(100+M24)),0),ROUNDDOWN(IF(E24="税抜",H24*M24/100,H24*M24/(100+M24)),0)))))</f>
        <v>26</v>
      </c>
      <c r="R24" s="105">
        <f>IF(O24=0,"",IF(N(I24)=0,0,IF(E24="税抜",I24,I24-S24)))</f>
        <v>0</v>
      </c>
      <c r="S24" s="105">
        <f>IF(O24=0,"",IF(N(I24)=0,0,IF(C24="切上げ",ROUNDUP(IF(E24="税抜",I24*N24/100,I24*N24/(100+N24)),0),IF(C24="四捨五入",ROUND(IF(E24="税抜",I24*N24/100,I24*N24/(100+N24)),0),ROUNDDOWN(IF(E24="税抜",I24*N24/100,I24*N24/(100+N24)),0)))))</f>
        <v>0</v>
      </c>
      <c r="T24" s="105">
        <f>IF(O24=0,"",P24+Q24+R24+S24+N(J24)+N(K24))</f>
        <v>294</v>
      </c>
      <c r="U24" s="105">
        <f>IF(O24=0,"",IF(AND(B24="はい",D24="はい"),P24+R24,P24+Q24+R24+S24))</f>
        <v>268</v>
      </c>
      <c r="V24" s="105">
        <f>IF(O24=0,"",U24+N(K24))</f>
        <v>268</v>
      </c>
      <c r="W24" s="105">
        <f>IF(O24=0,"",IF(L24="はい",0,IF(F24="クレジットカード",0,IF(F24="電子（PDFのみ）",0,IF(U24=0,IF(V24&lt;'印紙判定表'!$A$24,0,'印紙判定表'!$C$24),IF(V24&lt;'印紙判定表'!$A$6,0,INDEX('印紙判定表'!$C$5:$C$19,MATCH(MAX(U24,'印紙判定表'!$A$6),'印紙判定表'!$A$5:$A$19,1))))))))</f>
        <v>0</v>
      </c>
      <c r="X24" s="165" t="n">
        <v>26</v>
      </c>
      <c r="Y24" s="165" t="n">
        <v>0</v>
      </c>
      <c r="Z24" s="165" t="n">
        <v>268</v>
      </c>
      <c r="AA24" s="165" t="n">
        <v>268</v>
      </c>
      <c r="AB24" s="165" t="n">
        <v>0</v>
      </c>
      <c r="AC24" s="166" t="str">
        <f>IF(AND(N(Q24)=X24,N(S24)=Y24,N(U24)=Z24,N(V24)=AA24,N(W24)=AB24),"OK","NG")</f>
        <v>OK</v>
      </c>
    </row>
    <row r="25">
      <c r="A25" s="12" t="inlineStr">
        <is>
          <t>境目 税込1,100円（0.1/1.1の形だと99になる）</t>
        </is>
      </c>
      <c r="B25" s="15" t="inlineStr">
        <is>
          <t>はい</t>
        </is>
      </c>
      <c r="C25" s="15" t="inlineStr">
        <is>
          <t>切捨て</t>
        </is>
      </c>
      <c r="D25" s="15" t="inlineStr">
        <is>
          <t>はい</t>
        </is>
      </c>
      <c r="E25" s="15" t="inlineStr">
        <is>
          <t>税込</t>
        </is>
      </c>
      <c r="F25" s="15" t="inlineStr">
        <is>
          <t>現金</t>
        </is>
      </c>
      <c r="G25" s="100" t="n">
        <v>46301</v>
      </c>
      <c r="H25" s="164" t="n">
        <v>1100</v>
      </c>
      <c r="I25" s="164" t="n"/>
      <c r="J25" s="164" t="n"/>
      <c r="K25" s="164" t="n"/>
      <c r="L25" s="15" t="n"/>
      <c r="M25" s="17">
        <f>IF(G25="","",IFERROR(LOOKUP(2,1/(('設定'!$B$16:$B$19&lt;&gt;"")*('設定'!$B$16:$B$19&lt;=G25)*('設定'!$C$16:$C$19&lt;&gt;"")),'設定'!$C$16:$C$19),""))</f>
        <v>10</v>
      </c>
      <c r="N25" s="17">
        <f>IF(G25="","",IFERROR(LOOKUP(2,1/(('設定'!$B$20:$B$23&lt;&gt;"")*('設定'!$B$20:$B$23&lt;=G25)*('設定'!$C$20:$C$23&lt;&gt;"")),'設定'!$C$20:$C$23),""))</f>
        <v>8</v>
      </c>
      <c r="O25" s="17">
        <f>IF(COUNT(H25,I25,J25,K25)=0,0,IF(AND(OR(N(H25)=0,M25&lt;&gt;""),OR(N(I25)=0,N25&lt;&gt;"")),1,0))</f>
        <v>1</v>
      </c>
      <c r="P25" s="105">
        <f>IF(O25=0,"",IF(N(H25)=0,0,IF(E25="税抜",H25,H25-Q25)))</f>
        <v>1000</v>
      </c>
      <c r="Q25" s="105">
        <f>IF(O25=0,"",IF(N(H25)=0,0,IF(C25="切上げ",ROUNDUP(IF(E25="税抜",H25*M25/100,H25*M25/(100+M25)),0),IF(C25="四捨五入",ROUND(IF(E25="税抜",H25*M25/100,H25*M25/(100+M25)),0),ROUNDDOWN(IF(E25="税抜",H25*M25/100,H25*M25/(100+M25)),0)))))</f>
        <v>100</v>
      </c>
      <c r="R25" s="105">
        <f>IF(O25=0,"",IF(N(I25)=0,0,IF(E25="税抜",I25,I25-S25)))</f>
        <v>0</v>
      </c>
      <c r="S25" s="105">
        <f>IF(O25=0,"",IF(N(I25)=0,0,IF(C25="切上げ",ROUNDUP(IF(E25="税抜",I25*N25/100,I25*N25/(100+N25)),0),IF(C25="四捨五入",ROUND(IF(E25="税抜",I25*N25/100,I25*N25/(100+N25)),0),ROUNDDOWN(IF(E25="税抜",I25*N25/100,I25*N25/(100+N25)),0)))))</f>
        <v>0</v>
      </c>
      <c r="T25" s="105">
        <f>IF(O25=0,"",P25+Q25+R25+S25+N(J25)+N(K25))</f>
        <v>1100</v>
      </c>
      <c r="U25" s="105">
        <f>IF(O25=0,"",IF(AND(B25="はい",D25="はい"),P25+R25,P25+Q25+R25+S25))</f>
        <v>1000</v>
      </c>
      <c r="V25" s="105">
        <f>IF(O25=0,"",U25+N(K25))</f>
        <v>1000</v>
      </c>
      <c r="W25" s="105">
        <f>IF(O25=0,"",IF(L25="はい",0,IF(F25="クレジットカード",0,IF(F25="電子（PDFのみ）",0,IF(U25=0,IF(V25&lt;'印紙判定表'!$A$24,0,'印紙判定表'!$C$24),IF(V25&lt;'印紙判定表'!$A$6,0,INDEX('印紙判定表'!$C$5:$C$19,MATCH(MAX(U25,'印紙判定表'!$A$6),'印紙判定表'!$A$5:$A$19,1))))))))</f>
        <v>0</v>
      </c>
      <c r="X25" s="165" t="n">
        <v>100</v>
      </c>
      <c r="Y25" s="165" t="n">
        <v>0</v>
      </c>
      <c r="Z25" s="165" t="n">
        <v>1000</v>
      </c>
      <c r="AA25" s="165" t="n">
        <v>1000</v>
      </c>
      <c r="AB25" s="165" t="n">
        <v>0</v>
      </c>
      <c r="AC25" s="166" t="str">
        <f>IF(AND(N(Q25)=X25,N(S25)=Y25,N(U25)=Z25,N(V25)=AA25,N(W25)=AB25),"OK","NG")</f>
        <v>OK</v>
      </c>
    </row>
    <row r="26">
      <c r="A26" s="12" t="inlineStr">
        <is>
          <t>境目 税込330円（同じく29になる）</t>
        </is>
      </c>
      <c r="B26" s="15" t="inlineStr">
        <is>
          <t>はい</t>
        </is>
      </c>
      <c r="C26" s="15" t="inlineStr">
        <is>
          <t>切捨て</t>
        </is>
      </c>
      <c r="D26" s="15" t="inlineStr">
        <is>
          <t>はい</t>
        </is>
      </c>
      <c r="E26" s="15" t="inlineStr">
        <is>
          <t>税込</t>
        </is>
      </c>
      <c r="F26" s="15" t="inlineStr">
        <is>
          <t>現金</t>
        </is>
      </c>
      <c r="G26" s="100" t="n">
        <v>46301</v>
      </c>
      <c r="H26" s="164" t="n">
        <v>330</v>
      </c>
      <c r="I26" s="164" t="n"/>
      <c r="J26" s="164" t="n"/>
      <c r="K26" s="164" t="n"/>
      <c r="L26" s="15" t="n"/>
      <c r="M26" s="17">
        <f>IF(G26="","",IFERROR(LOOKUP(2,1/(('設定'!$B$16:$B$19&lt;&gt;"")*('設定'!$B$16:$B$19&lt;=G26)*('設定'!$C$16:$C$19&lt;&gt;"")),'設定'!$C$16:$C$19),""))</f>
        <v>10</v>
      </c>
      <c r="N26" s="17">
        <f>IF(G26="","",IFERROR(LOOKUP(2,1/(('設定'!$B$20:$B$23&lt;&gt;"")*('設定'!$B$20:$B$23&lt;=G26)*('設定'!$C$20:$C$23&lt;&gt;"")),'設定'!$C$20:$C$23),""))</f>
        <v>8</v>
      </c>
      <c r="O26" s="17">
        <f>IF(COUNT(H26,I26,J26,K26)=0,0,IF(AND(OR(N(H26)=0,M26&lt;&gt;""),OR(N(I26)=0,N26&lt;&gt;"")),1,0))</f>
        <v>1</v>
      </c>
      <c r="P26" s="105">
        <f>IF(O26=0,"",IF(N(H26)=0,0,IF(E26="税抜",H26,H26-Q26)))</f>
        <v>300</v>
      </c>
      <c r="Q26" s="105">
        <f>IF(O26=0,"",IF(N(H26)=0,0,IF(C26="切上げ",ROUNDUP(IF(E26="税抜",H26*M26/100,H26*M26/(100+M26)),0),IF(C26="四捨五入",ROUND(IF(E26="税抜",H26*M26/100,H26*M26/(100+M26)),0),ROUNDDOWN(IF(E26="税抜",H26*M26/100,H26*M26/(100+M26)),0)))))</f>
        <v>30</v>
      </c>
      <c r="R26" s="105">
        <f>IF(O26=0,"",IF(N(I26)=0,0,IF(E26="税抜",I26,I26-S26)))</f>
        <v>0</v>
      </c>
      <c r="S26" s="105">
        <f>IF(O26=0,"",IF(N(I26)=0,0,IF(C26="切上げ",ROUNDUP(IF(E26="税抜",I26*N26/100,I26*N26/(100+N26)),0),IF(C26="四捨五入",ROUND(IF(E26="税抜",I26*N26/100,I26*N26/(100+N26)),0),ROUNDDOWN(IF(E26="税抜",I26*N26/100,I26*N26/(100+N26)),0)))))</f>
        <v>0</v>
      </c>
      <c r="T26" s="105">
        <f>IF(O26=0,"",P26+Q26+R26+S26+N(J26)+N(K26))</f>
        <v>330</v>
      </c>
      <c r="U26" s="105">
        <f>IF(O26=0,"",IF(AND(B26="はい",D26="はい"),P26+R26,P26+Q26+R26+S26))</f>
        <v>300</v>
      </c>
      <c r="V26" s="105">
        <f>IF(O26=0,"",U26+N(K26))</f>
        <v>300</v>
      </c>
      <c r="W26" s="105">
        <f>IF(O26=0,"",IF(L26="はい",0,IF(F26="クレジットカード",0,IF(F26="電子（PDFのみ）",0,IF(U26=0,IF(V26&lt;'印紙判定表'!$A$24,0,'印紙判定表'!$C$24),IF(V26&lt;'印紙判定表'!$A$6,0,INDEX('印紙判定表'!$C$5:$C$19,MATCH(MAX(U26,'印紙判定表'!$A$6),'印紙判定表'!$A$5:$A$19,1))))))))</f>
        <v>0</v>
      </c>
      <c r="X26" s="165" t="n">
        <v>30</v>
      </c>
      <c r="Y26" s="165" t="n">
        <v>0</v>
      </c>
      <c r="Z26" s="165" t="n">
        <v>300</v>
      </c>
      <c r="AA26" s="165" t="n">
        <v>300</v>
      </c>
      <c r="AB26" s="165" t="n">
        <v>0</v>
      </c>
      <c r="AC26" s="166" t="str">
        <f>IF(AND(N(Q26)=X26,N(S26)=Y26,N(U26)=Z26,N(V26)=AA26,N(W26)=AB26),"OK","NG")</f>
        <v>OK</v>
      </c>
    </row>
    <row r="27">
      <c r="A27" s="12" t="inlineStr">
        <is>
          <t>境目 軽減8% 税込1,485円</t>
        </is>
      </c>
      <c r="B27" s="15" t="inlineStr">
        <is>
          <t>はい</t>
        </is>
      </c>
      <c r="C27" s="15" t="inlineStr">
        <is>
          <t>切捨て</t>
        </is>
      </c>
      <c r="D27" s="15" t="inlineStr">
        <is>
          <t>はい</t>
        </is>
      </c>
      <c r="E27" s="15" t="inlineStr">
        <is>
          <t>税込</t>
        </is>
      </c>
      <c r="F27" s="15" t="inlineStr">
        <is>
          <t>現金</t>
        </is>
      </c>
      <c r="G27" s="100" t="n">
        <v>46301</v>
      </c>
      <c r="H27" s="164" t="n"/>
      <c r="I27" s="164" t="n">
        <v>1485</v>
      </c>
      <c r="J27" s="164" t="n"/>
      <c r="K27" s="164" t="n"/>
      <c r="L27" s="15" t="n"/>
      <c r="M27" s="17">
        <f>IF(G27="","",IFERROR(LOOKUP(2,1/(('設定'!$B$16:$B$19&lt;&gt;"")*('設定'!$B$16:$B$19&lt;=G27)*('設定'!$C$16:$C$19&lt;&gt;"")),'設定'!$C$16:$C$19),""))</f>
        <v>10</v>
      </c>
      <c r="N27" s="17">
        <f>IF(G27="","",IFERROR(LOOKUP(2,1/(('設定'!$B$20:$B$23&lt;&gt;"")*('設定'!$B$20:$B$23&lt;=G27)*('設定'!$C$20:$C$23&lt;&gt;"")),'設定'!$C$20:$C$23),""))</f>
        <v>8</v>
      </c>
      <c r="O27" s="17">
        <f>IF(COUNT(H27,I27,J27,K27)=0,0,IF(AND(OR(N(H27)=0,M27&lt;&gt;""),OR(N(I27)=0,N27&lt;&gt;"")),1,0))</f>
        <v>1</v>
      </c>
      <c r="P27" s="105">
        <f>IF(O27=0,"",IF(N(H27)=0,0,IF(E27="税抜",H27,H27-Q27)))</f>
        <v>0</v>
      </c>
      <c r="Q27" s="105">
        <f>IF(O27=0,"",IF(N(H27)=0,0,IF(C27="切上げ",ROUNDUP(IF(E27="税抜",H27*M27/100,H27*M27/(100+M27)),0),IF(C27="四捨五入",ROUND(IF(E27="税抜",H27*M27/100,H27*M27/(100+M27)),0),ROUNDDOWN(IF(E27="税抜",H27*M27/100,H27*M27/(100+M27)),0)))))</f>
        <v>0</v>
      </c>
      <c r="R27" s="105">
        <f>IF(O27=0,"",IF(N(I27)=0,0,IF(E27="税抜",I27,I27-S27)))</f>
        <v>1375</v>
      </c>
      <c r="S27" s="105">
        <f>IF(O27=0,"",IF(N(I27)=0,0,IF(C27="切上げ",ROUNDUP(IF(E27="税抜",I27*N27/100,I27*N27/(100+N27)),0),IF(C27="四捨五入",ROUND(IF(E27="税抜",I27*N27/100,I27*N27/(100+N27)),0),ROUNDDOWN(IF(E27="税抜",I27*N27/100,I27*N27/(100+N27)),0)))))</f>
        <v>110</v>
      </c>
      <c r="T27" s="105">
        <f>IF(O27=0,"",P27+Q27+R27+S27+N(J27)+N(K27))</f>
        <v>1485</v>
      </c>
      <c r="U27" s="105">
        <f>IF(O27=0,"",IF(AND(B27="はい",D27="はい"),P27+R27,P27+Q27+R27+S27))</f>
        <v>1375</v>
      </c>
      <c r="V27" s="105">
        <f>IF(O27=0,"",U27+N(K27))</f>
        <v>1375</v>
      </c>
      <c r="W27" s="105">
        <f>IF(O27=0,"",IF(L27="はい",0,IF(F27="クレジットカード",0,IF(F27="電子（PDFのみ）",0,IF(U27=0,IF(V27&lt;'印紙判定表'!$A$24,0,'印紙判定表'!$C$24),IF(V27&lt;'印紙判定表'!$A$6,0,INDEX('印紙判定表'!$C$5:$C$19,MATCH(MAX(U27,'印紙判定表'!$A$6),'印紙判定表'!$A$5:$A$19,1))))))))</f>
        <v>0</v>
      </c>
      <c r="X27" s="165" t="n">
        <v>0</v>
      </c>
      <c r="Y27" s="165" t="n">
        <v>110</v>
      </c>
      <c r="Z27" s="165" t="n">
        <v>1375</v>
      </c>
      <c r="AA27" s="165" t="n">
        <v>1375</v>
      </c>
      <c r="AB27" s="165" t="n">
        <v>0</v>
      </c>
      <c r="AC27" s="166" t="str">
        <f>IF(AND(N(Q27)=X27,N(S27)=Y27,N(U27)=Z27,N(V27)=AA27,N(W27)=AB27),"OK","NG")</f>
        <v>OK</v>
      </c>
    </row>
    <row r="28">
      <c r="A28" s="12" t="inlineStr">
        <is>
          <t>境目 軽減8% 税込6,885円・切上げ（511になる型）</t>
        </is>
      </c>
      <c r="B28" s="15" t="inlineStr">
        <is>
          <t>はい</t>
        </is>
      </c>
      <c r="C28" s="15" t="inlineStr">
        <is>
          <t>切上げ</t>
        </is>
      </c>
      <c r="D28" s="15" t="inlineStr">
        <is>
          <t>はい</t>
        </is>
      </c>
      <c r="E28" s="15" t="inlineStr">
        <is>
          <t>税込</t>
        </is>
      </c>
      <c r="F28" s="15" t="inlineStr">
        <is>
          <t>現金</t>
        </is>
      </c>
      <c r="G28" s="100" t="n">
        <v>46301</v>
      </c>
      <c r="H28" s="164" t="n"/>
      <c r="I28" s="164" t="n">
        <v>6885</v>
      </c>
      <c r="J28" s="164" t="n"/>
      <c r="K28" s="164" t="n"/>
      <c r="L28" s="15" t="n"/>
      <c r="M28" s="17">
        <f>IF(G28="","",IFERROR(LOOKUP(2,1/(('設定'!$B$16:$B$19&lt;&gt;"")*('設定'!$B$16:$B$19&lt;=G28)*('設定'!$C$16:$C$19&lt;&gt;"")),'設定'!$C$16:$C$19),""))</f>
        <v>10</v>
      </c>
      <c r="N28" s="17">
        <f>IF(G28="","",IFERROR(LOOKUP(2,1/(('設定'!$B$20:$B$23&lt;&gt;"")*('設定'!$B$20:$B$23&lt;=G28)*('設定'!$C$20:$C$23&lt;&gt;"")),'設定'!$C$20:$C$23),""))</f>
        <v>8</v>
      </c>
      <c r="O28" s="17">
        <f>IF(COUNT(H28,I28,J28,K28)=0,0,IF(AND(OR(N(H28)=0,M28&lt;&gt;""),OR(N(I28)=0,N28&lt;&gt;"")),1,0))</f>
        <v>1</v>
      </c>
      <c r="P28" s="105">
        <f>IF(O28=0,"",IF(N(H28)=0,0,IF(E28="税抜",H28,H28-Q28)))</f>
        <v>0</v>
      </c>
      <c r="Q28" s="105">
        <f>IF(O28=0,"",IF(N(H28)=0,0,IF(C28="切上げ",ROUNDUP(IF(E28="税抜",H28*M28/100,H28*M28/(100+M28)),0),IF(C28="四捨五入",ROUND(IF(E28="税抜",H28*M28/100,H28*M28/(100+M28)),0),ROUNDDOWN(IF(E28="税抜",H28*M28/100,H28*M28/(100+M28)),0)))))</f>
        <v>0</v>
      </c>
      <c r="R28" s="105">
        <f>IF(O28=0,"",IF(N(I28)=0,0,IF(E28="税抜",I28,I28-S28)))</f>
        <v>6375</v>
      </c>
      <c r="S28" s="105">
        <f>IF(O28=0,"",IF(N(I28)=0,0,IF(C28="切上げ",ROUNDUP(IF(E28="税抜",I28*N28/100,I28*N28/(100+N28)),0),IF(C28="四捨五入",ROUND(IF(E28="税抜",I28*N28/100,I28*N28/(100+N28)),0),ROUNDDOWN(IF(E28="税抜",I28*N28/100,I28*N28/(100+N28)),0)))))</f>
        <v>510</v>
      </c>
      <c r="T28" s="105">
        <f>IF(O28=0,"",P28+Q28+R28+S28+N(J28)+N(K28))</f>
        <v>6885</v>
      </c>
      <c r="U28" s="105">
        <f>IF(O28=0,"",IF(AND(B28="はい",D28="はい"),P28+R28,P28+Q28+R28+S28))</f>
        <v>6375</v>
      </c>
      <c r="V28" s="105">
        <f>IF(O28=0,"",U28+N(K28))</f>
        <v>6375</v>
      </c>
      <c r="W28" s="105">
        <f>IF(O28=0,"",IF(L28="はい",0,IF(F28="クレジットカード",0,IF(F28="電子（PDFのみ）",0,IF(U28=0,IF(V28&lt;'印紙判定表'!$A$24,0,'印紙判定表'!$C$24),IF(V28&lt;'印紙判定表'!$A$6,0,INDEX('印紙判定表'!$C$5:$C$19,MATCH(MAX(U28,'印紙判定表'!$A$6),'印紙判定表'!$A$5:$A$19,1))))))))</f>
        <v>0</v>
      </c>
      <c r="X28" s="165" t="n">
        <v>0</v>
      </c>
      <c r="Y28" s="165" t="n">
        <v>510</v>
      </c>
      <c r="Z28" s="165" t="n">
        <v>6375</v>
      </c>
      <c r="AA28" s="165" t="n">
        <v>6375</v>
      </c>
      <c r="AB28" s="165" t="n">
        <v>0</v>
      </c>
      <c r="AC28" s="166" t="str">
        <f>IF(AND(N(Q28)=X28,N(S28)=Y28,N(U28)=Z28,N(V28)=AA28,N(W28)=AB28),"OK","NG")</f>
        <v>OK</v>
      </c>
    </row>
    <row r="29">
      <c r="A29" s="12" t="inlineStr">
        <is>
          <t>5万円ちょうど（税抜50,000円を入力）</t>
        </is>
      </c>
      <c r="B29" s="15" t="inlineStr">
        <is>
          <t>はい</t>
        </is>
      </c>
      <c r="C29" s="15" t="inlineStr">
        <is>
          <t>切捨て</t>
        </is>
      </c>
      <c r="D29" s="15" t="inlineStr">
        <is>
          <t>はい</t>
        </is>
      </c>
      <c r="E29" s="15" t="inlineStr">
        <is>
          <t>税抜</t>
        </is>
      </c>
      <c r="F29" s="15" t="inlineStr">
        <is>
          <t>現金</t>
        </is>
      </c>
      <c r="G29" s="100" t="n">
        <v>46301</v>
      </c>
      <c r="H29" s="164" t="n">
        <v>50000</v>
      </c>
      <c r="I29" s="164" t="n"/>
      <c r="J29" s="164" t="n"/>
      <c r="K29" s="164" t="n"/>
      <c r="L29" s="15" t="n"/>
      <c r="M29" s="17">
        <f>IF(G29="","",IFERROR(LOOKUP(2,1/(('設定'!$B$16:$B$19&lt;&gt;"")*('設定'!$B$16:$B$19&lt;=G29)*('設定'!$C$16:$C$19&lt;&gt;"")),'設定'!$C$16:$C$19),""))</f>
        <v>10</v>
      </c>
      <c r="N29" s="17">
        <f>IF(G29="","",IFERROR(LOOKUP(2,1/(('設定'!$B$20:$B$23&lt;&gt;"")*('設定'!$B$20:$B$23&lt;=G29)*('設定'!$C$20:$C$23&lt;&gt;"")),'設定'!$C$20:$C$23),""))</f>
        <v>8</v>
      </c>
      <c r="O29" s="17">
        <f>IF(COUNT(H29,I29,J29,K29)=0,0,IF(AND(OR(N(H29)=0,M29&lt;&gt;""),OR(N(I29)=0,N29&lt;&gt;"")),1,0))</f>
        <v>1</v>
      </c>
      <c r="P29" s="105">
        <f>IF(O29=0,"",IF(N(H29)=0,0,IF(E29="税抜",H29,H29-Q29)))</f>
        <v>50000</v>
      </c>
      <c r="Q29" s="105">
        <f>IF(O29=0,"",IF(N(H29)=0,0,IF(C29="切上げ",ROUNDUP(IF(E29="税抜",H29*M29/100,H29*M29/(100+M29)),0),IF(C29="四捨五入",ROUND(IF(E29="税抜",H29*M29/100,H29*M29/(100+M29)),0),ROUNDDOWN(IF(E29="税抜",H29*M29/100,H29*M29/(100+M29)),0)))))</f>
        <v>5000</v>
      </c>
      <c r="R29" s="105">
        <f>IF(O29=0,"",IF(N(I29)=0,0,IF(E29="税抜",I29,I29-S29)))</f>
        <v>0</v>
      </c>
      <c r="S29" s="105">
        <f>IF(O29=0,"",IF(N(I29)=0,0,IF(C29="切上げ",ROUNDUP(IF(E29="税抜",I29*N29/100,I29*N29/(100+N29)),0),IF(C29="四捨五入",ROUND(IF(E29="税抜",I29*N29/100,I29*N29/(100+N29)),0),ROUNDDOWN(IF(E29="税抜",I29*N29/100,I29*N29/(100+N29)),0)))))</f>
        <v>0</v>
      </c>
      <c r="T29" s="105">
        <f>IF(O29=0,"",P29+Q29+R29+S29+N(J29)+N(K29))</f>
        <v>55000</v>
      </c>
      <c r="U29" s="105">
        <f>IF(O29=0,"",IF(AND(B29="はい",D29="はい"),P29+R29,P29+Q29+R29+S29))</f>
        <v>50000</v>
      </c>
      <c r="V29" s="105">
        <f>IF(O29=0,"",U29+N(K29))</f>
        <v>50000</v>
      </c>
      <c r="W29" s="105">
        <f>IF(O29=0,"",IF(L29="はい",0,IF(F29="クレジットカード",0,IF(F29="電子（PDFのみ）",0,IF(U29=0,IF(V29&lt;'印紙判定表'!$A$24,0,'印紙判定表'!$C$24),IF(V29&lt;'印紙判定表'!$A$6,0,INDEX('印紙判定表'!$C$5:$C$19,MATCH(MAX(U29,'印紙判定表'!$A$6),'印紙判定表'!$A$5:$A$19,1))))))))</f>
        <v>200</v>
      </c>
      <c r="X29" s="165" t="n">
        <v>5000</v>
      </c>
      <c r="Y29" s="165" t="n">
        <v>0</v>
      </c>
      <c r="Z29" s="165" t="n">
        <v>50000</v>
      </c>
      <c r="AA29" s="165" t="n">
        <v>50000</v>
      </c>
      <c r="AB29" s="165" t="n">
        <v>200</v>
      </c>
      <c r="AC29" s="166" t="str">
        <f>IF(AND(N(Q29)=X29,N(S29)=Y29,N(U29)=Z29,N(V29)=AA29,N(W29)=AB29),"OK","NG")</f>
        <v>OK</v>
      </c>
    </row>
    <row r="30">
      <c r="A30" s="12" t="inlineStr">
        <is>
          <t>5万円に1円足りない（税抜49,999円を入力）</t>
        </is>
      </c>
      <c r="B30" s="15" t="inlineStr">
        <is>
          <t>はい</t>
        </is>
      </c>
      <c r="C30" s="15" t="inlineStr">
        <is>
          <t>切捨て</t>
        </is>
      </c>
      <c r="D30" s="15" t="inlineStr">
        <is>
          <t>はい</t>
        </is>
      </c>
      <c r="E30" s="15" t="inlineStr">
        <is>
          <t>税抜</t>
        </is>
      </c>
      <c r="F30" s="15" t="inlineStr">
        <is>
          <t>現金</t>
        </is>
      </c>
      <c r="G30" s="100" t="n">
        <v>46301</v>
      </c>
      <c r="H30" s="164" t="n">
        <v>49999</v>
      </c>
      <c r="I30" s="164" t="n"/>
      <c r="J30" s="164" t="n"/>
      <c r="K30" s="164" t="n"/>
      <c r="L30" s="15" t="n"/>
      <c r="M30" s="17">
        <f>IF(G30="","",IFERROR(LOOKUP(2,1/(('設定'!$B$16:$B$19&lt;&gt;"")*('設定'!$B$16:$B$19&lt;=G30)*('設定'!$C$16:$C$19&lt;&gt;"")),'設定'!$C$16:$C$19),""))</f>
        <v>10</v>
      </c>
      <c r="N30" s="17">
        <f>IF(G30="","",IFERROR(LOOKUP(2,1/(('設定'!$B$20:$B$23&lt;&gt;"")*('設定'!$B$20:$B$23&lt;=G30)*('設定'!$C$20:$C$23&lt;&gt;"")),'設定'!$C$20:$C$23),""))</f>
        <v>8</v>
      </c>
      <c r="O30" s="17">
        <f>IF(COUNT(H30,I30,J30,K30)=0,0,IF(AND(OR(N(H30)=0,M30&lt;&gt;""),OR(N(I30)=0,N30&lt;&gt;"")),1,0))</f>
        <v>1</v>
      </c>
      <c r="P30" s="105">
        <f>IF(O30=0,"",IF(N(H30)=0,0,IF(E30="税抜",H30,H30-Q30)))</f>
        <v>49999</v>
      </c>
      <c r="Q30" s="105">
        <f>IF(O30=0,"",IF(N(H30)=0,0,IF(C30="切上げ",ROUNDUP(IF(E30="税抜",H30*M30/100,H30*M30/(100+M30)),0),IF(C30="四捨五入",ROUND(IF(E30="税抜",H30*M30/100,H30*M30/(100+M30)),0),ROUNDDOWN(IF(E30="税抜",H30*M30/100,H30*M30/(100+M30)),0)))))</f>
        <v>4999</v>
      </c>
      <c r="R30" s="105">
        <f>IF(O30=0,"",IF(N(I30)=0,0,IF(E30="税抜",I30,I30-S30)))</f>
        <v>0</v>
      </c>
      <c r="S30" s="105">
        <f>IF(O30=0,"",IF(N(I30)=0,0,IF(C30="切上げ",ROUNDUP(IF(E30="税抜",I30*N30/100,I30*N30/(100+N30)),0),IF(C30="四捨五入",ROUND(IF(E30="税抜",I30*N30/100,I30*N30/(100+N30)),0),ROUNDDOWN(IF(E30="税抜",I30*N30/100,I30*N30/(100+N30)),0)))))</f>
        <v>0</v>
      </c>
      <c r="T30" s="105">
        <f>IF(O30=0,"",P30+Q30+R30+S30+N(J30)+N(K30))</f>
        <v>54998</v>
      </c>
      <c r="U30" s="105">
        <f>IF(O30=0,"",IF(AND(B30="はい",D30="はい"),P30+R30,P30+Q30+R30+S30))</f>
        <v>49999</v>
      </c>
      <c r="V30" s="105">
        <f>IF(O30=0,"",U30+N(K30))</f>
        <v>49999</v>
      </c>
      <c r="W30" s="105">
        <f>IF(O30=0,"",IF(L30="はい",0,IF(F30="クレジットカード",0,IF(F30="電子（PDFのみ）",0,IF(U30=0,IF(V30&lt;'印紙判定表'!$A$24,0,'印紙判定表'!$C$24),IF(V30&lt;'印紙判定表'!$A$6,0,INDEX('印紙判定表'!$C$5:$C$19,MATCH(MAX(U30,'印紙判定表'!$A$6),'印紙判定表'!$A$5:$A$19,1))))))))</f>
        <v>0</v>
      </c>
      <c r="X30" s="165" t="n">
        <v>4999</v>
      </c>
      <c r="Y30" s="165" t="n">
        <v>0</v>
      </c>
      <c r="Z30" s="165" t="n">
        <v>49999</v>
      </c>
      <c r="AA30" s="165" t="n">
        <v>49999</v>
      </c>
      <c r="AB30" s="165" t="n">
        <v>0</v>
      </c>
      <c r="AC30" s="166" t="str">
        <f>IF(AND(N(Q30)=X30,N(S30)=Y30,N(U30)=Z30,N(V30)=AA30,N(W30)=AB30),"OK","NG")</f>
        <v>OK</v>
      </c>
    </row>
    <row r="31">
      <c r="A31" s="12" t="inlineStr">
        <is>
          <t>税抜入力・四捨五入 税抜15円×3を合算</t>
        </is>
      </c>
      <c r="B31" s="15" t="inlineStr">
        <is>
          <t>はい</t>
        </is>
      </c>
      <c r="C31" s="15" t="inlineStr">
        <is>
          <t>四捨五入</t>
        </is>
      </c>
      <c r="D31" s="15" t="inlineStr">
        <is>
          <t>はい</t>
        </is>
      </c>
      <c r="E31" s="15" t="inlineStr">
        <is>
          <t>税抜</t>
        </is>
      </c>
      <c r="F31" s="15" t="inlineStr">
        <is>
          <t>現金</t>
        </is>
      </c>
      <c r="G31" s="100" t="n">
        <v>46301</v>
      </c>
      <c r="H31" s="164" t="n">
        <v>45</v>
      </c>
      <c r="I31" s="164" t="n"/>
      <c r="J31" s="164" t="n"/>
      <c r="K31" s="164" t="n"/>
      <c r="L31" s="15" t="n"/>
      <c r="M31" s="17">
        <f>IF(G31="","",IFERROR(LOOKUP(2,1/(('設定'!$B$16:$B$19&lt;&gt;"")*('設定'!$B$16:$B$19&lt;=G31)*('設定'!$C$16:$C$19&lt;&gt;"")),'設定'!$C$16:$C$19),""))</f>
        <v>10</v>
      </c>
      <c r="N31" s="17">
        <f>IF(G31="","",IFERROR(LOOKUP(2,1/(('設定'!$B$20:$B$23&lt;&gt;"")*('設定'!$B$20:$B$23&lt;=G31)*('設定'!$C$20:$C$23&lt;&gt;"")),'設定'!$C$20:$C$23),""))</f>
        <v>8</v>
      </c>
      <c r="O31" s="17">
        <f>IF(COUNT(H31,I31,J31,K31)=0,0,IF(AND(OR(N(H31)=0,M31&lt;&gt;""),OR(N(I31)=0,N31&lt;&gt;"")),1,0))</f>
        <v>1</v>
      </c>
      <c r="P31" s="105">
        <f>IF(O31=0,"",IF(N(H31)=0,0,IF(E31="税抜",H31,H31-Q31)))</f>
        <v>45</v>
      </c>
      <c r="Q31" s="105">
        <f>IF(O31=0,"",IF(N(H31)=0,0,IF(C31="切上げ",ROUNDUP(IF(E31="税抜",H31*M31/100,H31*M31/(100+M31)),0),IF(C31="四捨五入",ROUND(IF(E31="税抜",H31*M31/100,H31*M31/(100+M31)),0),ROUNDDOWN(IF(E31="税抜",H31*M31/100,H31*M31/(100+M31)),0)))))</f>
        <v>5</v>
      </c>
      <c r="R31" s="105">
        <f>IF(O31=0,"",IF(N(I31)=0,0,IF(E31="税抜",I31,I31-S31)))</f>
        <v>0</v>
      </c>
      <c r="S31" s="105">
        <f>IF(O31=0,"",IF(N(I31)=0,0,IF(C31="切上げ",ROUNDUP(IF(E31="税抜",I31*N31/100,I31*N31/(100+N31)),0),IF(C31="四捨五入",ROUND(IF(E31="税抜",I31*N31/100,I31*N31/(100+N31)),0),ROUNDDOWN(IF(E31="税抜",I31*N31/100,I31*N31/(100+N31)),0)))))</f>
        <v>0</v>
      </c>
      <c r="T31" s="105">
        <f>IF(O31=0,"",P31+Q31+R31+S31+N(J31)+N(K31))</f>
        <v>50</v>
      </c>
      <c r="U31" s="105">
        <f>IF(O31=0,"",IF(AND(B31="はい",D31="はい"),P31+R31,P31+Q31+R31+S31))</f>
        <v>45</v>
      </c>
      <c r="V31" s="105">
        <f>IF(O31=0,"",U31+N(K31))</f>
        <v>45</v>
      </c>
      <c r="W31" s="105">
        <f>IF(O31=0,"",IF(L31="はい",0,IF(F31="クレジットカード",0,IF(F31="電子（PDFのみ）",0,IF(U31=0,IF(V31&lt;'印紙判定表'!$A$24,0,'印紙判定表'!$C$24),IF(V31&lt;'印紙判定表'!$A$6,0,INDEX('印紙判定表'!$C$5:$C$19,MATCH(MAX(U31,'印紙判定表'!$A$6),'印紙判定表'!$A$5:$A$19,1))))))))</f>
        <v>0</v>
      </c>
      <c r="X31" s="165" t="n">
        <v>5</v>
      </c>
      <c r="Y31" s="165" t="n">
        <v>0</v>
      </c>
      <c r="Z31" s="165" t="n">
        <v>45</v>
      </c>
      <c r="AA31" s="165" t="n">
        <v>45</v>
      </c>
      <c r="AB31" s="165" t="n">
        <v>0</v>
      </c>
      <c r="AC31" s="166" t="str">
        <f>IF(AND(N(Q31)=X31,N(S31)=Y31,N(U31)=Z31,N(V31)=AA31,N(W31)=AB31),"OK","NG")</f>
        <v>OK</v>
      </c>
    </row>
    <row r="32">
      <c r="A32" s="12" t="inlineStr">
        <is>
          <t>売上代金以外のみ 60,000円</t>
        </is>
      </c>
      <c r="B32" s="15" t="inlineStr">
        <is>
          <t>はい</t>
        </is>
      </c>
      <c r="C32" s="15" t="inlineStr">
        <is>
          <t>切捨て</t>
        </is>
      </c>
      <c r="D32" s="15" t="inlineStr">
        <is>
          <t>はい</t>
        </is>
      </c>
      <c r="E32" s="15" t="inlineStr">
        <is>
          <t>税込</t>
        </is>
      </c>
      <c r="F32" s="15" t="inlineStr">
        <is>
          <t>現金</t>
        </is>
      </c>
      <c r="G32" s="100" t="n">
        <v>46301</v>
      </c>
      <c r="H32" s="164" t="n"/>
      <c r="I32" s="164" t="n"/>
      <c r="J32" s="164" t="n"/>
      <c r="K32" s="164" t="n">
        <v>60000</v>
      </c>
      <c r="L32" s="15" t="n"/>
      <c r="M32" s="17">
        <f>IF(G32="","",IFERROR(LOOKUP(2,1/(('設定'!$B$16:$B$19&lt;&gt;"")*('設定'!$B$16:$B$19&lt;=G32)*('設定'!$C$16:$C$19&lt;&gt;"")),'設定'!$C$16:$C$19),""))</f>
        <v>10</v>
      </c>
      <c r="N32" s="17">
        <f>IF(G32="","",IFERROR(LOOKUP(2,1/(('設定'!$B$20:$B$23&lt;&gt;"")*('設定'!$B$20:$B$23&lt;=G32)*('設定'!$C$20:$C$23&lt;&gt;"")),'設定'!$C$20:$C$23),""))</f>
        <v>8</v>
      </c>
      <c r="O32" s="17">
        <f>IF(COUNT(H32,I32,J32,K32)=0,0,IF(AND(OR(N(H32)=0,M32&lt;&gt;""),OR(N(I32)=0,N32&lt;&gt;"")),1,0))</f>
        <v>1</v>
      </c>
      <c r="P32" s="105">
        <f>IF(O32=0,"",IF(N(H32)=0,0,IF(E32="税抜",H32,H32-Q32)))</f>
        <v>0</v>
      </c>
      <c r="Q32" s="105">
        <f>IF(O32=0,"",IF(N(H32)=0,0,IF(C32="切上げ",ROUNDUP(IF(E32="税抜",H32*M32/100,H32*M32/(100+M32)),0),IF(C32="四捨五入",ROUND(IF(E32="税抜",H32*M32/100,H32*M32/(100+M32)),0),ROUNDDOWN(IF(E32="税抜",H32*M32/100,H32*M32/(100+M32)),0)))))</f>
        <v>0</v>
      </c>
      <c r="R32" s="105">
        <f>IF(O32=0,"",IF(N(I32)=0,0,IF(E32="税抜",I32,I32-S32)))</f>
        <v>0</v>
      </c>
      <c r="S32" s="105">
        <f>IF(O32=0,"",IF(N(I32)=0,0,IF(C32="切上げ",ROUNDUP(IF(E32="税抜",I32*N32/100,I32*N32/(100+N32)),0),IF(C32="四捨五入",ROUND(IF(E32="税抜",I32*N32/100,I32*N32/(100+N32)),0),ROUNDDOWN(IF(E32="税抜",I32*N32/100,I32*N32/(100+N32)),0)))))</f>
        <v>0</v>
      </c>
      <c r="T32" s="105">
        <f>IF(O32=0,"",P32+Q32+R32+S32+N(J32)+N(K32))</f>
        <v>60000</v>
      </c>
      <c r="U32" s="105">
        <f>IF(O32=0,"",IF(AND(B32="はい",D32="はい"),P32+R32,P32+Q32+R32+S32))</f>
        <v>0</v>
      </c>
      <c r="V32" s="105">
        <f>IF(O32=0,"",U32+N(K32))</f>
        <v>60000</v>
      </c>
      <c r="W32" s="105">
        <f>IF(O32=0,"",IF(L32="はい",0,IF(F32="クレジットカード",0,IF(F32="電子（PDFのみ）",0,IF(U32=0,IF(V32&lt;'印紙判定表'!$A$24,0,'印紙判定表'!$C$24),IF(V32&lt;'印紙判定表'!$A$6,0,INDEX('印紙判定表'!$C$5:$C$19,MATCH(MAX(U32,'印紙判定表'!$A$6),'印紙判定表'!$A$5:$A$19,1))))))))</f>
        <v>200</v>
      </c>
      <c r="X32" s="165" t="n">
        <v>0</v>
      </c>
      <c r="Y32" s="165" t="n">
        <v>0</v>
      </c>
      <c r="Z32" s="165" t="n">
        <v>0</v>
      </c>
      <c r="AA32" s="165" t="n">
        <v>60000</v>
      </c>
      <c r="AB32" s="165" t="n">
        <v>200</v>
      </c>
      <c r="AC32" s="166" t="str">
        <f>IF(AND(N(Q32)=X32,N(S32)=Y32,N(U32)=Z32,N(V32)=AA32,N(W32)=AB32),"OK","NG")</f>
        <v>OK</v>
      </c>
    </row>
    <row r="33">
      <c r="A33" s="12" t="inlineStr">
        <is>
          <t>銀行振込 55,000円（振込でも判定は同じ）</t>
        </is>
      </c>
      <c r="B33" s="15" t="inlineStr">
        <is>
          <t>はい</t>
        </is>
      </c>
      <c r="C33" s="15" t="inlineStr">
        <is>
          <t>切捨て</t>
        </is>
      </c>
      <c r="D33" s="15" t="inlineStr">
        <is>
          <t>はい</t>
        </is>
      </c>
      <c r="E33" s="15" t="inlineStr">
        <is>
          <t>税込</t>
        </is>
      </c>
      <c r="F33" s="15" t="inlineStr">
        <is>
          <t>銀行振込</t>
        </is>
      </c>
      <c r="G33" s="100" t="n">
        <v>46301</v>
      </c>
      <c r="H33" s="164" t="n">
        <v>55000</v>
      </c>
      <c r="I33" s="164" t="n"/>
      <c r="J33" s="164" t="n"/>
      <c r="K33" s="164" t="n"/>
      <c r="L33" s="15" t="n"/>
      <c r="M33" s="17">
        <f>IF(G33="","",IFERROR(LOOKUP(2,1/(('設定'!$B$16:$B$19&lt;&gt;"")*('設定'!$B$16:$B$19&lt;=G33)*('設定'!$C$16:$C$19&lt;&gt;"")),'設定'!$C$16:$C$19),""))</f>
        <v>10</v>
      </c>
      <c r="N33" s="17">
        <f>IF(G33="","",IFERROR(LOOKUP(2,1/(('設定'!$B$20:$B$23&lt;&gt;"")*('設定'!$B$20:$B$23&lt;=G33)*('設定'!$C$20:$C$23&lt;&gt;"")),'設定'!$C$20:$C$23),""))</f>
        <v>8</v>
      </c>
      <c r="O33" s="17">
        <f>IF(COUNT(H33,I33,J33,K33)=0,0,IF(AND(OR(N(H33)=0,M33&lt;&gt;""),OR(N(I33)=0,N33&lt;&gt;"")),1,0))</f>
        <v>1</v>
      </c>
      <c r="P33" s="105">
        <f>IF(O33=0,"",IF(N(H33)=0,0,IF(E33="税抜",H33,H33-Q33)))</f>
        <v>50000</v>
      </c>
      <c r="Q33" s="105">
        <f>IF(O33=0,"",IF(N(H33)=0,0,IF(C33="切上げ",ROUNDUP(IF(E33="税抜",H33*M33/100,H33*M33/(100+M33)),0),IF(C33="四捨五入",ROUND(IF(E33="税抜",H33*M33/100,H33*M33/(100+M33)),0),ROUNDDOWN(IF(E33="税抜",H33*M33/100,H33*M33/(100+M33)),0)))))</f>
        <v>5000</v>
      </c>
      <c r="R33" s="105">
        <f>IF(O33=0,"",IF(N(I33)=0,0,IF(E33="税抜",I33,I33-S33)))</f>
        <v>0</v>
      </c>
      <c r="S33" s="105">
        <f>IF(O33=0,"",IF(N(I33)=0,0,IF(C33="切上げ",ROUNDUP(IF(E33="税抜",I33*N33/100,I33*N33/(100+N33)),0),IF(C33="四捨五入",ROUND(IF(E33="税抜",I33*N33/100,I33*N33/(100+N33)),0),ROUNDDOWN(IF(E33="税抜",I33*N33/100,I33*N33/(100+N33)),0)))))</f>
        <v>0</v>
      </c>
      <c r="T33" s="105">
        <f>IF(O33=0,"",P33+Q33+R33+S33+N(J33)+N(K33))</f>
        <v>55000</v>
      </c>
      <c r="U33" s="105">
        <f>IF(O33=0,"",IF(AND(B33="はい",D33="はい"),P33+R33,P33+Q33+R33+S33))</f>
        <v>50000</v>
      </c>
      <c r="V33" s="105">
        <f>IF(O33=0,"",U33+N(K33))</f>
        <v>50000</v>
      </c>
      <c r="W33" s="105">
        <f>IF(O33=0,"",IF(L33="はい",0,IF(F33="クレジットカード",0,IF(F33="電子（PDFのみ）",0,IF(U33=0,IF(V33&lt;'印紙判定表'!$A$24,0,'印紙判定表'!$C$24),IF(V33&lt;'印紙判定表'!$A$6,0,INDEX('印紙判定表'!$C$5:$C$19,MATCH(MAX(U33,'印紙判定表'!$A$6),'印紙判定表'!$A$5:$A$19,1))))))))</f>
        <v>200</v>
      </c>
      <c r="X33" s="165" t="n">
        <v>5000</v>
      </c>
      <c r="Y33" s="165" t="n">
        <v>0</v>
      </c>
      <c r="Z33" s="165" t="n">
        <v>50000</v>
      </c>
      <c r="AA33" s="165" t="n">
        <v>50000</v>
      </c>
      <c r="AB33" s="165" t="n">
        <v>200</v>
      </c>
      <c r="AC33" s="166" t="str">
        <f>IF(AND(N(Q33)=X33,N(S33)=Y33,N(U33)=Z33,N(V33)=AA33,N(W33)=AB33),"OK","NG")</f>
        <v>OK</v>
      </c>
    </row>
    <row r="34">
      <c r="A34" s="12" t="inlineStr">
        <is>
          <t>電子マネー 77,000円（0円にしない）</t>
        </is>
      </c>
      <c r="B34" s="15" t="inlineStr">
        <is>
          <t>はい</t>
        </is>
      </c>
      <c r="C34" s="15" t="inlineStr">
        <is>
          <t>切捨て</t>
        </is>
      </c>
      <c r="D34" s="15" t="inlineStr">
        <is>
          <t>はい</t>
        </is>
      </c>
      <c r="E34" s="15" t="inlineStr">
        <is>
          <t>税込</t>
        </is>
      </c>
      <c r="F34" s="15" t="inlineStr">
        <is>
          <t>電子マネー</t>
        </is>
      </c>
      <c r="G34" s="100" t="n">
        <v>46301</v>
      </c>
      <c r="H34" s="164" t="n">
        <v>77000</v>
      </c>
      <c r="I34" s="164" t="n"/>
      <c r="J34" s="164" t="n"/>
      <c r="K34" s="164" t="n"/>
      <c r="L34" s="15" t="n"/>
      <c r="M34" s="17">
        <f>IF(G34="","",IFERROR(LOOKUP(2,1/(('設定'!$B$16:$B$19&lt;&gt;"")*('設定'!$B$16:$B$19&lt;=G34)*('設定'!$C$16:$C$19&lt;&gt;"")),'設定'!$C$16:$C$19),""))</f>
        <v>10</v>
      </c>
      <c r="N34" s="17">
        <f>IF(G34="","",IFERROR(LOOKUP(2,1/(('設定'!$B$20:$B$23&lt;&gt;"")*('設定'!$B$20:$B$23&lt;=G34)*('設定'!$C$20:$C$23&lt;&gt;"")),'設定'!$C$20:$C$23),""))</f>
        <v>8</v>
      </c>
      <c r="O34" s="17">
        <f>IF(COUNT(H34,I34,J34,K34)=0,0,IF(AND(OR(N(H34)=0,M34&lt;&gt;""),OR(N(I34)=0,N34&lt;&gt;"")),1,0))</f>
        <v>1</v>
      </c>
      <c r="P34" s="105">
        <f>IF(O34=0,"",IF(N(H34)=0,0,IF(E34="税抜",H34,H34-Q34)))</f>
        <v>70000</v>
      </c>
      <c r="Q34" s="105">
        <f>IF(O34=0,"",IF(N(H34)=0,0,IF(C34="切上げ",ROUNDUP(IF(E34="税抜",H34*M34/100,H34*M34/(100+M34)),0),IF(C34="四捨五入",ROUND(IF(E34="税抜",H34*M34/100,H34*M34/(100+M34)),0),ROUNDDOWN(IF(E34="税抜",H34*M34/100,H34*M34/(100+M34)),0)))))</f>
        <v>7000</v>
      </c>
      <c r="R34" s="105">
        <f>IF(O34=0,"",IF(N(I34)=0,0,IF(E34="税抜",I34,I34-S34)))</f>
        <v>0</v>
      </c>
      <c r="S34" s="105">
        <f>IF(O34=0,"",IF(N(I34)=0,0,IF(C34="切上げ",ROUNDUP(IF(E34="税抜",I34*N34/100,I34*N34/(100+N34)),0),IF(C34="四捨五入",ROUND(IF(E34="税抜",I34*N34/100,I34*N34/(100+N34)),0),ROUNDDOWN(IF(E34="税抜",I34*N34/100,I34*N34/(100+N34)),0)))))</f>
        <v>0</v>
      </c>
      <c r="T34" s="105">
        <f>IF(O34=0,"",P34+Q34+R34+S34+N(J34)+N(K34))</f>
        <v>77000</v>
      </c>
      <c r="U34" s="105">
        <f>IF(O34=0,"",IF(AND(B34="はい",D34="はい"),P34+R34,P34+Q34+R34+S34))</f>
        <v>70000</v>
      </c>
      <c r="V34" s="105">
        <f>IF(O34=0,"",U34+N(K34))</f>
        <v>70000</v>
      </c>
      <c r="W34" s="105">
        <f>IF(O34=0,"",IF(L34="はい",0,IF(F34="クレジットカード",0,IF(F34="電子（PDFのみ）",0,IF(U34=0,IF(V34&lt;'印紙判定表'!$A$24,0,'印紙判定表'!$C$24),IF(V34&lt;'印紙判定表'!$A$6,0,INDEX('印紙判定表'!$C$5:$C$19,MATCH(MAX(U34,'印紙判定表'!$A$6),'印紙判定表'!$A$5:$A$19,1))))))))</f>
        <v>200</v>
      </c>
      <c r="X34" s="165" t="n">
        <v>7000</v>
      </c>
      <c r="Y34" s="165" t="n">
        <v>0</v>
      </c>
      <c r="Z34" s="165" t="n">
        <v>70000</v>
      </c>
      <c r="AA34" s="165" t="n">
        <v>70000</v>
      </c>
      <c r="AB34" s="165" t="n">
        <v>200</v>
      </c>
      <c r="AC34" s="166" t="str">
        <f>IF(AND(N(Q34)=X34,N(S34)=Y34,N(U34)=Z34,N(V34)=AA34,N(W34)=AB34),"OK","NG")</f>
        <v>OK</v>
      </c>
    </row>
  </sheetData>
  <mergeCells count="3">
    <mergeCell ref="A3:F3"/>
    <mergeCell ref="A2:R2"/>
    <mergeCell ref="A1:AC1"/>
  </mergeCells>
  <pageMargins left="0.4" right="0.4" top="0.45" bottom="0.45" header="0.2" footer="0.2"/>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2026-10-09T18:09:59Z</dcterms:created>
  <dcterms:modified xmlns:dcterms="http://purl.org/dc/terms/" xmlns:xsi="http://www.w3.org/2001/XMLSchema-instance" xsi:type="dcterms:W3CDTF">2026-10-09T18:10:01Z</dcterms:modified>
</cp:coreProperties>
</file>