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使い方" sheetId="1" state="visible" r:id="rId1"/>
    <sheet xmlns:r="http://schemas.openxmlformats.org/officeDocument/2006/relationships" name="改訂履歴" sheetId="2" state="visible" r:id="rId2"/>
    <sheet xmlns:r="http://schemas.openxmlformats.org/officeDocument/2006/relationships" name="変更分類マスタ" sheetId="3" state="visible" r:id="rId3"/>
    <sheet xmlns:r="http://schemas.openxmlformats.org/officeDocument/2006/relationships" name="ステータス凡例" sheetId="4" state="visible" r:id="rId4"/>
    <sheet xmlns:r="http://schemas.openxmlformats.org/officeDocument/2006/relationships" name="ダッシュボード" sheetId="5" state="visible" r:id="rId5"/>
  </sheets>
  <definedNames>
    <definedName name="_xlnm.Print_Area" localSheetId="1">'改訂履歴'!$A$1:$L$54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yyyy/m/d"/>
  </numFmts>
  <fonts count="13">
    <font>
      <name val="Calibri"/>
      <family val="2"/>
      <color theme="1"/>
      <sz val="11"/>
      <scheme val="minor"/>
    </font>
    <font>
      <name val="ＭＳ Ｐゴシック"/>
      <b val="1"/>
      <color rgb="001F4E79"/>
      <sz val="18"/>
    </font>
    <font>
      <name val="ＭＳ Ｐゴシック"/>
      <color rgb="00000000"/>
      <sz val="10.5"/>
    </font>
    <font>
      <name val="ＭＳ Ｐゴシック"/>
      <b val="1"/>
      <color rgb="002E74B5"/>
      <sz val="12"/>
    </font>
    <font>
      <name val="ＭＳ Ｐゴシック"/>
      <b val="1"/>
      <color rgb="00000000"/>
      <sz val="20"/>
    </font>
    <font>
      <name val="ＭＳ Ｐゴシック"/>
      <color rgb="00888888"/>
      <sz val="11"/>
    </font>
    <font>
      <name val="ＭＳ Ｐゴシック"/>
      <b val="1"/>
      <color rgb="00FFFFFF"/>
      <sz val="10"/>
    </font>
    <font>
      <name val="ＭＳ Ｐゴシック"/>
      <color rgb="00000000"/>
      <sz val="9.5"/>
    </font>
    <font>
      <name val="ＭＳ Ｐゴシック"/>
      <b val="1"/>
      <color rgb="00FFFFFF"/>
      <sz val="11"/>
    </font>
    <font>
      <name val="ＭＳ Ｐゴシック"/>
      <b val="1"/>
      <color rgb="00000000"/>
      <sz val="11"/>
    </font>
    <font>
      <name val="ＭＳ Ｐゴシック"/>
      <b val="1"/>
      <color rgb="002E74B5"/>
      <sz val="13"/>
    </font>
    <font>
      <name val="ＭＳ Ｐゴシック"/>
      <b val="1"/>
      <color rgb="00000000"/>
      <sz val="12"/>
    </font>
    <font>
      <name val="ＭＳ Ｐゴシック"/>
      <b val="1"/>
      <color rgb="00C0392B"/>
      <sz val="14"/>
    </font>
  </fonts>
  <fills count="7">
    <fill>
      <patternFill/>
    </fill>
    <fill>
      <patternFill patternType="gray125"/>
    </fill>
    <fill>
      <patternFill patternType="solid">
        <fgColor rgb="004A6FA5"/>
      </patternFill>
    </fill>
    <fill>
      <patternFill patternType="solid">
        <fgColor rgb="00FFF3CD"/>
      </patternFill>
    </fill>
    <fill>
      <patternFill patternType="solid">
        <fgColor rgb="00D4EDDA"/>
      </patternFill>
    </fill>
    <fill>
      <patternFill patternType="solid">
        <fgColor rgb="00D6D6D6"/>
      </patternFill>
    </fill>
    <fill>
      <patternFill patternType="solid">
        <fgColor rgb="00FFF9E6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0" applyAlignment="1" pivotButton="0" quotePrefix="0" xfId="0">
      <alignment horizontal="left" vertical="center" wrapText="1"/>
    </xf>
    <xf numFmtId="0" fontId="2" fillId="0" borderId="0" applyAlignment="1" pivotButton="0" quotePrefix="0" xfId="0">
      <alignment horizontal="left" vertical="center" wrapText="1"/>
    </xf>
    <xf numFmtId="0" fontId="3" fillId="0" borderId="0" applyAlignment="1" pivotButton="0" quotePrefix="0" xfId="0">
      <alignment horizontal="left" vertical="center" wrapText="1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6" fillId="2" borderId="1" applyAlignment="1" pivotButton="0" quotePrefix="0" xfId="0">
      <alignment horizontal="center" vertical="center" wrapText="1"/>
    </xf>
    <xf numFmtId="0" fontId="7" fillId="0" borderId="1" applyAlignment="1" pivotButton="0" quotePrefix="0" xfId="0">
      <alignment horizontal="center" vertical="center" wrapText="1"/>
    </xf>
    <xf numFmtId="0" fontId="7" fillId="0" borderId="1" applyAlignment="1" pivotButton="0" quotePrefix="0" xfId="0">
      <alignment horizontal="left" vertical="center" wrapText="1"/>
    </xf>
    <xf numFmtId="164" fontId="7" fillId="0" borderId="1" applyAlignment="1" pivotButton="0" quotePrefix="0" xfId="0">
      <alignment horizontal="center" vertical="center" wrapText="1"/>
    </xf>
    <xf numFmtId="0" fontId="8" fillId="2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0" fontId="9" fillId="3" borderId="1" applyAlignment="1" pivotButton="0" quotePrefix="0" xfId="0">
      <alignment horizontal="center" vertical="center" wrapText="1"/>
    </xf>
    <xf numFmtId="0" fontId="9" fillId="4" borderId="1" applyAlignment="1" pivotButton="0" quotePrefix="0" xfId="0">
      <alignment horizontal="center" vertical="center" wrapText="1"/>
    </xf>
    <xf numFmtId="0" fontId="9" fillId="5" borderId="1" applyAlignment="1" pivotButton="0" quotePrefix="0" xfId="0">
      <alignment horizontal="center" vertical="center" wrapText="1"/>
    </xf>
    <xf numFmtId="0" fontId="1" fillId="0" borderId="0" pivotButton="0" quotePrefix="0" xfId="0"/>
    <xf numFmtId="0" fontId="10" fillId="0" borderId="0" pivotButton="0" quotePrefix="0" xfId="0"/>
    <xf numFmtId="0" fontId="2" fillId="0" borderId="1" applyAlignment="1" pivotButton="0" quotePrefix="0" xfId="0">
      <alignment horizontal="center" vertical="center" wrapText="1"/>
    </xf>
    <xf numFmtId="0" fontId="11" fillId="0" borderId="0" pivotButton="0" quotePrefix="0" xfId="0"/>
    <xf numFmtId="0" fontId="12" fillId="6" borderId="0" applyAlignment="1" pivotButton="0" quotePrefix="0" xfId="0">
      <alignment horizontal="right" vertical="center" wrapText="1"/>
    </xf>
  </cellXfs>
  <cellStyles count="1">
    <cellStyle name="Normal" xfId="0" builtinId="0" hidden="0"/>
  </cellStyles>
  <dxfs count="3">
    <dxf>
      <fill>
        <patternFill patternType="solid">
          <fgColor rgb="00D6D6D6"/>
        </patternFill>
      </fill>
    </dxf>
    <dxf>
      <fill>
        <patternFill patternType="solid">
          <fgColor rgb="00FFF3CD"/>
        </patternFill>
      </fill>
    </dxf>
    <dxf>
      <fill>
        <patternFill patternType="solid">
          <fgColor rgb="00D4EDDA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B37"/>
  <sheetViews>
    <sheetView workbookViewId="0">
      <selection activeCell="A1" sqref="A1"/>
    </sheetView>
  </sheetViews>
  <sheetFormatPr baseColWidth="8" defaultRowHeight="15"/>
  <cols>
    <col width="4" customWidth="1" min="1" max="1"/>
    <col width="100" customWidth="1" min="2" max="2"/>
  </cols>
  <sheetData>
    <row r="2">
      <c r="B2" s="1" t="inlineStr">
        <is>
          <t>マニュアル改訂履歴 完全版 — 使い方ガイド</t>
        </is>
      </c>
    </row>
    <row r="3">
      <c r="B3" s="2" t="inlineStr"/>
    </row>
    <row r="4">
      <c r="B4" s="3" t="inlineStr">
        <is>
          <t>【シート構成】</t>
        </is>
      </c>
    </row>
    <row r="5">
      <c r="B5" s="2" t="inlineStr">
        <is>
          <t xml:space="preserve">  ① 使い方         : このシート（最初に必ずお読みください）</t>
        </is>
      </c>
    </row>
    <row r="6">
      <c r="B6" s="2" t="inlineStr">
        <is>
          <t xml:space="preserve">  ② 改訂履歴       : メインの改訂記録（50行・ISO9001/27001対応）</t>
        </is>
      </c>
    </row>
    <row r="7">
      <c r="B7" s="2" t="inlineStr">
        <is>
          <t xml:space="preserve">  ③ 変更分類マスタ : 変更タイプ（新規/追加/修正/削除/廃止）の定義</t>
        </is>
      </c>
    </row>
    <row r="8">
      <c r="B8" s="2" t="inlineStr">
        <is>
          <t xml:space="preserve">  ④ ステータス凡例 : ドラフト/レビュー中/承認済/発行/廃止 の意味</t>
        </is>
      </c>
    </row>
    <row r="9">
      <c r="B9" s="2" t="inlineStr">
        <is>
          <t xml:space="preserve">  ⑤ ダッシュボード : 直近改訂件数・承認者別件数・分類別件数</t>
        </is>
      </c>
    </row>
    <row r="10">
      <c r="B10" s="2" t="inlineStr"/>
    </row>
    <row r="11">
      <c r="B11" s="3" t="inlineStr">
        <is>
          <t>【ISO規格との対応】</t>
        </is>
      </c>
    </row>
    <row r="12">
      <c r="B12" s="2" t="inlineStr">
        <is>
          <t xml:space="preserve">  • ISO 9001:2015 7.5.3 文書化した情報の管理 に準拠</t>
        </is>
      </c>
    </row>
    <row r="13">
      <c r="B13" s="2" t="inlineStr">
        <is>
          <t xml:space="preserve">  • ISO/IEC 27001:2022 7.5.3 文書化した情報の管理 に準拠</t>
        </is>
      </c>
    </row>
    <row r="14">
      <c r="B14" s="2" t="inlineStr">
        <is>
          <t xml:space="preserve">  • 識別・版数管理・承認・配布・廃棄の全プロセスを記録</t>
        </is>
      </c>
    </row>
    <row r="15">
      <c r="B15" s="2" t="inlineStr"/>
    </row>
    <row r="16">
      <c r="B16" s="3" t="inlineStr">
        <is>
          <t>【入力ルール】</t>
        </is>
      </c>
    </row>
    <row r="17">
      <c r="B17" s="2" t="inlineStr">
        <is>
          <t xml:space="preserve">  • 版数（Version）はセマンティック表記（例: 1.0.0 / 1.1.0 / 2.0.0）</t>
        </is>
      </c>
    </row>
    <row r="18">
      <c r="B18" s="2" t="inlineStr">
        <is>
          <t xml:space="preserve">    - メジャー: 章立て変更・廃版を伴う大改訂</t>
        </is>
      </c>
    </row>
    <row r="19">
      <c r="B19" s="2" t="inlineStr">
        <is>
          <t xml:space="preserve">    - マイナー: 章追加・内容追記</t>
        </is>
      </c>
    </row>
    <row r="20">
      <c r="B20" s="2" t="inlineStr">
        <is>
          <t xml:space="preserve">    - パッチ: 誤字脱字・微修正</t>
        </is>
      </c>
    </row>
    <row r="21">
      <c r="B21" s="2" t="inlineStr">
        <is>
          <t xml:space="preserve">  • 改訂日 / 発行日 / 廃止日 は日付セルで入力</t>
        </is>
      </c>
    </row>
    <row r="22">
      <c r="B22" s="2" t="inlineStr">
        <is>
          <t xml:space="preserve">  • ステータスはドロップダウン選択（5択）</t>
        </is>
      </c>
    </row>
    <row r="23">
      <c r="B23" s="2" t="inlineStr">
        <is>
          <t xml:space="preserve">  • 改訂理由は必ず1文以上記入（監査時に求められる）</t>
        </is>
      </c>
    </row>
    <row r="24">
      <c r="B24" s="2" t="inlineStr"/>
    </row>
    <row r="25">
      <c r="B25" s="3" t="inlineStr">
        <is>
          <t>【便利機能】</t>
        </is>
      </c>
    </row>
    <row r="26">
      <c r="B26" s="2" t="inlineStr">
        <is>
          <t xml:space="preserve">  • 承認待ち（レビュー中）件数を自動カウント</t>
        </is>
      </c>
    </row>
    <row r="27">
      <c r="B27" s="2" t="inlineStr">
        <is>
          <t xml:space="preserve">  • 直近30日以内の改訂件数を自動カウント</t>
        </is>
      </c>
    </row>
    <row r="28">
      <c r="B28" s="2" t="inlineStr">
        <is>
          <t xml:space="preserve">  • 廃止版は自動でグレーアウト</t>
        </is>
      </c>
    </row>
    <row r="29">
      <c r="B29" s="2" t="inlineStr">
        <is>
          <t xml:space="preserve">  • A4横で印刷可能（fitToPage設定済）</t>
        </is>
      </c>
    </row>
    <row r="30">
      <c r="B30" s="2" t="inlineStr"/>
    </row>
    <row r="31">
      <c r="B31" s="3" t="inlineStr">
        <is>
          <t>【こんなときに】</t>
        </is>
      </c>
    </row>
    <row r="32">
      <c r="B32" s="2" t="inlineStr">
        <is>
          <t xml:space="preserve">  • ISO監査前の文書管理証跡として</t>
        </is>
      </c>
    </row>
    <row r="33">
      <c r="B33" s="2" t="inlineStr">
        <is>
          <t xml:space="preserve">  • 複数マニュアルのバージョン一元管理</t>
        </is>
      </c>
    </row>
    <row r="34">
      <c r="B34" s="2" t="inlineStr">
        <is>
          <t xml:space="preserve">  • 半期/年次の文書見直しサイクル運用</t>
        </is>
      </c>
    </row>
    <row r="35">
      <c r="B35" s="2" t="inlineStr"/>
    </row>
    <row r="36">
      <c r="B36" s="3" t="inlineStr">
        <is>
          <t>【著作権・利用条件】</t>
        </is>
      </c>
    </row>
    <row r="37">
      <c r="B37" s="2" t="inlineStr">
        <is>
          <t xml:space="preserve">  • 商用利用OK、再配布禁止（template-free.jp ライセンス準拠）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L54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5" customWidth="1" min="1" max="1"/>
    <col width="24" customWidth="1" min="2" max="2"/>
    <col width="10" customWidth="1" min="3" max="3"/>
    <col width="11" customWidth="1" min="4" max="4"/>
    <col width="11" customWidth="1" min="5" max="5"/>
    <col width="11" customWidth="1" min="6" max="6"/>
    <col width="18" customWidth="1" min="7" max="7"/>
    <col width="14" customWidth="1" min="8" max="8"/>
    <col width="14" customWidth="1" min="9" max="9"/>
    <col width="12" customWidth="1" min="10" max="10"/>
    <col width="30" customWidth="1" min="11" max="11"/>
    <col width="14" customWidth="1" min="12" max="12"/>
  </cols>
  <sheetData>
    <row r="1" ht="32" customHeight="1">
      <c r="A1" s="4" t="inlineStr">
        <is>
          <t>マ ニ ュ ア ル 改 訂 履 歴</t>
        </is>
      </c>
    </row>
    <row r="2">
      <c r="A2" s="5" t="inlineStr">
        <is>
          <t>ISO 9001:2015 / ISO/IEC 27001:2022 文書管理対応</t>
        </is>
      </c>
    </row>
    <row r="4" ht="30" customHeight="1">
      <c r="A4" s="6" t="inlineStr">
        <is>
          <t>No.</t>
        </is>
      </c>
      <c r="B4" s="6" t="inlineStr">
        <is>
          <t>文書名</t>
        </is>
      </c>
      <c r="C4" s="6" t="inlineStr">
        <is>
          <t>文書ID</t>
        </is>
      </c>
      <c r="D4" s="6" t="inlineStr">
        <is>
          <t>版数</t>
        </is>
      </c>
      <c r="E4" s="6" t="inlineStr">
        <is>
          <t>改訂日</t>
        </is>
      </c>
      <c r="F4" s="6" t="inlineStr">
        <is>
          <t>発行日</t>
        </is>
      </c>
      <c r="G4" s="6" t="inlineStr">
        <is>
          <t>改訂内容（要約）</t>
        </is>
      </c>
      <c r="H4" s="6" t="inlineStr">
        <is>
          <t>変更分類</t>
        </is>
      </c>
      <c r="I4" s="6" t="inlineStr">
        <is>
          <t>改訂者</t>
        </is>
      </c>
      <c r="J4" s="6" t="inlineStr">
        <is>
          <t>承認者</t>
        </is>
      </c>
      <c r="K4" s="6" t="inlineStr">
        <is>
          <t>改訂理由</t>
        </is>
      </c>
      <c r="L4" s="6" t="inlineStr">
        <is>
          <t>ステータス</t>
        </is>
      </c>
    </row>
    <row r="5">
      <c r="A5" s="7" t="n">
        <v>1</v>
      </c>
      <c r="B5" s="8" t="inlineStr">
        <is>
          <t>新人向け業務マニュアル</t>
        </is>
      </c>
      <c r="C5" s="7" t="inlineStr">
        <is>
          <t>DOC-001</t>
        </is>
      </c>
      <c r="D5" s="7" t="inlineStr">
        <is>
          <t>1.0.0</t>
        </is>
      </c>
      <c r="E5" s="9">
        <f>DATE(2026,1,1)</f>
        <v/>
      </c>
      <c r="F5" s="9">
        <f>DATE(2026,1,1)+3</f>
        <v/>
      </c>
      <c r="G5" s="8" t="inlineStr">
        <is>
          <t>第3章 接遇基準を追加</t>
        </is>
      </c>
      <c r="H5" s="7" t="inlineStr">
        <is>
          <t>新規作成</t>
        </is>
      </c>
      <c r="I5" s="7" t="inlineStr">
        <is>
          <t>業務改善推進室</t>
        </is>
      </c>
      <c r="J5" s="7" t="inlineStr">
        <is>
          <t>山田部長</t>
        </is>
      </c>
      <c r="K5" s="8" t="inlineStr">
        <is>
          <t>法改正に伴う対応</t>
        </is>
      </c>
      <c r="L5" s="7" t="inlineStr">
        <is>
          <t>承認済</t>
        </is>
      </c>
    </row>
    <row r="6">
      <c r="A6" s="7" t="n">
        <v>2</v>
      </c>
      <c r="B6" s="8" t="inlineStr">
        <is>
          <t>接客マニュアル</t>
        </is>
      </c>
      <c r="C6" s="7" t="inlineStr">
        <is>
          <t>DOC-002</t>
        </is>
      </c>
      <c r="D6" s="7" t="inlineStr">
        <is>
          <t>1.1.1</t>
        </is>
      </c>
      <c r="E6" s="9">
        <f>DATE(2026,2,2)</f>
        <v/>
      </c>
      <c r="F6" s="9">
        <f>DATE(2026,2,2)+3</f>
        <v/>
      </c>
      <c r="G6" s="8" t="inlineStr">
        <is>
          <t>第5章 緊急時対応を全面改訂</t>
        </is>
      </c>
      <c r="H6" s="7" t="inlineStr">
        <is>
          <t>内容追加</t>
        </is>
      </c>
      <c r="I6" s="7" t="inlineStr">
        <is>
          <t>営業企画部</t>
        </is>
      </c>
      <c r="J6" s="7" t="inlineStr">
        <is>
          <t>鈴木課長</t>
        </is>
      </c>
      <c r="K6" s="8" t="inlineStr">
        <is>
          <t>社内ルール変更</t>
        </is>
      </c>
      <c r="L6" s="7" t="inlineStr">
        <is>
          <t>発行</t>
        </is>
      </c>
    </row>
    <row r="7">
      <c r="A7" s="7" t="n">
        <v>3</v>
      </c>
      <c r="B7" s="8" t="inlineStr">
        <is>
          <t>安全衛生マニュアル</t>
        </is>
      </c>
      <c r="C7" s="7" t="inlineStr">
        <is>
          <t>DOC-003</t>
        </is>
      </c>
      <c r="D7" s="7" t="inlineStr">
        <is>
          <t>1.2.2</t>
        </is>
      </c>
      <c r="E7" s="9">
        <f>DATE(2026,3,3)</f>
        <v/>
      </c>
      <c r="F7" s="9">
        <f>DATE(2026,3,3)+3</f>
        <v/>
      </c>
      <c r="G7" s="8" t="inlineStr">
        <is>
          <t>誤字脱字の修正（全体）</t>
        </is>
      </c>
      <c r="H7" s="7" t="inlineStr">
        <is>
          <t>内容修正</t>
        </is>
      </c>
      <c r="I7" s="7" t="inlineStr">
        <is>
          <t>総務部</t>
        </is>
      </c>
      <c r="J7" s="7" t="inlineStr">
        <is>
          <t>田中本部長</t>
        </is>
      </c>
      <c r="K7" s="8" t="inlineStr">
        <is>
          <t>監査指摘事項の反映</t>
        </is>
      </c>
      <c r="L7" s="7" t="inlineStr">
        <is>
          <t>廃止</t>
        </is>
      </c>
    </row>
    <row r="8">
      <c r="A8" s="7" t="n">
        <v>4</v>
      </c>
      <c r="B8" s="8" t="inlineStr">
        <is>
          <t>POS操作マニュアル</t>
        </is>
      </c>
      <c r="C8" s="7" t="inlineStr">
        <is>
          <t>DOC-004</t>
        </is>
      </c>
      <c r="D8" s="7" t="inlineStr">
        <is>
          <t>1.3.3</t>
        </is>
      </c>
      <c r="E8" s="9">
        <f>DATE(2026,4,4)</f>
        <v/>
      </c>
      <c r="F8" s="9">
        <f>DATE(2026,4,4)+3</f>
        <v/>
      </c>
      <c r="G8" s="8" t="inlineStr">
        <is>
          <t>第2章 業務フロー図を更新</t>
        </is>
      </c>
      <c r="H8" s="7" t="inlineStr">
        <is>
          <t>内容削除</t>
        </is>
      </c>
      <c r="I8" s="7" t="inlineStr">
        <is>
          <t>IT部</t>
        </is>
      </c>
      <c r="J8" s="7" t="inlineStr">
        <is>
          <t>佐藤マネージャー</t>
        </is>
      </c>
      <c r="K8" s="8" t="inlineStr">
        <is>
          <t>誤字脱字の修正</t>
        </is>
      </c>
      <c r="L8" s="7" t="inlineStr">
        <is>
          <t>ドラフト</t>
        </is>
      </c>
    </row>
    <row r="9">
      <c r="A9" s="7" t="n">
        <v>5</v>
      </c>
      <c r="B9" s="8" t="inlineStr">
        <is>
          <t>在庫管理マニュアル</t>
        </is>
      </c>
      <c r="C9" s="7" t="inlineStr">
        <is>
          <t>DOC-005</t>
        </is>
      </c>
      <c r="D9" s="7" t="inlineStr">
        <is>
          <t>1.4.4</t>
        </is>
      </c>
      <c r="E9" s="9">
        <f>DATE(2026,5,5)</f>
        <v/>
      </c>
      <c r="F9" s="9">
        <f>DATE(2026,5,5)+3</f>
        <v/>
      </c>
      <c r="G9" s="8" t="inlineStr">
        <is>
          <t>巻末FAQに5項目追加</t>
        </is>
      </c>
      <c r="H9" s="7" t="inlineStr">
        <is>
          <t>廃止</t>
        </is>
      </c>
      <c r="I9" s="7" t="inlineStr">
        <is>
          <t>安全衛生委員会</t>
        </is>
      </c>
      <c r="J9" s="7" t="inlineStr">
        <is>
          <t>伊藤統括</t>
        </is>
      </c>
      <c r="K9" s="8" t="inlineStr">
        <is>
          <t>システム改修への対応</t>
        </is>
      </c>
      <c r="L9" s="7" t="inlineStr">
        <is>
          <t>レビュー中</t>
        </is>
      </c>
    </row>
    <row r="10">
      <c r="A10" s="7" t="n">
        <v>6</v>
      </c>
      <c r="B10" s="8" t="inlineStr">
        <is>
          <t>新人向け業務マニュアル</t>
        </is>
      </c>
      <c r="C10" s="7" t="inlineStr">
        <is>
          <t>DOC-001</t>
        </is>
      </c>
      <c r="D10" s="7" t="inlineStr">
        <is>
          <t>1.5.0</t>
        </is>
      </c>
      <c r="E10" s="9">
        <f>DATE(2026,6,6)</f>
        <v/>
      </c>
      <c r="F10" s="9">
        <f>DATE(2026,6,6)+3</f>
        <v/>
      </c>
      <c r="G10" s="8" t="inlineStr">
        <is>
          <t>第7章 法令参照を最新版に更新</t>
        </is>
      </c>
      <c r="H10" s="7" t="inlineStr">
        <is>
          <t>新規作成</t>
        </is>
      </c>
      <c r="I10" s="7" t="inlineStr">
        <is>
          <t>業務改善推進室</t>
        </is>
      </c>
      <c r="J10" s="7" t="inlineStr">
        <is>
          <t>山田部長</t>
        </is>
      </c>
      <c r="K10" s="8" t="inlineStr">
        <is>
          <t>業務フロー見直し</t>
        </is>
      </c>
      <c r="L10" s="7" t="inlineStr">
        <is>
          <t>承認済</t>
        </is>
      </c>
    </row>
    <row r="11">
      <c r="A11" s="7" t="n">
        <v>7</v>
      </c>
      <c r="B11" s="8" t="inlineStr">
        <is>
          <t>接客マニュアル</t>
        </is>
      </c>
      <c r="C11" s="7" t="inlineStr">
        <is>
          <t>DOC-002</t>
        </is>
      </c>
      <c r="D11" s="7" t="inlineStr">
        <is>
          <t>1.6.1</t>
        </is>
      </c>
      <c r="E11" s="9">
        <f>DATE(2026,7,7)</f>
        <v/>
      </c>
      <c r="F11" s="9">
        <f>DATE(2026,7,7)+3</f>
        <v/>
      </c>
      <c r="G11" s="8" t="inlineStr">
        <is>
          <t>旧第4章を削除（業務終了に伴う）</t>
        </is>
      </c>
      <c r="H11" s="7" t="inlineStr">
        <is>
          <t>内容追加</t>
        </is>
      </c>
      <c r="I11" s="7" t="inlineStr">
        <is>
          <t>営業企画部</t>
        </is>
      </c>
      <c r="J11" s="7" t="inlineStr">
        <is>
          <t>鈴木課長</t>
        </is>
      </c>
      <c r="K11" s="8" t="inlineStr">
        <is>
          <t>顧客フィードバック反映</t>
        </is>
      </c>
      <c r="L11" s="7" t="inlineStr">
        <is>
          <t>発行</t>
        </is>
      </c>
    </row>
    <row r="12">
      <c r="A12" s="7" t="n">
        <v>8</v>
      </c>
      <c r="B12" s="8" t="inlineStr">
        <is>
          <t>安全衛生マニュアル</t>
        </is>
      </c>
      <c r="C12" s="7" t="inlineStr">
        <is>
          <t>DOC-003</t>
        </is>
      </c>
      <c r="D12" s="7" t="inlineStr">
        <is>
          <t>1.7.2</t>
        </is>
      </c>
      <c r="E12" s="9">
        <f>DATE(2026,8,8)</f>
        <v/>
      </c>
      <c r="F12" s="9">
        <f>DATE(2026,8,8)+3</f>
        <v/>
      </c>
      <c r="G12" s="8" t="inlineStr">
        <is>
          <t>別紙Aのチェックリストを差替</t>
        </is>
      </c>
      <c r="H12" s="7" t="inlineStr">
        <is>
          <t>内容修正</t>
        </is>
      </c>
      <c r="I12" s="7" t="inlineStr">
        <is>
          <t>総務部</t>
        </is>
      </c>
      <c r="J12" s="7" t="inlineStr">
        <is>
          <t>田中本部長</t>
        </is>
      </c>
      <c r="K12" s="8" t="inlineStr">
        <is>
          <t>ISO監査是正処置</t>
        </is>
      </c>
      <c r="L12" s="7" t="inlineStr">
        <is>
          <t>廃止</t>
        </is>
      </c>
    </row>
    <row r="13">
      <c r="A13" s="7" t="n">
        <v>9</v>
      </c>
      <c r="B13" s="8" t="inlineStr">
        <is>
          <t>POS操作マニュアル</t>
        </is>
      </c>
      <c r="C13" s="7" t="inlineStr">
        <is>
          <t>DOC-004</t>
        </is>
      </c>
      <c r="D13" s="7" t="inlineStr">
        <is>
          <t>1.8.3</t>
        </is>
      </c>
      <c r="E13" s="9">
        <f>DATE(2026,9,9)</f>
        <v/>
      </c>
      <c r="F13" s="9">
        <f>DATE(2026,9,9)+3</f>
        <v/>
      </c>
      <c r="G13" s="8" t="inlineStr">
        <is>
          <t>個人情報取扱方針を追記</t>
        </is>
      </c>
      <c r="H13" s="7" t="inlineStr">
        <is>
          <t>内容削除</t>
        </is>
      </c>
      <c r="I13" s="7" t="inlineStr">
        <is>
          <t>IT部</t>
        </is>
      </c>
      <c r="J13" s="7" t="inlineStr">
        <is>
          <t>佐藤マネージャー</t>
        </is>
      </c>
      <c r="K13" s="8" t="inlineStr">
        <is>
          <t>法改正に伴う対応</t>
        </is>
      </c>
      <c r="L13" s="7" t="inlineStr">
        <is>
          <t>ドラフト</t>
        </is>
      </c>
    </row>
    <row r="14">
      <c r="A14" s="7" t="n">
        <v>10</v>
      </c>
      <c r="B14" s="8" t="inlineStr">
        <is>
          <t>在庫管理マニュアル</t>
        </is>
      </c>
      <c r="C14" s="7" t="inlineStr">
        <is>
          <t>DOC-005</t>
        </is>
      </c>
      <c r="D14" s="7" t="inlineStr">
        <is>
          <t>1.9.4</t>
        </is>
      </c>
      <c r="E14" s="9">
        <f>DATE(2026,10,10)</f>
        <v/>
      </c>
      <c r="F14" s="9">
        <f>DATE(2026,10,10)+3</f>
        <v/>
      </c>
      <c r="G14" s="8" t="inlineStr">
        <is>
          <t>改訂履歴フォーマットを変更</t>
        </is>
      </c>
      <c r="H14" s="7" t="inlineStr">
        <is>
          <t>廃止</t>
        </is>
      </c>
      <c r="I14" s="7" t="inlineStr">
        <is>
          <t>安全衛生委員会</t>
        </is>
      </c>
      <c r="J14" s="7" t="inlineStr">
        <is>
          <t>伊藤統括</t>
        </is>
      </c>
      <c r="K14" s="8" t="inlineStr">
        <is>
          <t>社内ルール変更</t>
        </is>
      </c>
      <c r="L14" s="7" t="inlineStr">
        <is>
          <t>レビュー中</t>
        </is>
      </c>
    </row>
    <row r="15">
      <c r="A15" s="7" t="n">
        <v>11</v>
      </c>
      <c r="B15" s="8" t="inlineStr">
        <is>
          <t>新人向け業務マニュアル</t>
        </is>
      </c>
      <c r="C15" s="7" t="inlineStr">
        <is>
          <t>DOC-001</t>
        </is>
      </c>
      <c r="D15" s="7" t="inlineStr">
        <is>
          <t>1.0.0</t>
        </is>
      </c>
      <c r="E15" s="9">
        <f>DATE(2026,11,11)</f>
        <v/>
      </c>
      <c r="F15" s="9">
        <f>DATE(2026,11,11)+3</f>
        <v/>
      </c>
      <c r="G15" s="8" t="inlineStr">
        <is>
          <t>第3章 接遇基準を追加</t>
        </is>
      </c>
      <c r="H15" s="7" t="inlineStr">
        <is>
          <t>新規作成</t>
        </is>
      </c>
      <c r="I15" s="7" t="inlineStr">
        <is>
          <t>業務改善推進室</t>
        </is>
      </c>
      <c r="J15" s="7" t="inlineStr">
        <is>
          <t>山田部長</t>
        </is>
      </c>
      <c r="K15" s="8" t="inlineStr">
        <is>
          <t>監査指摘事項の反映</t>
        </is>
      </c>
      <c r="L15" s="7" t="inlineStr">
        <is>
          <t>承認済</t>
        </is>
      </c>
    </row>
    <row r="16">
      <c r="A16" s="7" t="n">
        <v>12</v>
      </c>
      <c r="B16" s="8" t="inlineStr">
        <is>
          <t>接客マニュアル</t>
        </is>
      </c>
      <c r="C16" s="7" t="inlineStr">
        <is>
          <t>DOC-002</t>
        </is>
      </c>
      <c r="D16" s="7" t="inlineStr">
        <is>
          <t>1.1.1</t>
        </is>
      </c>
      <c r="E16" s="9">
        <f>DATE(2026,12,12)</f>
        <v/>
      </c>
      <c r="F16" s="9">
        <f>DATE(2026,12,12)+3</f>
        <v/>
      </c>
      <c r="G16" s="8" t="inlineStr">
        <is>
          <t>第5章 緊急時対応を全面改訂</t>
        </is>
      </c>
      <c r="H16" s="7" t="inlineStr">
        <is>
          <t>内容追加</t>
        </is>
      </c>
      <c r="I16" s="7" t="inlineStr">
        <is>
          <t>営業企画部</t>
        </is>
      </c>
      <c r="J16" s="7" t="inlineStr">
        <is>
          <t>鈴木課長</t>
        </is>
      </c>
      <c r="K16" s="8" t="inlineStr">
        <is>
          <t>誤字脱字の修正</t>
        </is>
      </c>
      <c r="L16" s="7" t="inlineStr">
        <is>
          <t>発行</t>
        </is>
      </c>
    </row>
    <row r="17">
      <c r="A17" s="7" t="n">
        <v>13</v>
      </c>
      <c r="B17" s="8" t="inlineStr">
        <is>
          <t>安全衛生マニュアル</t>
        </is>
      </c>
      <c r="C17" s="7" t="inlineStr">
        <is>
          <t>DOC-003</t>
        </is>
      </c>
      <c r="D17" s="7" t="inlineStr">
        <is>
          <t>1.2.2</t>
        </is>
      </c>
      <c r="E17" s="9">
        <f>DATE(2026,1,13)</f>
        <v/>
      </c>
      <c r="F17" s="9">
        <f>DATE(2026,1,13)+3</f>
        <v/>
      </c>
      <c r="G17" s="8" t="inlineStr">
        <is>
          <t>誤字脱字の修正（全体）</t>
        </is>
      </c>
      <c r="H17" s="7" t="inlineStr">
        <is>
          <t>内容修正</t>
        </is>
      </c>
      <c r="I17" s="7" t="inlineStr">
        <is>
          <t>総務部</t>
        </is>
      </c>
      <c r="J17" s="7" t="inlineStr">
        <is>
          <t>田中本部長</t>
        </is>
      </c>
      <c r="K17" s="8" t="inlineStr">
        <is>
          <t>システム改修への対応</t>
        </is>
      </c>
      <c r="L17" s="7" t="inlineStr">
        <is>
          <t>廃止</t>
        </is>
      </c>
    </row>
    <row r="18">
      <c r="A18" s="7" t="n">
        <v>14</v>
      </c>
      <c r="B18" s="8" t="inlineStr">
        <is>
          <t>POS操作マニュアル</t>
        </is>
      </c>
      <c r="C18" s="7" t="inlineStr">
        <is>
          <t>DOC-004</t>
        </is>
      </c>
      <c r="D18" s="7" t="inlineStr">
        <is>
          <t>1.3.3</t>
        </is>
      </c>
      <c r="E18" s="9">
        <f>DATE(2026,2,14)</f>
        <v/>
      </c>
      <c r="F18" s="9">
        <f>DATE(2026,2,14)+3</f>
        <v/>
      </c>
      <c r="G18" s="8" t="inlineStr">
        <is>
          <t>第2章 業務フロー図を更新</t>
        </is>
      </c>
      <c r="H18" s="7" t="inlineStr">
        <is>
          <t>内容削除</t>
        </is>
      </c>
      <c r="I18" s="7" t="inlineStr">
        <is>
          <t>IT部</t>
        </is>
      </c>
      <c r="J18" s="7" t="inlineStr">
        <is>
          <t>佐藤マネージャー</t>
        </is>
      </c>
      <c r="K18" s="8" t="inlineStr">
        <is>
          <t>業務フロー見直し</t>
        </is>
      </c>
      <c r="L18" s="7" t="inlineStr">
        <is>
          <t>ドラフト</t>
        </is>
      </c>
    </row>
    <row r="19">
      <c r="A19" s="7" t="n">
        <v>15</v>
      </c>
      <c r="B19" s="8" t="inlineStr">
        <is>
          <t>在庫管理マニュアル</t>
        </is>
      </c>
      <c r="C19" s="7" t="inlineStr">
        <is>
          <t>DOC-005</t>
        </is>
      </c>
      <c r="D19" s="7" t="inlineStr">
        <is>
          <t>1.4.4</t>
        </is>
      </c>
      <c r="E19" s="9">
        <f>DATE(2026,3,15)</f>
        <v/>
      </c>
      <c r="F19" s="9">
        <f>DATE(2026,3,15)+3</f>
        <v/>
      </c>
      <c r="G19" s="8" t="inlineStr">
        <is>
          <t>巻末FAQに5項目追加</t>
        </is>
      </c>
      <c r="H19" s="7" t="inlineStr">
        <is>
          <t>廃止</t>
        </is>
      </c>
      <c r="I19" s="7" t="inlineStr">
        <is>
          <t>安全衛生委員会</t>
        </is>
      </c>
      <c r="J19" s="7" t="inlineStr">
        <is>
          <t>伊藤統括</t>
        </is>
      </c>
      <c r="K19" s="8" t="inlineStr">
        <is>
          <t>顧客フィードバック反映</t>
        </is>
      </c>
      <c r="L19" s="7" t="inlineStr">
        <is>
          <t>レビュー中</t>
        </is>
      </c>
    </row>
    <row r="20">
      <c r="A20" s="7" t="n">
        <v>16</v>
      </c>
      <c r="B20" s="8" t="inlineStr">
        <is>
          <t>新人向け業務マニュアル</t>
        </is>
      </c>
      <c r="C20" s="7" t="inlineStr">
        <is>
          <t>DOC-001</t>
        </is>
      </c>
      <c r="D20" s="7" t="inlineStr">
        <is>
          <t>1.5.0</t>
        </is>
      </c>
      <c r="E20" s="9">
        <f>DATE(2026,4,16)</f>
        <v/>
      </c>
      <c r="F20" s="9">
        <f>DATE(2026,4,16)+3</f>
        <v/>
      </c>
      <c r="G20" s="8" t="inlineStr">
        <is>
          <t>第7章 法令参照を最新版に更新</t>
        </is>
      </c>
      <c r="H20" s="7" t="inlineStr">
        <is>
          <t>新規作成</t>
        </is>
      </c>
      <c r="I20" s="7" t="inlineStr">
        <is>
          <t>業務改善推進室</t>
        </is>
      </c>
      <c r="J20" s="7" t="inlineStr">
        <is>
          <t>山田部長</t>
        </is>
      </c>
      <c r="K20" s="8" t="inlineStr">
        <is>
          <t>ISO監査是正処置</t>
        </is>
      </c>
      <c r="L20" s="7" t="inlineStr">
        <is>
          <t>承認済</t>
        </is>
      </c>
    </row>
    <row r="21">
      <c r="A21" s="7" t="n">
        <v>17</v>
      </c>
      <c r="B21" s="8" t="inlineStr">
        <is>
          <t>接客マニュアル</t>
        </is>
      </c>
      <c r="C21" s="7" t="inlineStr">
        <is>
          <t>DOC-002</t>
        </is>
      </c>
      <c r="D21" s="7" t="inlineStr">
        <is>
          <t>1.6.1</t>
        </is>
      </c>
      <c r="E21" s="9">
        <f>DATE(2026,5,17)</f>
        <v/>
      </c>
      <c r="F21" s="9">
        <f>DATE(2026,5,17)+3</f>
        <v/>
      </c>
      <c r="G21" s="8" t="inlineStr">
        <is>
          <t>旧第4章を削除（業務終了に伴う）</t>
        </is>
      </c>
      <c r="H21" s="7" t="inlineStr">
        <is>
          <t>内容追加</t>
        </is>
      </c>
      <c r="I21" s="7" t="inlineStr">
        <is>
          <t>営業企画部</t>
        </is>
      </c>
      <c r="J21" s="7" t="inlineStr">
        <is>
          <t>鈴木課長</t>
        </is>
      </c>
      <c r="K21" s="8" t="inlineStr">
        <is>
          <t>法改正に伴う対応</t>
        </is>
      </c>
      <c r="L21" s="7" t="inlineStr">
        <is>
          <t>発行</t>
        </is>
      </c>
    </row>
    <row r="22">
      <c r="A22" s="7" t="n">
        <v>18</v>
      </c>
      <c r="B22" s="8" t="inlineStr">
        <is>
          <t>安全衛生マニュアル</t>
        </is>
      </c>
      <c r="C22" s="7" t="inlineStr">
        <is>
          <t>DOC-003</t>
        </is>
      </c>
      <c r="D22" s="7" t="inlineStr">
        <is>
          <t>1.7.2</t>
        </is>
      </c>
      <c r="E22" s="9">
        <f>DATE(2026,6,18)</f>
        <v/>
      </c>
      <c r="F22" s="9">
        <f>DATE(2026,6,18)+3</f>
        <v/>
      </c>
      <c r="G22" s="8" t="inlineStr">
        <is>
          <t>別紙Aのチェックリストを差替</t>
        </is>
      </c>
      <c r="H22" s="7" t="inlineStr">
        <is>
          <t>内容修正</t>
        </is>
      </c>
      <c r="I22" s="7" t="inlineStr">
        <is>
          <t>総務部</t>
        </is>
      </c>
      <c r="J22" s="7" t="inlineStr">
        <is>
          <t>田中本部長</t>
        </is>
      </c>
      <c r="K22" s="8" t="inlineStr">
        <is>
          <t>社内ルール変更</t>
        </is>
      </c>
      <c r="L22" s="7" t="inlineStr">
        <is>
          <t>廃止</t>
        </is>
      </c>
    </row>
    <row r="23">
      <c r="A23" s="7" t="n">
        <v>19</v>
      </c>
      <c r="B23" s="8" t="inlineStr">
        <is>
          <t>POS操作マニュアル</t>
        </is>
      </c>
      <c r="C23" s="7" t="inlineStr">
        <is>
          <t>DOC-004</t>
        </is>
      </c>
      <c r="D23" s="7" t="inlineStr">
        <is>
          <t>1.8.3</t>
        </is>
      </c>
      <c r="E23" s="9">
        <f>DATE(2026,7,19)</f>
        <v/>
      </c>
      <c r="F23" s="9">
        <f>DATE(2026,7,19)+3</f>
        <v/>
      </c>
      <c r="G23" s="8" t="inlineStr">
        <is>
          <t>個人情報取扱方針を追記</t>
        </is>
      </c>
      <c r="H23" s="7" t="inlineStr">
        <is>
          <t>内容削除</t>
        </is>
      </c>
      <c r="I23" s="7" t="inlineStr">
        <is>
          <t>IT部</t>
        </is>
      </c>
      <c r="J23" s="7" t="inlineStr">
        <is>
          <t>佐藤マネージャー</t>
        </is>
      </c>
      <c r="K23" s="8" t="inlineStr">
        <is>
          <t>監査指摘事項の反映</t>
        </is>
      </c>
      <c r="L23" s="7" t="inlineStr">
        <is>
          <t>ドラフト</t>
        </is>
      </c>
    </row>
    <row r="24">
      <c r="A24" s="7" t="n">
        <v>20</v>
      </c>
      <c r="B24" s="8" t="inlineStr">
        <is>
          <t>在庫管理マニュアル</t>
        </is>
      </c>
      <c r="C24" s="7" t="inlineStr">
        <is>
          <t>DOC-005</t>
        </is>
      </c>
      <c r="D24" s="7" t="inlineStr">
        <is>
          <t>1.9.4</t>
        </is>
      </c>
      <c r="E24" s="9">
        <f>DATE(2026,8,20)</f>
        <v/>
      </c>
      <c r="F24" s="9">
        <f>DATE(2026,8,20)+3</f>
        <v/>
      </c>
      <c r="G24" s="8" t="inlineStr">
        <is>
          <t>改訂履歴フォーマットを変更</t>
        </is>
      </c>
      <c r="H24" s="7" t="inlineStr">
        <is>
          <t>廃止</t>
        </is>
      </c>
      <c r="I24" s="7" t="inlineStr">
        <is>
          <t>安全衛生委員会</t>
        </is>
      </c>
      <c r="J24" s="7" t="inlineStr">
        <is>
          <t>伊藤統括</t>
        </is>
      </c>
      <c r="K24" s="8" t="inlineStr">
        <is>
          <t>誤字脱字の修正</t>
        </is>
      </c>
      <c r="L24" s="7" t="inlineStr">
        <is>
          <t>レビュー中</t>
        </is>
      </c>
    </row>
    <row r="25">
      <c r="A25" s="7" t="n">
        <v>21</v>
      </c>
      <c r="B25" s="8" t="inlineStr">
        <is>
          <t>新人向け業務マニュアル</t>
        </is>
      </c>
      <c r="C25" s="7" t="inlineStr">
        <is>
          <t>DOC-001</t>
        </is>
      </c>
      <c r="D25" s="7" t="inlineStr">
        <is>
          <t>1.0.0</t>
        </is>
      </c>
      <c r="E25" s="9">
        <f>DATE(2026,9,21)</f>
        <v/>
      </c>
      <c r="F25" s="9">
        <f>DATE(2026,9,21)+3</f>
        <v/>
      </c>
      <c r="G25" s="8" t="inlineStr">
        <is>
          <t>第3章 接遇基準を追加</t>
        </is>
      </c>
      <c r="H25" s="7" t="inlineStr">
        <is>
          <t>新規作成</t>
        </is>
      </c>
      <c r="I25" s="7" t="inlineStr">
        <is>
          <t>業務改善推進室</t>
        </is>
      </c>
      <c r="J25" s="7" t="inlineStr">
        <is>
          <t>山田部長</t>
        </is>
      </c>
      <c r="K25" s="8" t="inlineStr">
        <is>
          <t>システム改修への対応</t>
        </is>
      </c>
      <c r="L25" s="7" t="inlineStr">
        <is>
          <t>承認済</t>
        </is>
      </c>
    </row>
    <row r="26">
      <c r="A26" s="7" t="n">
        <v>22</v>
      </c>
      <c r="B26" s="8" t="inlineStr">
        <is>
          <t>接客マニュアル</t>
        </is>
      </c>
      <c r="C26" s="7" t="inlineStr">
        <is>
          <t>DOC-002</t>
        </is>
      </c>
      <c r="D26" s="7" t="inlineStr">
        <is>
          <t>1.1.1</t>
        </is>
      </c>
      <c r="E26" s="9">
        <f>DATE(2026,10,22)</f>
        <v/>
      </c>
      <c r="F26" s="9">
        <f>DATE(2026,10,22)+3</f>
        <v/>
      </c>
      <c r="G26" s="8" t="inlineStr">
        <is>
          <t>第5章 緊急時対応を全面改訂</t>
        </is>
      </c>
      <c r="H26" s="7" t="inlineStr">
        <is>
          <t>内容追加</t>
        </is>
      </c>
      <c r="I26" s="7" t="inlineStr">
        <is>
          <t>営業企画部</t>
        </is>
      </c>
      <c r="J26" s="7" t="inlineStr">
        <is>
          <t>鈴木課長</t>
        </is>
      </c>
      <c r="K26" s="8" t="inlineStr">
        <is>
          <t>業務フロー見直し</t>
        </is>
      </c>
      <c r="L26" s="7" t="inlineStr">
        <is>
          <t>発行</t>
        </is>
      </c>
    </row>
    <row r="27">
      <c r="A27" s="7" t="n">
        <v>23</v>
      </c>
      <c r="B27" s="8" t="inlineStr">
        <is>
          <t>安全衛生マニュアル</t>
        </is>
      </c>
      <c r="C27" s="7" t="inlineStr">
        <is>
          <t>DOC-003</t>
        </is>
      </c>
      <c r="D27" s="7" t="inlineStr">
        <is>
          <t>1.2.2</t>
        </is>
      </c>
      <c r="E27" s="9">
        <f>DATE(2026,11,23)</f>
        <v/>
      </c>
      <c r="F27" s="9">
        <f>DATE(2026,11,23)+3</f>
        <v/>
      </c>
      <c r="G27" s="8" t="inlineStr">
        <is>
          <t>誤字脱字の修正（全体）</t>
        </is>
      </c>
      <c r="H27" s="7" t="inlineStr">
        <is>
          <t>内容修正</t>
        </is>
      </c>
      <c r="I27" s="7" t="inlineStr">
        <is>
          <t>総務部</t>
        </is>
      </c>
      <c r="J27" s="7" t="inlineStr">
        <is>
          <t>田中本部長</t>
        </is>
      </c>
      <c r="K27" s="8" t="inlineStr">
        <is>
          <t>顧客フィードバック反映</t>
        </is>
      </c>
      <c r="L27" s="7" t="inlineStr">
        <is>
          <t>廃止</t>
        </is>
      </c>
    </row>
    <row r="28">
      <c r="A28" s="7" t="n">
        <v>24</v>
      </c>
      <c r="B28" s="8" t="inlineStr">
        <is>
          <t>POS操作マニュアル</t>
        </is>
      </c>
      <c r="C28" s="7" t="inlineStr">
        <is>
          <t>DOC-004</t>
        </is>
      </c>
      <c r="D28" s="7" t="inlineStr">
        <is>
          <t>1.3.3</t>
        </is>
      </c>
      <c r="E28" s="9">
        <f>DATE(2026,12,24)</f>
        <v/>
      </c>
      <c r="F28" s="9">
        <f>DATE(2026,12,24)+3</f>
        <v/>
      </c>
      <c r="G28" s="8" t="inlineStr">
        <is>
          <t>第2章 業務フロー図を更新</t>
        </is>
      </c>
      <c r="H28" s="7" t="inlineStr">
        <is>
          <t>内容削除</t>
        </is>
      </c>
      <c r="I28" s="7" t="inlineStr">
        <is>
          <t>IT部</t>
        </is>
      </c>
      <c r="J28" s="7" t="inlineStr">
        <is>
          <t>佐藤マネージャー</t>
        </is>
      </c>
      <c r="K28" s="8" t="inlineStr">
        <is>
          <t>ISO監査是正処置</t>
        </is>
      </c>
      <c r="L28" s="7" t="inlineStr">
        <is>
          <t>ドラフト</t>
        </is>
      </c>
    </row>
    <row r="29">
      <c r="A29" s="7" t="n">
        <v>25</v>
      </c>
      <c r="B29" s="8" t="inlineStr">
        <is>
          <t>在庫管理マニュアル</t>
        </is>
      </c>
      <c r="C29" s="7" t="inlineStr">
        <is>
          <t>DOC-005</t>
        </is>
      </c>
      <c r="D29" s="7" t="inlineStr">
        <is>
          <t>1.4.4</t>
        </is>
      </c>
      <c r="E29" s="9">
        <f>DATE(2026,1,25)</f>
        <v/>
      </c>
      <c r="F29" s="9">
        <f>DATE(2026,1,25)+3</f>
        <v/>
      </c>
      <c r="G29" s="8" t="inlineStr">
        <is>
          <t>巻末FAQに5項目追加</t>
        </is>
      </c>
      <c r="H29" s="7" t="inlineStr">
        <is>
          <t>廃止</t>
        </is>
      </c>
      <c r="I29" s="7" t="inlineStr">
        <is>
          <t>安全衛生委員会</t>
        </is>
      </c>
      <c r="J29" s="7" t="inlineStr">
        <is>
          <t>伊藤統括</t>
        </is>
      </c>
      <c r="K29" s="8" t="inlineStr">
        <is>
          <t>法改正に伴う対応</t>
        </is>
      </c>
      <c r="L29" s="7" t="inlineStr">
        <is>
          <t>レビュー中</t>
        </is>
      </c>
    </row>
    <row r="30">
      <c r="A30" s="7" t="n">
        <v>26</v>
      </c>
      <c r="B30" s="8" t="inlineStr">
        <is>
          <t>新人向け業務マニュアル</t>
        </is>
      </c>
      <c r="C30" s="7" t="inlineStr">
        <is>
          <t>DOC-001</t>
        </is>
      </c>
      <c r="D30" s="7" t="inlineStr">
        <is>
          <t>1.5.0</t>
        </is>
      </c>
      <c r="E30" s="9">
        <f>DATE(2026,2,26)</f>
        <v/>
      </c>
      <c r="F30" s="9">
        <f>DATE(2026,2,26)+3</f>
        <v/>
      </c>
      <c r="G30" s="8" t="inlineStr">
        <is>
          <t>第7章 法令参照を最新版に更新</t>
        </is>
      </c>
      <c r="H30" s="7" t="inlineStr">
        <is>
          <t>新規作成</t>
        </is>
      </c>
      <c r="I30" s="7" t="inlineStr">
        <is>
          <t>業務改善推進室</t>
        </is>
      </c>
      <c r="J30" s="7" t="inlineStr">
        <is>
          <t>山田部長</t>
        </is>
      </c>
      <c r="K30" s="8" t="inlineStr">
        <is>
          <t>社内ルール変更</t>
        </is>
      </c>
      <c r="L30" s="7" t="inlineStr">
        <is>
          <t>承認済</t>
        </is>
      </c>
    </row>
    <row r="31">
      <c r="A31" s="7" t="n">
        <v>27</v>
      </c>
      <c r="B31" s="8" t="inlineStr">
        <is>
          <t>接客マニュアル</t>
        </is>
      </c>
      <c r="C31" s="7" t="inlineStr">
        <is>
          <t>DOC-002</t>
        </is>
      </c>
      <c r="D31" s="7" t="inlineStr">
        <is>
          <t>1.6.1</t>
        </is>
      </c>
      <c r="E31" s="9">
        <f>DATE(2026,3,27)</f>
        <v/>
      </c>
      <c r="F31" s="9">
        <f>DATE(2026,3,27)+3</f>
        <v/>
      </c>
      <c r="G31" s="8" t="inlineStr">
        <is>
          <t>旧第4章を削除（業務終了に伴う）</t>
        </is>
      </c>
      <c r="H31" s="7" t="inlineStr">
        <is>
          <t>内容追加</t>
        </is>
      </c>
      <c r="I31" s="7" t="inlineStr">
        <is>
          <t>営業企画部</t>
        </is>
      </c>
      <c r="J31" s="7" t="inlineStr">
        <is>
          <t>鈴木課長</t>
        </is>
      </c>
      <c r="K31" s="8" t="inlineStr">
        <is>
          <t>監査指摘事項の反映</t>
        </is>
      </c>
      <c r="L31" s="7" t="inlineStr">
        <is>
          <t>発行</t>
        </is>
      </c>
    </row>
    <row r="32">
      <c r="A32" s="7" t="n">
        <v>28</v>
      </c>
      <c r="B32" s="8" t="inlineStr">
        <is>
          <t>安全衛生マニュアル</t>
        </is>
      </c>
      <c r="C32" s="7" t="inlineStr">
        <is>
          <t>DOC-003</t>
        </is>
      </c>
      <c r="D32" s="7" t="inlineStr">
        <is>
          <t>1.7.2</t>
        </is>
      </c>
      <c r="E32" s="9">
        <f>DATE(2026,4,28)</f>
        <v/>
      </c>
      <c r="F32" s="9">
        <f>DATE(2026,4,28)+3</f>
        <v/>
      </c>
      <c r="G32" s="8" t="inlineStr">
        <is>
          <t>別紙Aのチェックリストを差替</t>
        </is>
      </c>
      <c r="H32" s="7" t="inlineStr">
        <is>
          <t>内容修正</t>
        </is>
      </c>
      <c r="I32" s="7" t="inlineStr">
        <is>
          <t>総務部</t>
        </is>
      </c>
      <c r="J32" s="7" t="inlineStr">
        <is>
          <t>田中本部長</t>
        </is>
      </c>
      <c r="K32" s="8" t="inlineStr">
        <is>
          <t>誤字脱字の修正</t>
        </is>
      </c>
      <c r="L32" s="7" t="inlineStr">
        <is>
          <t>廃止</t>
        </is>
      </c>
    </row>
    <row r="33">
      <c r="A33" s="7" t="n">
        <v>29</v>
      </c>
      <c r="B33" s="8" t="inlineStr">
        <is>
          <t>POS操作マニュアル</t>
        </is>
      </c>
      <c r="C33" s="7" t="inlineStr">
        <is>
          <t>DOC-004</t>
        </is>
      </c>
      <c r="D33" s="7" t="inlineStr">
        <is>
          <t>1.8.3</t>
        </is>
      </c>
      <c r="E33" s="9">
        <f>DATE(2026,5,1)</f>
        <v/>
      </c>
      <c r="F33" s="9">
        <f>DATE(2026,5,1)+3</f>
        <v/>
      </c>
      <c r="G33" s="8" t="inlineStr">
        <is>
          <t>個人情報取扱方針を追記</t>
        </is>
      </c>
      <c r="H33" s="7" t="inlineStr">
        <is>
          <t>内容削除</t>
        </is>
      </c>
      <c r="I33" s="7" t="inlineStr">
        <is>
          <t>IT部</t>
        </is>
      </c>
      <c r="J33" s="7" t="inlineStr">
        <is>
          <t>佐藤マネージャー</t>
        </is>
      </c>
      <c r="K33" s="8" t="inlineStr">
        <is>
          <t>システム改修への対応</t>
        </is>
      </c>
      <c r="L33" s="7" t="inlineStr">
        <is>
          <t>ドラフト</t>
        </is>
      </c>
    </row>
    <row r="34">
      <c r="A34" s="7" t="n">
        <v>30</v>
      </c>
      <c r="B34" s="8" t="inlineStr">
        <is>
          <t>在庫管理マニュアル</t>
        </is>
      </c>
      <c r="C34" s="7" t="inlineStr">
        <is>
          <t>DOC-005</t>
        </is>
      </c>
      <c r="D34" s="7" t="inlineStr">
        <is>
          <t>1.9.4</t>
        </is>
      </c>
      <c r="E34" s="9">
        <f>DATE(2026,6,2)</f>
        <v/>
      </c>
      <c r="F34" s="9">
        <f>DATE(2026,6,2)+3</f>
        <v/>
      </c>
      <c r="G34" s="8" t="inlineStr">
        <is>
          <t>改訂履歴フォーマットを変更</t>
        </is>
      </c>
      <c r="H34" s="7" t="inlineStr">
        <is>
          <t>廃止</t>
        </is>
      </c>
      <c r="I34" s="7" t="inlineStr">
        <is>
          <t>安全衛生委員会</t>
        </is>
      </c>
      <c r="J34" s="7" t="inlineStr">
        <is>
          <t>伊藤統括</t>
        </is>
      </c>
      <c r="K34" s="8" t="inlineStr">
        <is>
          <t>業務フロー見直し</t>
        </is>
      </c>
      <c r="L34" s="7" t="inlineStr">
        <is>
          <t>レビュー中</t>
        </is>
      </c>
    </row>
    <row r="35">
      <c r="A35" s="7" t="n">
        <v>31</v>
      </c>
      <c r="B35" s="8" t="inlineStr">
        <is>
          <t>新人向け業務マニュアル</t>
        </is>
      </c>
      <c r="C35" s="7" t="inlineStr">
        <is>
          <t>DOC-001</t>
        </is>
      </c>
      <c r="D35" s="7" t="inlineStr">
        <is>
          <t>2.0.0</t>
        </is>
      </c>
      <c r="E35" s="9">
        <f>DATE(2026,7,3)</f>
        <v/>
      </c>
      <c r="F35" s="9">
        <f>DATE(2026,7,3)+3</f>
        <v/>
      </c>
      <c r="G35" s="8" t="inlineStr">
        <is>
          <t>第3章 接遇基準を追加</t>
        </is>
      </c>
      <c r="H35" s="7" t="inlineStr">
        <is>
          <t>新規作成</t>
        </is>
      </c>
      <c r="I35" s="7" t="inlineStr">
        <is>
          <t>業務改善推進室</t>
        </is>
      </c>
      <c r="J35" s="7" t="inlineStr">
        <is>
          <t>山田部長</t>
        </is>
      </c>
      <c r="K35" s="8" t="inlineStr">
        <is>
          <t>顧客フィードバック反映</t>
        </is>
      </c>
      <c r="L35" s="7" t="inlineStr">
        <is>
          <t>承認済</t>
        </is>
      </c>
    </row>
    <row r="36">
      <c r="A36" s="7" t="n">
        <v>32</v>
      </c>
      <c r="B36" s="8" t="inlineStr">
        <is>
          <t>接客マニュアル</t>
        </is>
      </c>
      <c r="C36" s="7" t="inlineStr">
        <is>
          <t>DOC-002</t>
        </is>
      </c>
      <c r="D36" s="7" t="inlineStr">
        <is>
          <t>2.1.1</t>
        </is>
      </c>
      <c r="E36" s="9">
        <f>DATE(2026,8,4)</f>
        <v/>
      </c>
      <c r="F36" s="9">
        <f>DATE(2026,8,4)+3</f>
        <v/>
      </c>
      <c r="G36" s="8" t="inlineStr">
        <is>
          <t>第5章 緊急時対応を全面改訂</t>
        </is>
      </c>
      <c r="H36" s="7" t="inlineStr">
        <is>
          <t>内容追加</t>
        </is>
      </c>
      <c r="I36" s="7" t="inlineStr">
        <is>
          <t>営業企画部</t>
        </is>
      </c>
      <c r="J36" s="7" t="inlineStr">
        <is>
          <t>鈴木課長</t>
        </is>
      </c>
      <c r="K36" s="8" t="inlineStr">
        <is>
          <t>ISO監査是正処置</t>
        </is>
      </c>
      <c r="L36" s="7" t="inlineStr">
        <is>
          <t>発行</t>
        </is>
      </c>
    </row>
    <row r="37">
      <c r="A37" s="7" t="n">
        <v>33</v>
      </c>
      <c r="B37" s="8" t="inlineStr">
        <is>
          <t>安全衛生マニュアル</t>
        </is>
      </c>
      <c r="C37" s="7" t="inlineStr">
        <is>
          <t>DOC-003</t>
        </is>
      </c>
      <c r="D37" s="7" t="inlineStr">
        <is>
          <t>2.2.2</t>
        </is>
      </c>
      <c r="E37" s="9">
        <f>DATE(2026,9,5)</f>
        <v/>
      </c>
      <c r="F37" s="9">
        <f>DATE(2026,9,5)+3</f>
        <v/>
      </c>
      <c r="G37" s="8" t="inlineStr">
        <is>
          <t>誤字脱字の修正（全体）</t>
        </is>
      </c>
      <c r="H37" s="7" t="inlineStr">
        <is>
          <t>内容修正</t>
        </is>
      </c>
      <c r="I37" s="7" t="inlineStr">
        <is>
          <t>総務部</t>
        </is>
      </c>
      <c r="J37" s="7" t="inlineStr">
        <is>
          <t>田中本部長</t>
        </is>
      </c>
      <c r="K37" s="8" t="inlineStr">
        <is>
          <t>法改正に伴う対応</t>
        </is>
      </c>
      <c r="L37" s="7" t="inlineStr">
        <is>
          <t>廃止</t>
        </is>
      </c>
    </row>
    <row r="38">
      <c r="A38" s="7" t="n">
        <v>34</v>
      </c>
      <c r="B38" s="8" t="inlineStr">
        <is>
          <t>POS操作マニュアル</t>
        </is>
      </c>
      <c r="C38" s="7" t="inlineStr">
        <is>
          <t>DOC-004</t>
        </is>
      </c>
      <c r="D38" s="7" t="inlineStr">
        <is>
          <t>2.3.3</t>
        </is>
      </c>
      <c r="E38" s="9">
        <f>DATE(2026,10,6)</f>
        <v/>
      </c>
      <c r="F38" s="9">
        <f>DATE(2026,10,6)+3</f>
        <v/>
      </c>
      <c r="G38" s="8" t="inlineStr">
        <is>
          <t>第2章 業務フロー図を更新</t>
        </is>
      </c>
      <c r="H38" s="7" t="inlineStr">
        <is>
          <t>内容削除</t>
        </is>
      </c>
      <c r="I38" s="7" t="inlineStr">
        <is>
          <t>IT部</t>
        </is>
      </c>
      <c r="J38" s="7" t="inlineStr">
        <is>
          <t>佐藤マネージャー</t>
        </is>
      </c>
      <c r="K38" s="8" t="inlineStr">
        <is>
          <t>社内ルール変更</t>
        </is>
      </c>
      <c r="L38" s="7" t="inlineStr">
        <is>
          <t>ドラフト</t>
        </is>
      </c>
    </row>
    <row r="39">
      <c r="A39" s="7" t="n">
        <v>35</v>
      </c>
      <c r="B39" s="8" t="inlineStr">
        <is>
          <t>在庫管理マニュアル</t>
        </is>
      </c>
      <c r="C39" s="7" t="inlineStr">
        <is>
          <t>DOC-005</t>
        </is>
      </c>
      <c r="D39" s="7" t="inlineStr">
        <is>
          <t>2.4.4</t>
        </is>
      </c>
      <c r="E39" s="9">
        <f>DATE(2026,11,7)</f>
        <v/>
      </c>
      <c r="F39" s="9">
        <f>DATE(2026,11,7)+3</f>
        <v/>
      </c>
      <c r="G39" s="8" t="inlineStr">
        <is>
          <t>巻末FAQに5項目追加</t>
        </is>
      </c>
      <c r="H39" s="7" t="inlineStr">
        <is>
          <t>廃止</t>
        </is>
      </c>
      <c r="I39" s="7" t="inlineStr">
        <is>
          <t>安全衛生委員会</t>
        </is>
      </c>
      <c r="J39" s="7" t="inlineStr">
        <is>
          <t>伊藤統括</t>
        </is>
      </c>
      <c r="K39" s="8" t="inlineStr">
        <is>
          <t>監査指摘事項の反映</t>
        </is>
      </c>
      <c r="L39" s="7" t="inlineStr">
        <is>
          <t>レビュー中</t>
        </is>
      </c>
    </row>
    <row r="40">
      <c r="A40" s="7" t="n">
        <v>36</v>
      </c>
      <c r="B40" s="8" t="inlineStr">
        <is>
          <t>新人向け業務マニュアル</t>
        </is>
      </c>
      <c r="C40" s="7" t="inlineStr">
        <is>
          <t>DOC-001</t>
        </is>
      </c>
      <c r="D40" s="7" t="inlineStr">
        <is>
          <t>2.5.0</t>
        </is>
      </c>
      <c r="E40" s="9">
        <f>DATE(2026,12,8)</f>
        <v/>
      </c>
      <c r="F40" s="9">
        <f>DATE(2026,12,8)+3</f>
        <v/>
      </c>
      <c r="G40" s="8" t="inlineStr">
        <is>
          <t>第7章 法令参照を最新版に更新</t>
        </is>
      </c>
      <c r="H40" s="7" t="inlineStr">
        <is>
          <t>新規作成</t>
        </is>
      </c>
      <c r="I40" s="7" t="inlineStr">
        <is>
          <t>業務改善推進室</t>
        </is>
      </c>
      <c r="J40" s="7" t="inlineStr">
        <is>
          <t>山田部長</t>
        </is>
      </c>
      <c r="K40" s="8" t="inlineStr">
        <is>
          <t>誤字脱字の修正</t>
        </is>
      </c>
      <c r="L40" s="7" t="inlineStr">
        <is>
          <t>承認済</t>
        </is>
      </c>
    </row>
    <row r="41">
      <c r="A41" s="7" t="n">
        <v>37</v>
      </c>
      <c r="B41" s="8" t="inlineStr">
        <is>
          <t>接客マニュアル</t>
        </is>
      </c>
      <c r="C41" s="7" t="inlineStr">
        <is>
          <t>DOC-002</t>
        </is>
      </c>
      <c r="D41" s="7" t="inlineStr">
        <is>
          <t>2.6.1</t>
        </is>
      </c>
      <c r="E41" s="9">
        <f>DATE(2026,1,9)</f>
        <v/>
      </c>
      <c r="F41" s="9">
        <f>DATE(2026,1,9)+3</f>
        <v/>
      </c>
      <c r="G41" s="8" t="inlineStr">
        <is>
          <t>旧第4章を削除（業務終了に伴う）</t>
        </is>
      </c>
      <c r="H41" s="7" t="inlineStr">
        <is>
          <t>内容追加</t>
        </is>
      </c>
      <c r="I41" s="7" t="inlineStr">
        <is>
          <t>営業企画部</t>
        </is>
      </c>
      <c r="J41" s="7" t="inlineStr">
        <is>
          <t>鈴木課長</t>
        </is>
      </c>
      <c r="K41" s="8" t="inlineStr">
        <is>
          <t>システム改修への対応</t>
        </is>
      </c>
      <c r="L41" s="7" t="inlineStr">
        <is>
          <t>発行</t>
        </is>
      </c>
    </row>
    <row r="42">
      <c r="A42" s="7" t="n">
        <v>38</v>
      </c>
      <c r="B42" s="8" t="inlineStr">
        <is>
          <t>安全衛生マニュアル</t>
        </is>
      </c>
      <c r="C42" s="7" t="inlineStr">
        <is>
          <t>DOC-003</t>
        </is>
      </c>
      <c r="D42" s="7" t="inlineStr">
        <is>
          <t>2.7.2</t>
        </is>
      </c>
      <c r="E42" s="9">
        <f>DATE(2026,2,10)</f>
        <v/>
      </c>
      <c r="F42" s="9">
        <f>DATE(2026,2,10)+3</f>
        <v/>
      </c>
      <c r="G42" s="8" t="inlineStr">
        <is>
          <t>別紙Aのチェックリストを差替</t>
        </is>
      </c>
      <c r="H42" s="7" t="inlineStr">
        <is>
          <t>内容修正</t>
        </is>
      </c>
      <c r="I42" s="7" t="inlineStr">
        <is>
          <t>総務部</t>
        </is>
      </c>
      <c r="J42" s="7" t="inlineStr">
        <is>
          <t>田中本部長</t>
        </is>
      </c>
      <c r="K42" s="8" t="inlineStr">
        <is>
          <t>業務フロー見直し</t>
        </is>
      </c>
      <c r="L42" s="7" t="inlineStr">
        <is>
          <t>廃止</t>
        </is>
      </c>
    </row>
    <row r="43">
      <c r="A43" s="7" t="n">
        <v>39</v>
      </c>
      <c r="B43" s="8" t="inlineStr">
        <is>
          <t>POS操作マニュアル</t>
        </is>
      </c>
      <c r="C43" s="7" t="inlineStr">
        <is>
          <t>DOC-004</t>
        </is>
      </c>
      <c r="D43" s="7" t="inlineStr">
        <is>
          <t>2.8.3</t>
        </is>
      </c>
      <c r="E43" s="9">
        <f>DATE(2026,3,11)</f>
        <v/>
      </c>
      <c r="F43" s="9">
        <f>DATE(2026,3,11)+3</f>
        <v/>
      </c>
      <c r="G43" s="8" t="inlineStr">
        <is>
          <t>個人情報取扱方針を追記</t>
        </is>
      </c>
      <c r="H43" s="7" t="inlineStr">
        <is>
          <t>内容削除</t>
        </is>
      </c>
      <c r="I43" s="7" t="inlineStr">
        <is>
          <t>IT部</t>
        </is>
      </c>
      <c r="J43" s="7" t="inlineStr">
        <is>
          <t>佐藤マネージャー</t>
        </is>
      </c>
      <c r="K43" s="8" t="inlineStr">
        <is>
          <t>顧客フィードバック反映</t>
        </is>
      </c>
      <c r="L43" s="7" t="inlineStr">
        <is>
          <t>ドラフト</t>
        </is>
      </c>
    </row>
    <row r="44">
      <c r="A44" s="7" t="n">
        <v>40</v>
      </c>
      <c r="B44" s="8" t="inlineStr">
        <is>
          <t>在庫管理マニュアル</t>
        </is>
      </c>
      <c r="C44" s="7" t="inlineStr">
        <is>
          <t>DOC-005</t>
        </is>
      </c>
      <c r="D44" s="7" t="inlineStr">
        <is>
          <t>2.9.4</t>
        </is>
      </c>
      <c r="E44" s="9">
        <f>DATE(2026,4,12)</f>
        <v/>
      </c>
      <c r="F44" s="9">
        <f>DATE(2026,4,12)+3</f>
        <v/>
      </c>
      <c r="G44" s="8" t="inlineStr">
        <is>
          <t>改訂履歴フォーマットを変更</t>
        </is>
      </c>
      <c r="H44" s="7" t="inlineStr">
        <is>
          <t>廃止</t>
        </is>
      </c>
      <c r="I44" s="7" t="inlineStr">
        <is>
          <t>安全衛生委員会</t>
        </is>
      </c>
      <c r="J44" s="7" t="inlineStr">
        <is>
          <t>伊藤統括</t>
        </is>
      </c>
      <c r="K44" s="8" t="inlineStr">
        <is>
          <t>ISO監査是正処置</t>
        </is>
      </c>
      <c r="L44" s="7" t="inlineStr">
        <is>
          <t>レビュー中</t>
        </is>
      </c>
    </row>
    <row r="45">
      <c r="A45" s="7" t="n">
        <v>41</v>
      </c>
      <c r="B45" s="8" t="inlineStr">
        <is>
          <t>新人向け業務マニュアル</t>
        </is>
      </c>
      <c r="C45" s="7" t="inlineStr">
        <is>
          <t>DOC-001</t>
        </is>
      </c>
      <c r="D45" s="7" t="inlineStr">
        <is>
          <t>2.0.0</t>
        </is>
      </c>
      <c r="E45" s="9">
        <f>DATE(2026,5,13)</f>
        <v/>
      </c>
      <c r="F45" s="9">
        <f>DATE(2026,5,13)+3</f>
        <v/>
      </c>
      <c r="G45" s="8" t="inlineStr">
        <is>
          <t>第3章 接遇基準を追加</t>
        </is>
      </c>
      <c r="H45" s="7" t="inlineStr">
        <is>
          <t>新規作成</t>
        </is>
      </c>
      <c r="I45" s="7" t="inlineStr">
        <is>
          <t>業務改善推進室</t>
        </is>
      </c>
      <c r="J45" s="7" t="inlineStr">
        <is>
          <t>山田部長</t>
        </is>
      </c>
      <c r="K45" s="8" t="inlineStr">
        <is>
          <t>法改正に伴う対応</t>
        </is>
      </c>
      <c r="L45" s="7" t="inlineStr">
        <is>
          <t>承認済</t>
        </is>
      </c>
    </row>
    <row r="46">
      <c r="A46" s="7" t="n">
        <v>42</v>
      </c>
      <c r="B46" s="8" t="inlineStr">
        <is>
          <t>接客マニュアル</t>
        </is>
      </c>
      <c r="C46" s="7" t="inlineStr">
        <is>
          <t>DOC-002</t>
        </is>
      </c>
      <c r="D46" s="7" t="inlineStr">
        <is>
          <t>2.1.1</t>
        </is>
      </c>
      <c r="E46" s="9">
        <f>DATE(2026,6,14)</f>
        <v/>
      </c>
      <c r="F46" s="9">
        <f>DATE(2026,6,14)+3</f>
        <v/>
      </c>
      <c r="G46" s="8" t="inlineStr">
        <is>
          <t>第5章 緊急時対応を全面改訂</t>
        </is>
      </c>
      <c r="H46" s="7" t="inlineStr">
        <is>
          <t>内容追加</t>
        </is>
      </c>
      <c r="I46" s="7" t="inlineStr">
        <is>
          <t>営業企画部</t>
        </is>
      </c>
      <c r="J46" s="7" t="inlineStr">
        <is>
          <t>鈴木課長</t>
        </is>
      </c>
      <c r="K46" s="8" t="inlineStr">
        <is>
          <t>社内ルール変更</t>
        </is>
      </c>
      <c r="L46" s="7" t="inlineStr">
        <is>
          <t>発行</t>
        </is>
      </c>
    </row>
    <row r="47">
      <c r="A47" s="7" t="n">
        <v>43</v>
      </c>
      <c r="B47" s="8" t="inlineStr">
        <is>
          <t>安全衛生マニュアル</t>
        </is>
      </c>
      <c r="C47" s="7" t="inlineStr">
        <is>
          <t>DOC-003</t>
        </is>
      </c>
      <c r="D47" s="7" t="inlineStr">
        <is>
          <t>2.2.2</t>
        </is>
      </c>
      <c r="E47" s="9">
        <f>DATE(2026,7,15)</f>
        <v/>
      </c>
      <c r="F47" s="9">
        <f>DATE(2026,7,15)+3</f>
        <v/>
      </c>
      <c r="G47" s="8" t="inlineStr">
        <is>
          <t>誤字脱字の修正（全体）</t>
        </is>
      </c>
      <c r="H47" s="7" t="inlineStr">
        <is>
          <t>内容修正</t>
        </is>
      </c>
      <c r="I47" s="7" t="inlineStr">
        <is>
          <t>総務部</t>
        </is>
      </c>
      <c r="J47" s="7" t="inlineStr">
        <is>
          <t>田中本部長</t>
        </is>
      </c>
      <c r="K47" s="8" t="inlineStr">
        <is>
          <t>監査指摘事項の反映</t>
        </is>
      </c>
      <c r="L47" s="7" t="inlineStr">
        <is>
          <t>廃止</t>
        </is>
      </c>
    </row>
    <row r="48">
      <c r="A48" s="7" t="n">
        <v>44</v>
      </c>
      <c r="B48" s="8" t="inlineStr">
        <is>
          <t>POS操作マニュアル</t>
        </is>
      </c>
      <c r="C48" s="7" t="inlineStr">
        <is>
          <t>DOC-004</t>
        </is>
      </c>
      <c r="D48" s="7" t="inlineStr">
        <is>
          <t>2.3.3</t>
        </is>
      </c>
      <c r="E48" s="9">
        <f>DATE(2026,8,16)</f>
        <v/>
      </c>
      <c r="F48" s="9">
        <f>DATE(2026,8,16)+3</f>
        <v/>
      </c>
      <c r="G48" s="8" t="inlineStr">
        <is>
          <t>第2章 業務フロー図を更新</t>
        </is>
      </c>
      <c r="H48" s="7" t="inlineStr">
        <is>
          <t>内容削除</t>
        </is>
      </c>
      <c r="I48" s="7" t="inlineStr">
        <is>
          <t>IT部</t>
        </is>
      </c>
      <c r="J48" s="7" t="inlineStr">
        <is>
          <t>佐藤マネージャー</t>
        </is>
      </c>
      <c r="K48" s="8" t="inlineStr">
        <is>
          <t>誤字脱字の修正</t>
        </is>
      </c>
      <c r="L48" s="7" t="inlineStr">
        <is>
          <t>ドラフト</t>
        </is>
      </c>
    </row>
    <row r="49">
      <c r="A49" s="7" t="n">
        <v>45</v>
      </c>
      <c r="B49" s="8" t="inlineStr">
        <is>
          <t>在庫管理マニュアル</t>
        </is>
      </c>
      <c r="C49" s="7" t="inlineStr">
        <is>
          <t>DOC-005</t>
        </is>
      </c>
      <c r="D49" s="7" t="inlineStr">
        <is>
          <t>2.4.4</t>
        </is>
      </c>
      <c r="E49" s="9">
        <f>DATE(2026,9,17)</f>
        <v/>
      </c>
      <c r="F49" s="9">
        <f>DATE(2026,9,17)+3</f>
        <v/>
      </c>
      <c r="G49" s="8" t="inlineStr">
        <is>
          <t>巻末FAQに5項目追加</t>
        </is>
      </c>
      <c r="H49" s="7" t="inlineStr">
        <is>
          <t>廃止</t>
        </is>
      </c>
      <c r="I49" s="7" t="inlineStr">
        <is>
          <t>安全衛生委員会</t>
        </is>
      </c>
      <c r="J49" s="7" t="inlineStr">
        <is>
          <t>伊藤統括</t>
        </is>
      </c>
      <c r="K49" s="8" t="inlineStr">
        <is>
          <t>システム改修への対応</t>
        </is>
      </c>
      <c r="L49" s="7" t="inlineStr">
        <is>
          <t>レビュー中</t>
        </is>
      </c>
    </row>
    <row r="50">
      <c r="A50" s="7" t="n">
        <v>46</v>
      </c>
      <c r="B50" s="8" t="inlineStr">
        <is>
          <t>新人向け業務マニュアル</t>
        </is>
      </c>
      <c r="C50" s="7" t="inlineStr">
        <is>
          <t>DOC-001</t>
        </is>
      </c>
      <c r="D50" s="7" t="inlineStr">
        <is>
          <t>2.5.0</t>
        </is>
      </c>
      <c r="E50" s="9">
        <f>DATE(2026,10,18)</f>
        <v/>
      </c>
      <c r="F50" s="9">
        <f>DATE(2026,10,18)+3</f>
        <v/>
      </c>
      <c r="G50" s="8" t="inlineStr">
        <is>
          <t>第7章 法令参照を最新版に更新</t>
        </is>
      </c>
      <c r="H50" s="7" t="inlineStr">
        <is>
          <t>新規作成</t>
        </is>
      </c>
      <c r="I50" s="7" t="inlineStr">
        <is>
          <t>業務改善推進室</t>
        </is>
      </c>
      <c r="J50" s="7" t="inlineStr">
        <is>
          <t>山田部長</t>
        </is>
      </c>
      <c r="K50" s="8" t="inlineStr">
        <is>
          <t>業務フロー見直し</t>
        </is>
      </c>
      <c r="L50" s="7" t="inlineStr">
        <is>
          <t>承認済</t>
        </is>
      </c>
    </row>
    <row r="51">
      <c r="A51" s="7" t="n">
        <v>47</v>
      </c>
      <c r="B51" s="8" t="inlineStr">
        <is>
          <t>接客マニュアル</t>
        </is>
      </c>
      <c r="C51" s="7" t="inlineStr">
        <is>
          <t>DOC-002</t>
        </is>
      </c>
      <c r="D51" s="7" t="inlineStr">
        <is>
          <t>2.6.1</t>
        </is>
      </c>
      <c r="E51" s="9">
        <f>DATE(2026,11,19)</f>
        <v/>
      </c>
      <c r="F51" s="9">
        <f>DATE(2026,11,19)+3</f>
        <v/>
      </c>
      <c r="G51" s="8" t="inlineStr">
        <is>
          <t>旧第4章を削除（業務終了に伴う）</t>
        </is>
      </c>
      <c r="H51" s="7" t="inlineStr">
        <is>
          <t>内容追加</t>
        </is>
      </c>
      <c r="I51" s="7" t="inlineStr">
        <is>
          <t>営業企画部</t>
        </is>
      </c>
      <c r="J51" s="7" t="inlineStr">
        <is>
          <t>鈴木課長</t>
        </is>
      </c>
      <c r="K51" s="8" t="inlineStr">
        <is>
          <t>顧客フィードバック反映</t>
        </is>
      </c>
      <c r="L51" s="7" t="inlineStr">
        <is>
          <t>発行</t>
        </is>
      </c>
    </row>
    <row r="52">
      <c r="A52" s="7" t="n">
        <v>48</v>
      </c>
      <c r="B52" s="8" t="inlineStr">
        <is>
          <t>安全衛生マニュアル</t>
        </is>
      </c>
      <c r="C52" s="7" t="inlineStr">
        <is>
          <t>DOC-003</t>
        </is>
      </c>
      <c r="D52" s="7" t="inlineStr">
        <is>
          <t>2.7.2</t>
        </is>
      </c>
      <c r="E52" s="9">
        <f>DATE(2026,12,20)</f>
        <v/>
      </c>
      <c r="F52" s="9">
        <f>DATE(2026,12,20)+3</f>
        <v/>
      </c>
      <c r="G52" s="8" t="inlineStr">
        <is>
          <t>別紙Aのチェックリストを差替</t>
        </is>
      </c>
      <c r="H52" s="7" t="inlineStr">
        <is>
          <t>内容修正</t>
        </is>
      </c>
      <c r="I52" s="7" t="inlineStr">
        <is>
          <t>総務部</t>
        </is>
      </c>
      <c r="J52" s="7" t="inlineStr">
        <is>
          <t>田中本部長</t>
        </is>
      </c>
      <c r="K52" s="8" t="inlineStr">
        <is>
          <t>ISO監査是正処置</t>
        </is>
      </c>
      <c r="L52" s="7" t="inlineStr">
        <is>
          <t>廃止</t>
        </is>
      </c>
    </row>
    <row r="53">
      <c r="A53" s="7" t="n">
        <v>49</v>
      </c>
      <c r="B53" s="8" t="inlineStr">
        <is>
          <t>POS操作マニュアル</t>
        </is>
      </c>
      <c r="C53" s="7" t="inlineStr">
        <is>
          <t>DOC-004</t>
        </is>
      </c>
      <c r="D53" s="7" t="inlineStr">
        <is>
          <t>2.8.3</t>
        </is>
      </c>
      <c r="E53" s="9">
        <f>DATE(2026,1,21)</f>
        <v/>
      </c>
      <c r="F53" s="9">
        <f>DATE(2026,1,21)+3</f>
        <v/>
      </c>
      <c r="G53" s="8" t="inlineStr">
        <is>
          <t>個人情報取扱方針を追記</t>
        </is>
      </c>
      <c r="H53" s="7" t="inlineStr">
        <is>
          <t>内容削除</t>
        </is>
      </c>
      <c r="I53" s="7" t="inlineStr">
        <is>
          <t>IT部</t>
        </is>
      </c>
      <c r="J53" s="7" t="inlineStr">
        <is>
          <t>佐藤マネージャー</t>
        </is>
      </c>
      <c r="K53" s="8" t="inlineStr">
        <is>
          <t>法改正に伴う対応</t>
        </is>
      </c>
      <c r="L53" s="7" t="inlineStr">
        <is>
          <t>ドラフト</t>
        </is>
      </c>
    </row>
    <row r="54">
      <c r="A54" s="7" t="n">
        <v>50</v>
      </c>
      <c r="B54" s="8" t="inlineStr">
        <is>
          <t>在庫管理マニュアル</t>
        </is>
      </c>
      <c r="C54" s="7" t="inlineStr">
        <is>
          <t>DOC-005</t>
        </is>
      </c>
      <c r="D54" s="7" t="inlineStr">
        <is>
          <t>2.9.4</t>
        </is>
      </c>
      <c r="E54" s="9">
        <f>DATE(2026,2,22)</f>
        <v/>
      </c>
      <c r="F54" s="9">
        <f>DATE(2026,2,22)+3</f>
        <v/>
      </c>
      <c r="G54" s="8" t="inlineStr">
        <is>
          <t>改訂履歴フォーマットを変更</t>
        </is>
      </c>
      <c r="H54" s="7" t="inlineStr">
        <is>
          <t>廃止</t>
        </is>
      </c>
      <c r="I54" s="7" t="inlineStr">
        <is>
          <t>安全衛生委員会</t>
        </is>
      </c>
      <c r="J54" s="7" t="inlineStr">
        <is>
          <t>伊藤統括</t>
        </is>
      </c>
      <c r="K54" s="8" t="inlineStr">
        <is>
          <t>社内ルール変更</t>
        </is>
      </c>
      <c r="L54" s="7" t="inlineStr">
        <is>
          <t>レビュー中</t>
        </is>
      </c>
    </row>
  </sheetData>
  <mergeCells count="2">
    <mergeCell ref="A2:L2"/>
    <mergeCell ref="A1:L1"/>
  </mergeCells>
  <conditionalFormatting sqref="A5:L54">
    <cfRule type="expression" priority="1" dxfId="0">
      <formula>$L5="廃止"</formula>
    </cfRule>
  </conditionalFormatting>
  <conditionalFormatting sqref="L5:L54">
    <cfRule type="expression" priority="2" dxfId="1">
      <formula>L5="レビュー中"</formula>
    </cfRule>
    <cfRule type="expression" priority="3" dxfId="2">
      <formula>L5="承認済"</formula>
    </cfRule>
  </conditionalFormatting>
  <dataValidations count="2">
    <dataValidation sqref="L5:L54" showDropDown="0" showInputMessage="0" showErrorMessage="0" allowBlank="1" type="list">
      <formula1>"ドラフト,レビュー中,承認済,発行,廃止"</formula1>
    </dataValidation>
    <dataValidation sqref="H5:H54" showDropDown="0" showInputMessage="0" showErrorMessage="0" allowBlank="1" type="list">
      <formula1>"新規作成,内容追加,内容修正,内容削除,廃止"</formula1>
    </dataValidation>
  </dataValidations>
  <printOptions horizontalCentered="1"/>
  <pageMargins left="0.4" right="0.4" top="1" bottom="1" header="0.5" footer="0.5"/>
  <pageSetup orientation="landscape" paperSize="9" fitToHeight="0" fitToWidth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6"/>
  <sheetViews>
    <sheetView workbookViewId="0">
      <selection activeCell="A1" sqref="A1"/>
    </sheetView>
  </sheetViews>
  <sheetFormatPr baseColWidth="8" defaultRowHeight="15"/>
  <cols>
    <col width="16" customWidth="1" min="1" max="1"/>
    <col width="50" customWidth="1" min="2" max="2"/>
    <col width="18" customWidth="1" min="3" max="3"/>
  </cols>
  <sheetData>
    <row r="1">
      <c r="A1" s="10" t="inlineStr">
        <is>
          <t>分類</t>
        </is>
      </c>
      <c r="B1" s="10" t="inlineStr">
        <is>
          <t>定義</t>
        </is>
      </c>
      <c r="C1" s="10" t="inlineStr">
        <is>
          <t>版数の上げ方</t>
        </is>
      </c>
    </row>
    <row r="2">
      <c r="A2" s="11" t="inlineStr">
        <is>
          <t>新規作成</t>
        </is>
      </c>
      <c r="B2" s="11" t="inlineStr">
        <is>
          <t>新しい文書を作成</t>
        </is>
      </c>
      <c r="C2" s="11" t="inlineStr">
        <is>
          <t>メジャー（1.0.0 → 新規 1.0.0）</t>
        </is>
      </c>
    </row>
    <row r="3">
      <c r="A3" s="11" t="inlineStr">
        <is>
          <t>内容追加</t>
        </is>
      </c>
      <c r="B3" s="11" t="inlineStr">
        <is>
          <t>章・節・項を新たに追加</t>
        </is>
      </c>
      <c r="C3" s="11" t="inlineStr">
        <is>
          <t>マイナー（1.0.0 → 1.1.0）</t>
        </is>
      </c>
    </row>
    <row r="4">
      <c r="A4" s="11" t="inlineStr">
        <is>
          <t>内容修正</t>
        </is>
      </c>
      <c r="B4" s="11" t="inlineStr">
        <is>
          <t>既存の内容を修正（誤りの訂正含む）</t>
        </is>
      </c>
      <c r="C4" s="11" t="inlineStr">
        <is>
          <t>パッチ（1.0.0 → 1.0.1）</t>
        </is>
      </c>
    </row>
    <row r="5">
      <c r="A5" s="11" t="inlineStr">
        <is>
          <t>内容削除</t>
        </is>
      </c>
      <c r="B5" s="11" t="inlineStr">
        <is>
          <t>一部章・節を削除（廃止に至らない）</t>
        </is>
      </c>
      <c r="C5" s="11" t="inlineStr">
        <is>
          <t>マイナー（1.0.0 → 1.1.0）</t>
        </is>
      </c>
    </row>
    <row r="6">
      <c r="A6" s="11" t="inlineStr">
        <is>
          <t>廃止</t>
        </is>
      </c>
      <c r="B6" s="11" t="inlineStr">
        <is>
          <t>文書全体を廃止する</t>
        </is>
      </c>
      <c r="C6" s="11" t="inlineStr">
        <is>
          <t>版数据置・ステータスを「廃止」に変更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6"/>
  <sheetViews>
    <sheetView workbookViewId="0">
      <selection activeCell="A1" sqref="A1"/>
    </sheetView>
  </sheetViews>
  <sheetFormatPr baseColWidth="8" defaultRowHeight="15"/>
  <cols>
    <col width="16" customWidth="1" min="1" max="1"/>
    <col width="60" customWidth="1" min="2" max="2"/>
  </cols>
  <sheetData>
    <row r="1">
      <c r="A1" s="10" t="inlineStr">
        <is>
          <t>ステータス</t>
        </is>
      </c>
      <c r="B1" s="10" t="inlineStr">
        <is>
          <t>意味</t>
        </is>
      </c>
    </row>
    <row r="2">
      <c r="A2" s="12" t="inlineStr">
        <is>
          <t>ドラフト</t>
        </is>
      </c>
      <c r="B2" s="13" t="inlineStr">
        <is>
          <t>執筆中。社内レビュー前の段階</t>
        </is>
      </c>
    </row>
    <row r="3">
      <c r="A3" s="14" t="inlineStr">
        <is>
          <t>レビュー中</t>
        </is>
      </c>
      <c r="B3" s="13" t="inlineStr">
        <is>
          <t>承認者によるレビュー実施中（黄表示）</t>
        </is>
      </c>
    </row>
    <row r="4">
      <c r="A4" s="15" t="inlineStr">
        <is>
          <t>承認済</t>
        </is>
      </c>
      <c r="B4" s="13" t="inlineStr">
        <is>
          <t>承認完了。発行直前（薄緑表示）</t>
        </is>
      </c>
    </row>
    <row r="5">
      <c r="A5" s="12" t="inlineStr">
        <is>
          <t>発行</t>
        </is>
      </c>
      <c r="B5" s="13" t="inlineStr">
        <is>
          <t>正式発行。閲覧可能状態</t>
        </is>
      </c>
    </row>
    <row r="6">
      <c r="A6" s="16" t="inlineStr">
        <is>
          <t>廃止</t>
        </is>
      </c>
      <c r="B6" s="13" t="inlineStr">
        <is>
          <t>廃版（グレー表示）。参照のみ可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B2:C25"/>
  <sheetViews>
    <sheetView workbookViewId="0">
      <selection activeCell="A1" sqref="A1"/>
    </sheetView>
  </sheetViews>
  <sheetFormatPr baseColWidth="8" defaultRowHeight="15"/>
  <cols>
    <col width="4" customWidth="1" min="1" max="1"/>
    <col width="28" customWidth="1" min="2" max="2"/>
    <col width="16" customWidth="1" min="3" max="3"/>
  </cols>
  <sheetData>
    <row r="2">
      <c r="B2" s="17" t="inlineStr">
        <is>
          <t>改訂履歴 ダッシュボード</t>
        </is>
      </c>
    </row>
    <row r="4">
      <c r="B4" s="18" t="inlineStr">
        <is>
          <t>【ステータス別 件数】</t>
        </is>
      </c>
    </row>
    <row r="5">
      <c r="B5" s="11" t="inlineStr">
        <is>
          <t>ドラフト</t>
        </is>
      </c>
      <c r="C5" s="19">
        <f>COUNTIF(改訂履歴!L:L,"ドラフト")</f>
        <v/>
      </c>
    </row>
    <row r="6">
      <c r="B6" s="11" t="inlineStr">
        <is>
          <t>レビュー中</t>
        </is>
      </c>
      <c r="C6" s="19">
        <f>COUNTIF(改訂履歴!L:L,"レビュー中")</f>
        <v/>
      </c>
    </row>
    <row r="7">
      <c r="B7" s="11" t="inlineStr">
        <is>
          <t>承認済</t>
        </is>
      </c>
      <c r="C7" s="19">
        <f>COUNTIF(改訂履歴!L:L,"承認済")</f>
        <v/>
      </c>
    </row>
    <row r="8">
      <c r="B8" s="11" t="inlineStr">
        <is>
          <t>発行</t>
        </is>
      </c>
      <c r="C8" s="19">
        <f>COUNTIF(改訂履歴!L:L,"発行")</f>
        <v/>
      </c>
    </row>
    <row r="9">
      <c r="B9" s="11" t="inlineStr">
        <is>
          <t>廃止</t>
        </is>
      </c>
      <c r="C9" s="19">
        <f>COUNTIF(改訂履歴!L:L,"廃止")</f>
        <v/>
      </c>
    </row>
    <row r="11">
      <c r="B11" s="18" t="inlineStr">
        <is>
          <t>【変更分類別 件数】</t>
        </is>
      </c>
    </row>
    <row r="12">
      <c r="B12" s="11" t="inlineStr">
        <is>
          <t>新規作成</t>
        </is>
      </c>
      <c r="C12" s="19">
        <f>COUNTIF(改訂履歴!H:H,"新規作成")</f>
        <v/>
      </c>
    </row>
    <row r="13">
      <c r="B13" s="11" t="inlineStr">
        <is>
          <t>内容追加</t>
        </is>
      </c>
      <c r="C13" s="19">
        <f>COUNTIF(改訂履歴!H:H,"内容追加")</f>
        <v/>
      </c>
    </row>
    <row r="14">
      <c r="B14" s="11" t="inlineStr">
        <is>
          <t>内容修正</t>
        </is>
      </c>
      <c r="C14" s="19">
        <f>COUNTIF(改訂履歴!H:H,"内容修正")</f>
        <v/>
      </c>
    </row>
    <row r="15">
      <c r="B15" s="11" t="inlineStr">
        <is>
          <t>内容削除</t>
        </is>
      </c>
      <c r="C15" s="19">
        <f>COUNTIF(改訂履歴!H:H,"内容削除")</f>
        <v/>
      </c>
    </row>
    <row r="16">
      <c r="B16" s="11" t="inlineStr">
        <is>
          <t>廃止</t>
        </is>
      </c>
      <c r="C16" s="19">
        <f>COUNTIF(改訂履歴!H:H,"廃止")</f>
        <v/>
      </c>
    </row>
    <row r="18">
      <c r="B18" s="18" t="inlineStr">
        <is>
          <t>【承認者別 件数】</t>
        </is>
      </c>
    </row>
    <row r="19">
      <c r="B19" s="11" t="inlineStr">
        <is>
          <t>山田部長</t>
        </is>
      </c>
      <c r="C19" s="19">
        <f>COUNTIF(改訂履歴!J:J,"山田部長")</f>
        <v/>
      </c>
    </row>
    <row r="20">
      <c r="B20" s="11" t="inlineStr">
        <is>
          <t>鈴木課長</t>
        </is>
      </c>
      <c r="C20" s="19">
        <f>COUNTIF(改訂履歴!J:J,"鈴木課長")</f>
        <v/>
      </c>
    </row>
    <row r="21">
      <c r="B21" s="11" t="inlineStr">
        <is>
          <t>田中本部長</t>
        </is>
      </c>
      <c r="C21" s="19">
        <f>COUNTIF(改訂履歴!J:J,"田中本部長")</f>
        <v/>
      </c>
    </row>
    <row r="22">
      <c r="B22" s="11" t="inlineStr">
        <is>
          <t>佐藤マネージャー</t>
        </is>
      </c>
      <c r="C22" s="19">
        <f>COUNTIF(改訂履歴!J:J,"佐藤マネージャー")</f>
        <v/>
      </c>
    </row>
    <row r="23">
      <c r="B23" s="11" t="inlineStr">
        <is>
          <t>伊藤統括</t>
        </is>
      </c>
      <c r="C23" s="19">
        <f>COUNTIF(改訂履歴!J:J,"伊藤統括")</f>
        <v/>
      </c>
    </row>
    <row r="25">
      <c r="B25" s="20" t="inlineStr">
        <is>
          <t>【総改訂件数】</t>
        </is>
      </c>
      <c r="C25" s="21">
        <f>COUNTA(改訂履歴!A5:A54)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2026-05-12T07:28:16Z</dcterms:created>
  <dcterms:modified xmlns:dcterms="http://purl.org/dc/terms/" xmlns:xsi="http://www.w3.org/2001/XMLSchema-instance" xsi:type="dcterms:W3CDTF">2026-05-12T07:28:16Z</dcterms:modified>
</cp:coreProperties>
</file>