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4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引継ぎ概要" sheetId="2" state="visible" r:id="rId2"/>
    <sheet xmlns:r="http://schemas.openxmlformats.org/officeDocument/2006/relationships" name="業務別詳細" sheetId="3" state="visible" r:id="rId3"/>
    <sheet xmlns:r="http://schemas.openxmlformats.org/officeDocument/2006/relationships" name="退職時チェックリスト" sheetId="4" state="visible" r:id="rId4"/>
    <sheet xmlns:r="http://schemas.openxmlformats.org/officeDocument/2006/relationships" name="進行状況管理" sheetId="5" state="visible" r:id="rId5"/>
  </sheets>
  <definedNames>
    <definedName name="_xlnm._FilterDatabase" localSheetId="1" hidden="1">'引継ぎ概要'!$A$8:$M$48</definedName>
    <definedName name="_xlnm.Print_Titles" localSheetId="1">'引継ぎ概要'!$8:$8</definedName>
    <definedName name="_xlnm.Print_Area" localSheetId="1">'引継ぎ概要'!$A$1:$M$48</definedName>
    <definedName name="_xlnm.Print_Area" localSheetId="2">'業務別詳細'!$A$1:$E$270</definedName>
    <definedName name="_xlnm._FilterDatabase" localSheetId="3" hidden="1">'退職時チェックリスト'!$A$5:$J$45</definedName>
    <definedName name="_xlnm.Print_Titles" localSheetId="3">'退職時チェックリスト'!$5:$5</definedName>
    <definedName name="_xlnm.Print_Area" localSheetId="3">'退職時チェックリスト'!$A$1:$J$45</definedName>
    <definedName name="_xlnm.Print_Titles" localSheetId="4">'進行状況管理'!$22:$22</definedName>
    <definedName name="_xlnm.Print_Area" localSheetId="4">'進行状況管理'!$A$1:$I$62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0.00000"/>
  </numFmts>
  <fonts count="17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color rgb="0066707A"/>
      <sz val="9"/>
    </font>
    <font>
      <name val="Yu Gothic"/>
      <b val="1"/>
      <color rgb="001B3A5C"/>
      <sz val="10"/>
    </font>
    <font>
      <name val="Yu Gothic"/>
      <color rgb="001A1A1A"/>
      <sz val="10"/>
    </font>
    <font>
      <name val="Yu Gothic"/>
      <b val="1"/>
      <color rgb="00FFFFFF"/>
      <sz val="10"/>
    </font>
    <font>
      <name val="Yu Gothic"/>
      <color rgb="0066707A"/>
      <sz val="8"/>
    </font>
    <font>
      <name val="Yu Gothic"/>
      <b val="1"/>
      <color rgb="001B3A5C"/>
      <sz val="12"/>
    </font>
    <font>
      <name val="Yu Gothic"/>
      <b val="1"/>
      <color rgb="001A1A1A"/>
      <sz val="11"/>
    </font>
    <font>
      <name val="Yu Gothic"/>
      <b val="1"/>
      <color rgb="001B3A5C"/>
      <sz val="11"/>
    </font>
    <font>
      <name val="Yu Gothic"/>
      <b val="1"/>
      <color rgb="00FFFFFF"/>
      <sz val="11"/>
    </font>
    <font>
      <name val="Yu Gothic"/>
      <b val="1"/>
      <color rgb="001B3A5C"/>
      <sz val="16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12"/>
    </font>
    <font>
      <name val="Yu Gothic"/>
      <b val="1"/>
      <color rgb="FF1B3A5C"/>
      <sz val="11"/>
    </font>
    <font>
      <name val="Yu Gothic"/>
      <b val="1"/>
      <color rgb="FF1B3A5C"/>
      <sz val="16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4A5D73"/>
      </patternFill>
    </fill>
    <fill>
      <patternFill patternType="solid">
        <fgColor rgb="0066707A"/>
      </patternFill>
    </fill>
  </fills>
  <borders count="9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/>
      <top/>
      <bottom/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3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center" wrapText="1"/>
    </xf>
    <xf numFmtId="0" fontId="6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4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164" fontId="4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5" fontId="6" fillId="0" borderId="0" applyAlignment="1" pivotButton="0" quotePrefix="0" xfId="0">
      <alignment horizontal="left" vertical="center" wrapText="1"/>
    </xf>
    <xf numFmtId="1" fontId="6" fillId="0" borderId="0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top" wrapText="1"/>
    </xf>
    <xf numFmtId="0" fontId="0" fillId="2" borderId="1" pivotButton="0" quotePrefix="0" xfId="0"/>
    <xf numFmtId="164" fontId="3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164" fontId="9" fillId="4" borderId="1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left" vertical="center" wrapText="1"/>
    </xf>
    <xf numFmtId="1" fontId="11" fillId="3" borderId="1" applyAlignment="1" pivotButton="0" quotePrefix="0" xfId="0">
      <alignment horizontal="center" vertical="center" wrapText="1"/>
    </xf>
    <xf numFmtId="9" fontId="11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5" borderId="1" pivotButton="0" quotePrefix="0" xfId="0"/>
    <xf numFmtId="1" fontId="4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1" fillId="2" borderId="6" applyAlignment="1" pivotButton="0" quotePrefix="0" xfId="0">
      <alignment horizontal="left" vertical="center" wrapText="1"/>
    </xf>
    <xf numFmtId="0" fontId="12" fillId="0" borderId="6" pivotButton="0" quotePrefix="0" xfId="0"/>
    <xf numFmtId="0" fontId="13" fillId="3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left" vertical="top" wrapText="1"/>
    </xf>
    <xf numFmtId="0" fontId="2" fillId="0" borderId="6" applyAlignment="1" pivotButton="0" quotePrefix="0" xfId="0">
      <alignment horizontal="left" vertical="center" wrapText="1"/>
    </xf>
    <xf numFmtId="0" fontId="6" fillId="0" borderId="6" pivotButton="0" quotePrefix="0" xfId="0"/>
    <xf numFmtId="0" fontId="13" fillId="3" borderId="1" applyAlignment="1" pivotButton="0" quotePrefix="0" xfId="0">
      <alignment horizontal="center" vertical="center" wrapText="1"/>
    </xf>
    <xf numFmtId="0" fontId="12" fillId="0" borderId="7" pivotButton="0" quotePrefix="0" xfId="0"/>
    <xf numFmtId="0" fontId="12" fillId="0" borderId="8" pivotButton="0" quotePrefix="0" xfId="0"/>
    <xf numFmtId="164" fontId="4" fillId="4" borderId="1" applyAlignment="1" pivotButton="0" quotePrefix="0" xfId="0">
      <alignment horizontal="center" vertical="center" wrapText="1"/>
    </xf>
    <xf numFmtId="0" fontId="13" fillId="3" borderId="1" applyAlignment="1" pivotButton="0" quotePrefix="0" xfId="0">
      <alignment horizontal="left" vertical="center" wrapText="1"/>
    </xf>
    <xf numFmtId="165" fontId="6" fillId="0" borderId="6" applyAlignment="1" pivotButton="0" quotePrefix="0" xfId="0">
      <alignment horizontal="left" vertical="center" wrapText="1"/>
    </xf>
    <xf numFmtId="1" fontId="6" fillId="0" borderId="6" applyAlignment="1" pivotButton="0" quotePrefix="0" xfId="0">
      <alignment horizontal="left" vertical="center" wrapText="1"/>
    </xf>
    <xf numFmtId="0" fontId="14" fillId="4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left" vertical="center" wrapText="1"/>
    </xf>
    <xf numFmtId="164" fontId="13" fillId="3" borderId="1" applyAlignment="1" pivotButton="0" quotePrefix="0" xfId="0">
      <alignment horizontal="left" vertical="center" wrapText="1"/>
    </xf>
    <xf numFmtId="164" fontId="13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164" fontId="15" fillId="4" borderId="1" applyAlignment="1" pivotButton="0" quotePrefix="0" xfId="0">
      <alignment horizontal="center" vertical="center" wrapText="1"/>
    </xf>
    <xf numFmtId="0" fontId="10" fillId="2" borderId="6" applyAlignment="1" pivotButton="0" quotePrefix="0" xfId="0">
      <alignment horizontal="left" vertical="center" wrapText="1"/>
    </xf>
    <xf numFmtId="1" fontId="16" fillId="3" borderId="1" applyAlignment="1" pivotButton="0" quotePrefix="0" xfId="0">
      <alignment horizontal="center" vertical="center" wrapText="1"/>
    </xf>
    <xf numFmtId="9" fontId="16" fillId="3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6" fillId="0" borderId="6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b val="1"/>
        <color rgb="00B3261E"/>
      </font>
      <fill>
        <patternFill patternType="solid">
          <fgColor rgb="00FDECEA"/>
          <bgColor rgb="00FDECEA"/>
        </patternFill>
      </fill>
    </dxf>
    <dxf>
      <fill>
        <patternFill patternType="solid">
          <fgColor rgb="00FFF4CC"/>
          <bgColor rgb="00FFF4CC"/>
        </patternFill>
      </fill>
    </dxf>
    <dxf>
      <font>
        <color rgb="008A8F98"/>
      </font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63"/>
  <sheetViews>
    <sheetView showGridLines="0" tabSelected="0" workbookViewId="0">
      <selection activeCell="A1" sqref="A1"/>
    </sheetView>
  </sheetViews>
  <sheetFormatPr baseColWidth="8" defaultRowHeight="15"/>
  <cols>
    <col width="24" customWidth="1" min="1" max="1"/>
    <col width="104" customWidth="1" min="2" max="2"/>
  </cols>
  <sheetData>
    <row r="1" ht="26" customHeight="1">
      <c r="A1" s="43" t="inlineStr">
        <is>
          <t>使い方（業務引継書テンプレート）</t>
        </is>
      </c>
      <c r="B1" s="44" t="n"/>
    </row>
    <row r="2" ht="20" customHeight="1">
      <c r="A2" s="45" t="inlineStr">
        <is>
          <t>このファイルでできること</t>
        </is>
      </c>
      <c r="B2" s="44" t="n"/>
    </row>
    <row r="3" ht="17.5" customHeight="1">
      <c r="A3" s="46" t="inlineStr">
        <is>
          <t>担当している業務を「引継ぎ概要」に1行ずつ書き、業務ごとに後任者・引継ぎ期限・状態を入れます。</t>
        </is>
      </c>
      <c r="B3" s="44" t="n"/>
    </row>
    <row r="4" ht="32" customHeight="1">
      <c r="A4" s="46" t="inlineStr">
        <is>
          <t>「進行状況管理」に、残りの業務の数・期限を過ぎた業務の数・後任者ごとの数が自動で出ます。残っている業務は、期限が近い順に並びます。</t>
        </is>
      </c>
      <c r="B4" s="44" t="n"/>
    </row>
    <row r="5" ht="17.5" customHeight="1">
      <c r="A5" s="46" t="inlineStr">
        <is>
          <t>業務ごとの手順・関係者・注意点は「業務別詳細」に書きます。1業務が A4 縦1枚に収まる形で、10業務分あります。</t>
        </is>
      </c>
      <c r="B5" s="44" t="n"/>
    </row>
    <row r="6" ht="17.5" customHeight="1">
      <c r="A6" s="46" t="inlineStr">
        <is>
          <t>退職のときは「退職時チェックリスト」も使います。最終出社日を入れると、各項目の期限が自動で出ます。</t>
        </is>
      </c>
      <c r="B6" s="44" t="n"/>
    </row>
    <row r="7">
      <c r="A7" s="44" t="n"/>
      <c r="B7" s="44" t="n"/>
    </row>
    <row r="8" ht="20" customHeight="1">
      <c r="A8" s="45" t="inlineStr">
        <is>
          <t>最初にやること（引継ぎ概要）</t>
        </is>
      </c>
      <c r="B8" s="44" t="n"/>
    </row>
    <row r="9" ht="17.5" customHeight="1">
      <c r="A9" s="46" t="inlineStr">
        <is>
          <t>1. 上の欄に、前任者（引き継ぐ人）・後任者・上長・最終出社日などを入れます。後任者は3人まで入れられます。</t>
        </is>
      </c>
      <c r="B9" s="44" t="n"/>
    </row>
    <row r="10" ht="32" customHeight="1">
      <c r="A10" s="46" t="inlineStr">
        <is>
          <t>2. 下の一覧に、担当している業務を1行に1つずつ書きます（40業務まで）。毎日・毎週・毎月の業務のほか、年1回の業務と、進行中の案件も入れます。</t>
        </is>
      </c>
      <c r="B10" s="44" t="n"/>
    </row>
    <row r="11" ht="17.5" customHeight="1">
      <c r="A11" s="46" t="inlineStr">
        <is>
          <t>3. 業務ごとに後任者をプルダウンで選び、引継ぎ期限を日付で入れます。期限は最終出社日より前にします。</t>
        </is>
      </c>
      <c r="B11" s="44" t="n"/>
    </row>
    <row r="12" ht="32" customHeight="1">
      <c r="A12" s="46" t="inlineStr">
        <is>
          <t>4. 重要度は、A=止まると取引先や社員に迷惑がかかる（請求・支払い・給与など）、B=止まると社内の仕事が遅れる、C=少し遅れても困る人が少ない、の目安で付けます。</t>
        </is>
      </c>
      <c r="B12" s="44" t="n"/>
    </row>
    <row r="13" ht="17.5" customHeight="1">
      <c r="A13" s="46" t="inlineStr">
        <is>
          <t>5. No の列（1〜40）は書き換えません。業務別詳細は、この番号で業務名を探しています。</t>
        </is>
      </c>
      <c r="B13" s="44" t="n"/>
    </row>
    <row r="14">
      <c r="A14" s="44" t="n"/>
      <c r="B14" s="44" t="n"/>
    </row>
    <row r="15" ht="20" customHeight="1">
      <c r="A15" s="45" t="inlineStr">
        <is>
          <t>状態の変え方</t>
        </is>
      </c>
      <c r="B15" s="44" t="n"/>
    </row>
    <row r="16" ht="17.5" customHeight="1">
      <c r="A16" s="46" t="inlineStr">
        <is>
          <t>未着手 … まだ後任者に説明していない。</t>
        </is>
      </c>
      <c r="B16" s="44" t="n"/>
    </row>
    <row r="17" ht="17.5" customHeight="1">
      <c r="A17" s="46" t="inlineStr">
        <is>
          <t>確認中 … 説明した。後任者がやってみている途中。</t>
        </is>
      </c>
      <c r="B17" s="44" t="n"/>
    </row>
    <row r="18" ht="17.5" customHeight="1">
      <c r="A18" s="46" t="inlineStr">
        <is>
          <t>引継ぎ済み … 後任者が一人でできることを確かめた。確かめた日を「確認した日」に入れます。</t>
        </is>
      </c>
      <c r="B18" s="44" t="n"/>
    </row>
    <row r="19" ht="17.5" customHeight="1">
      <c r="A19" s="46" t="inlineStr">
        <is>
          <t>状態を空のままにした業務は、進行状況管理では「未着手」として数えます。</t>
        </is>
      </c>
      <c r="B19" s="44" t="n"/>
    </row>
    <row r="20">
      <c r="A20" s="44" t="n"/>
      <c r="B20" s="44" t="n"/>
    </row>
    <row r="21" ht="20" customHeight="1">
      <c r="A21" s="45" t="inlineStr">
        <is>
          <t>業務ごとに書くこと（業務別詳細）</t>
        </is>
      </c>
      <c r="B21" s="44" t="n"/>
    </row>
    <row r="22" ht="17.5" customHeight="1">
      <c r="A22" s="46" t="inlineStr">
        <is>
          <t>1. 業務No の欄で、引継ぎ概要の番号を選びます。業務名・頻度・後任者・期限・状態が自動で出ます。</t>
        </is>
      </c>
      <c r="B22" s="44" t="n"/>
    </row>
    <row r="23" ht="17.5" customHeight="1">
      <c r="A23" s="46" t="inlineStr">
        <is>
          <t>2. 目的、手順（8行）、関係者（4行）、注意点・過去のトラブル、進行中の案件、参考資料の場所を書きます。</t>
        </is>
      </c>
      <c r="B23" s="44" t="n"/>
    </row>
    <row r="24" ht="17.5" customHeight="1">
      <c r="A24" s="46" t="inlineStr">
        <is>
          <t>3. 手順は「後任者が一人で、この紙だけを見てできるか」で書きます。保存場所はフォルダの名前まで書きます。</t>
        </is>
      </c>
      <c r="B24" s="44" t="n"/>
    </row>
    <row r="25" ht="17.5" customHeight="1">
      <c r="A25" s="46" t="inlineStr">
        <is>
          <t>4. 重要度Aの業務から書きます。全部の業務に書く必要はありません。</t>
        </is>
      </c>
      <c r="B25" s="44" t="n"/>
    </row>
    <row r="26" ht="32" customHeight="1">
      <c r="A26" s="46" t="inlineStr">
        <is>
          <t>5. 10業務より多いときは、シート見出しを右クリックして「移動またはコピー」でシートごとコピーします。1枚分（27行）をコピーして下に貼っても動きます。</t>
        </is>
      </c>
      <c r="B26" s="44" t="n"/>
    </row>
    <row r="27" ht="17.5" customHeight="1">
      <c r="A27" s="46" t="inlineStr">
        <is>
          <t>6. パスワードは書きません。アカウントの名前と、パスワードを誰が管理しているかだけを書きます。</t>
        </is>
      </c>
      <c r="B27" s="44" t="n"/>
    </row>
    <row r="28">
      <c r="A28" s="44" t="n"/>
      <c r="B28" s="44" t="n"/>
    </row>
    <row r="29" ht="20" customHeight="1">
      <c r="A29" s="45" t="inlineStr">
        <is>
          <t>退職のとき（退職時チェックリスト）</t>
        </is>
      </c>
      <c r="B29" s="44" t="n"/>
    </row>
    <row r="30" ht="17.5" customHeight="1">
      <c r="A30" s="46" t="inlineStr">
        <is>
          <t>1. 引継ぎ概要に最終出社日を入れると、「何日前」の列から各項目の期限が出ます。</t>
        </is>
      </c>
      <c r="B30" s="44" t="n"/>
    </row>
    <row r="31" ht="17.5" customHeight="1">
      <c r="A31" s="46" t="inlineStr">
        <is>
          <t>2. やり終えた項目は、済んだ日を入れます。状態が「済」になります。</t>
        </is>
      </c>
      <c r="B31" s="44" t="n"/>
    </row>
    <row r="32" ht="32" customHeight="1">
      <c r="A32" s="46" t="inlineStr">
        <is>
          <t>3. 何日前の数字は当サイトの目安です。法令で決まった日数ではありません。自社の都合で書き換えます。期限を日付で決めたい項目は、期限の欄に日付を直接入れても数えます。</t>
        </is>
      </c>
      <c r="B32" s="44" t="n"/>
    </row>
    <row r="33" ht="17.5" customHeight="1">
      <c r="A33" s="46" t="inlineStr">
        <is>
          <t>4. その会社だけの項目は、下の空いている行に足します。使わない項目は、行の中身を消します（行は削除しません）。</t>
        </is>
      </c>
      <c r="B33" s="44" t="n"/>
    </row>
    <row r="34" ht="17.5" customHeight="1">
      <c r="A34" s="46" t="inlineStr">
        <is>
          <t>5. 年次有給休暇を消化してから辞める場合、最終出社日は退職日より前になります。引継ぎの期限は最終出社日で決めます。</t>
        </is>
      </c>
      <c r="B34" s="44" t="n"/>
    </row>
    <row r="35">
      <c r="A35" s="44" t="n"/>
      <c r="B35" s="44" t="n"/>
    </row>
    <row r="36" ht="20" customHeight="1">
      <c r="A36" s="45" t="inlineStr">
        <is>
          <t>異動・休職のとき</t>
        </is>
      </c>
      <c r="B36" s="44" t="n"/>
    </row>
    <row r="37" ht="17.5" customHeight="1">
      <c r="A37" s="46" t="inlineStr">
        <is>
          <t>引継ぎの理由を「異動」「休職・産休・育休」にして、同じように使います。最終出社日には、今の担当での最後の日を入れます。</t>
        </is>
      </c>
      <c r="B37" s="44" t="n"/>
    </row>
    <row r="38" ht="32" customHeight="1">
      <c r="A38" s="46" t="inlineStr">
        <is>
          <t>退職時チェックリストのうち「異動のときも」の列が「○」の項目は、異動のときにも使えます。「退職のみ」の項目は、行の中身を消して構いません。</t>
        </is>
      </c>
      <c r="B38" s="44" t="n"/>
    </row>
    <row r="39">
      <c r="A39" s="44" t="n"/>
      <c r="B39" s="44" t="n"/>
    </row>
    <row r="40" ht="20" customHeight="1">
      <c r="A40" s="45" t="inlineStr">
        <is>
          <t>進行状況管理の見方</t>
        </is>
      </c>
      <c r="B40" s="44" t="n"/>
    </row>
    <row r="41" ht="17.5" customHeight="1">
      <c r="A41" s="46" t="inlineStr">
        <is>
          <t>基準日は今日の日付です（=TODAY()）。特定の日で見たいときは、基準日を書き換えます。</t>
        </is>
      </c>
      <c r="B41" s="44" t="n"/>
    </row>
    <row r="42" ht="17.5" customHeight="1">
      <c r="A42" s="46" t="inlineStr">
        <is>
          <t>期限超過 … 引継ぎ済みでない業務のうち、引継ぎ期限が基準日より前のもの。3日以内 … 期限が基準日から3日以内のもの。</t>
        </is>
      </c>
      <c r="B42" s="44" t="n"/>
    </row>
    <row r="43" ht="17.5" customHeight="1">
      <c r="A43" s="46" t="inlineStr">
        <is>
          <t>期限未設定 … 引継ぎ済みでなく、引継ぎ期限が空の業務。残っている業務の一覧では最後に並びます。</t>
        </is>
      </c>
      <c r="B43" s="44" t="n"/>
    </row>
    <row r="44" ht="17.5" customHeight="1">
      <c r="A44" s="46" t="inlineStr">
        <is>
          <t>後任者ごとの表は、引継ぎ概要の後任者1〜3の名前で数えます。名前を書き換えたら、一覧の後任者も選び直します。</t>
        </is>
      </c>
      <c r="B44" s="44" t="n"/>
    </row>
    <row r="45" ht="32" customHeight="1">
      <c r="A45" s="46" t="inlineStr">
        <is>
          <t>後任者が4人以上のときは、引継ぎ概要の右にある「後任者の選択肢」（Q列）の空いているセルに名前を足し、後任者の列の入力規則（リストの元の値 $Q$3:$Q$6）の範囲を広げます。4人目からの業務は、後任者ごとの表の「上の3人以外」の行に入ります。</t>
        </is>
      </c>
      <c r="B45" s="44" t="n"/>
    </row>
    <row r="46">
      <c r="A46" s="44" t="n"/>
      <c r="B46" s="44" t="n"/>
    </row>
    <row r="47" ht="20" customHeight="1">
      <c r="A47" s="45" t="inlineStr">
        <is>
          <t>入力のルール</t>
        </is>
      </c>
      <c r="B47" s="44" t="n"/>
    </row>
    <row r="48" ht="32" customHeight="1">
      <c r="A48" s="46" t="inlineStr">
        <is>
          <t>・日付は 2026/10/15 のように日付として入れます。日付と見なされない入力（「10/15頃」「未定」など）は、入力時にエラーが出ます。期限が決まっていない業務は空けておきます。</t>
        </is>
      </c>
      <c r="B48" s="44" t="n"/>
    </row>
    <row r="49" ht="17.5" customHeight="1">
      <c r="A49" s="46" t="inlineStr">
        <is>
          <t>・灰色のセルは数式です。書き換えません（退職時チェックリストの期限だけは、日付を直接入れても構いません）。</t>
        </is>
      </c>
      <c r="B49" s="44" t="n"/>
    </row>
    <row r="50" ht="17.5" customHeight="1">
      <c r="A50" s="46" t="inlineStr">
        <is>
          <t>・行を削除しないでください。使わない行は中身を消すだけにします。</t>
        </is>
      </c>
      <c r="B50" s="44" t="n"/>
    </row>
    <row r="51" ht="17.5" customHeight="1">
      <c r="A51" s="46" t="inlineStr">
        <is>
          <t>・引継ぎ概要の一覧は並べ替えても構いません（No が業務と一緒に動くので、業務別詳細はずれません）。</t>
        </is>
      </c>
      <c r="B51" s="44" t="n"/>
    </row>
    <row r="52">
      <c r="A52" s="44" t="n"/>
      <c r="B52" s="44" t="n"/>
    </row>
    <row r="53" ht="20" customHeight="1">
      <c r="A53" s="45" t="inlineStr">
        <is>
          <t>印刷</t>
        </is>
      </c>
      <c r="B53" s="44" t="n"/>
    </row>
    <row r="54" ht="17.5" customHeight="1">
      <c r="A54" s="46" t="inlineStr">
        <is>
          <t>引継ぎ概要と退職時チェックリストは A4 横、業務別詳細は A4 縦で、1業務が1枚に収まります。進行状況管理は A4 縦です。</t>
        </is>
      </c>
      <c r="B54" s="44" t="n"/>
    </row>
    <row r="55" ht="17.5" customHeight="1">
      <c r="A55" s="46" t="inlineStr">
        <is>
          <t>業務別詳細のうち使った分だけを印刷するときは、印刷の画面でページを指定します（1業務目が1ページ目）。</t>
        </is>
      </c>
      <c r="B55" s="44" t="n"/>
    </row>
    <row r="56">
      <c r="A56" s="44" t="n"/>
      <c r="B56" s="44" t="n"/>
    </row>
    <row r="57" ht="20" customHeight="1">
      <c r="A57" s="45" t="inlineStr">
        <is>
          <t>使っている関数</t>
        </is>
      </c>
      <c r="B57" s="44" t="n"/>
    </row>
    <row r="58" ht="32" customHeight="1">
      <c r="A58" s="46" t="inlineStr">
        <is>
          <t>IF・IFERROR・INDEX・MATCH・COUNTIFS・COUNTA・SMALL・TODAY・REPT・ROUND・ISNUMBER・AND・OR・NOT・ABS・ROW・SUM だけです。XLOOKUP・FILTER などの新しい関数は使っていません。</t>
        </is>
      </c>
      <c r="B58" s="44" t="n"/>
    </row>
    <row r="59" ht="32" customHeight="1">
      <c r="A59" s="46" t="inlineStr">
        <is>
          <t>COUNTIFS・SMALL・IFERROR・INDEX・MATCH・REPT・TODAY は、Microsoft のサポートページで Excel 2016・2019・2021・2024・Microsoft 365 が適用先に挙がっています（2026年10月3日確認）。</t>
        </is>
      </c>
      <c r="B59" s="44" t="n"/>
    </row>
    <row r="60" ht="17.5" customHeight="1">
      <c r="A60" s="46" t="inlineStr">
        <is>
          <t>当サイトで確かめたのは LibreOffice での再計算だけです。Excel と Google スプレッドシートの実機では開いていません。</t>
        </is>
      </c>
      <c r="B60" s="44" t="n"/>
    </row>
    <row r="61">
      <c r="A61" s="44" t="n"/>
      <c r="B61" s="44" t="n"/>
    </row>
    <row r="62" ht="20" customHeight="1">
      <c r="A62" s="45" t="inlineStr">
        <is>
          <t>色の意味</t>
        </is>
      </c>
      <c r="B62" s="44" t="n"/>
    </row>
    <row r="63" ht="32" customHeight="1">
      <c r="A63" s="46" t="inlineStr">
        <is>
          <t>黄色 … 入力するセル／灰色 … 自動で出るセル（数式）／赤 … 期限を過ぎている／薄い黄 … 期限まで3日以内／文字が灰色の行 … 引継ぎ済み・済んだ項目</t>
        </is>
      </c>
      <c r="B63" s="44" t="n"/>
    </row>
  </sheetData>
  <mergeCells count="53">
    <mergeCell ref="A48:B48"/>
    <mergeCell ref="A24:B24"/>
    <mergeCell ref="A30:B30"/>
    <mergeCell ref="A15:B15"/>
    <mergeCell ref="A59:B59"/>
    <mergeCell ref="A60:B60"/>
    <mergeCell ref="A11:B11"/>
    <mergeCell ref="A49:B49"/>
    <mergeCell ref="A51:B51"/>
    <mergeCell ref="A45:B45"/>
    <mergeCell ref="A36:B36"/>
    <mergeCell ref="A1:B1"/>
    <mergeCell ref="A6:B6"/>
    <mergeCell ref="A16:B16"/>
    <mergeCell ref="A54:B54"/>
    <mergeCell ref="A25:B25"/>
    <mergeCell ref="A41:B41"/>
    <mergeCell ref="A37:B37"/>
    <mergeCell ref="A18:B18"/>
    <mergeCell ref="A27:B27"/>
    <mergeCell ref="A3:B3"/>
    <mergeCell ref="A55:B55"/>
    <mergeCell ref="A12:B12"/>
    <mergeCell ref="A50:B50"/>
    <mergeCell ref="A26:B26"/>
    <mergeCell ref="A21:B21"/>
    <mergeCell ref="A2:B2"/>
    <mergeCell ref="A57:B57"/>
    <mergeCell ref="A33:B33"/>
    <mergeCell ref="A47:B47"/>
    <mergeCell ref="A5:B5"/>
    <mergeCell ref="A42:B42"/>
    <mergeCell ref="A32:B32"/>
    <mergeCell ref="A17:B17"/>
    <mergeCell ref="A23:B23"/>
    <mergeCell ref="A8:B8"/>
    <mergeCell ref="A22:B22"/>
    <mergeCell ref="A53:B53"/>
    <mergeCell ref="A4:B4"/>
    <mergeCell ref="A62:B62"/>
    <mergeCell ref="A38:B38"/>
    <mergeCell ref="A29:B29"/>
    <mergeCell ref="A43:B43"/>
    <mergeCell ref="A19:B19"/>
    <mergeCell ref="A63:B63"/>
    <mergeCell ref="A10:B10"/>
    <mergeCell ref="A13:B13"/>
    <mergeCell ref="A44:B44"/>
    <mergeCell ref="A40:B40"/>
    <mergeCell ref="A9:B9"/>
    <mergeCell ref="A31:B31"/>
    <mergeCell ref="A58:B58"/>
    <mergeCell ref="A34:B34"/>
  </mergeCells>
  <printOptions horizontalCentered="1"/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Q50"/>
  <sheetViews>
    <sheetView showGridLines="0" tabSelected="0" workbookViewId="0">
      <pane xSplit="2" ySplit="8" topLeftCell="C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8" customWidth="1" min="3" max="3"/>
    <col width="20" customWidth="1" min="4" max="4"/>
    <col width="9" customWidth="1" min="5" max="5"/>
    <col width="7" customWidth="1" min="6" max="6"/>
    <col width="13" customWidth="1" min="7" max="7"/>
    <col width="12" customWidth="1" min="8" max="8"/>
    <col width="11" customWidth="1" min="9" max="9"/>
    <col width="11" customWidth="1" min="10" max="10"/>
    <col width="11" customWidth="1" min="11" max="11"/>
    <col width="11" customWidth="1" min="12" max="12"/>
    <col width="30" customWidth="1" min="13" max="13"/>
    <col width="10" customWidth="1" min="14" max="14"/>
    <col width="8" customWidth="1" min="15" max="15"/>
    <col width="2" customWidth="1" min="16" max="16"/>
    <col width="14" customWidth="1" min="17" max="17"/>
  </cols>
  <sheetData>
    <row r="1" ht="28" customHeight="1">
      <c r="A1" s="43" t="inlineStr">
        <is>
          <t>業務引継書（引継ぎ概要・担当業務一覧）（記入例）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4" t="n"/>
      <c r="K1" s="44" t="n"/>
      <c r="L1" s="44" t="n"/>
      <c r="M1" s="44" t="n"/>
      <c r="N1" s="44" t="n"/>
      <c r="O1" s="44" t="n"/>
      <c r="P1" s="44" t="n"/>
      <c r="Q1" s="44" t="n"/>
    </row>
    <row r="2" ht="20" customHeight="1">
      <c r="A2" s="47" t="inlineStr">
        <is>
          <t>黄色に入力し、灰色は自動です。状態は「未着手 → 確認中 → 引継ぎ済み」の順に変えます。期限までの日数は「進行状況管理」の基準日（今日）で数えます。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4" t="n"/>
      <c r="M2" s="44" t="n"/>
      <c r="N2" s="44" t="n"/>
      <c r="O2" s="44" t="n"/>
      <c r="P2" s="44" t="n"/>
      <c r="Q2" s="48" t="inlineStr">
        <is>
          <t>後任者の選択肢</t>
        </is>
      </c>
    </row>
    <row r="3" ht="24" customHeight="1">
      <c r="A3" s="49" t="inlineStr">
        <is>
          <t>前任者（引き継ぐ人）</t>
        </is>
      </c>
      <c r="B3" s="50" t="n"/>
      <c r="C3" s="10" t="inlineStr">
        <is>
          <t>見本 花子</t>
        </is>
      </c>
      <c r="D3" s="51" t="n"/>
      <c r="E3" s="50" t="n"/>
      <c r="F3" s="49" t="inlineStr">
        <is>
          <t>所属</t>
        </is>
      </c>
      <c r="G3" s="50" t="n"/>
      <c r="H3" s="10" t="inlineStr">
        <is>
          <t>サンプル商事 総務部</t>
        </is>
      </c>
      <c r="I3" s="50" t="n"/>
      <c r="J3" s="49" t="inlineStr">
        <is>
          <t>引継ぎの理由</t>
        </is>
      </c>
      <c r="K3" s="50" t="n"/>
      <c r="L3" s="10" t="inlineStr">
        <is>
          <t>退職</t>
        </is>
      </c>
      <c r="M3" s="50" t="n"/>
      <c r="N3" s="44" t="n"/>
      <c r="O3" s="44" t="n"/>
      <c r="P3" s="44" t="n"/>
      <c r="Q3" s="48">
        <f>$C$4&amp;""</f>
        <v/>
      </c>
    </row>
    <row r="4" ht="24" customHeight="1">
      <c r="A4" s="49" t="inlineStr">
        <is>
          <t>後任者1</t>
        </is>
      </c>
      <c r="B4" s="50" t="n"/>
      <c r="C4" s="10" t="inlineStr">
        <is>
          <t>サンプル 一郎</t>
        </is>
      </c>
      <c r="D4" s="51" t="n"/>
      <c r="E4" s="50" t="n"/>
      <c r="F4" s="49" t="inlineStr">
        <is>
          <t>後任者2</t>
        </is>
      </c>
      <c r="G4" s="50" t="n"/>
      <c r="H4" s="10" t="inlineStr">
        <is>
          <t>見本 次郎</t>
        </is>
      </c>
      <c r="I4" s="50" t="n"/>
      <c r="J4" s="49" t="inlineStr">
        <is>
          <t>後任者3</t>
        </is>
      </c>
      <c r="K4" s="50" t="n"/>
      <c r="L4" s="10" t="inlineStr">
        <is>
          <t>サンプル 三郎</t>
        </is>
      </c>
      <c r="M4" s="50" t="n"/>
      <c r="N4" s="44" t="n"/>
      <c r="O4" s="44" t="n"/>
      <c r="P4" s="44" t="n"/>
      <c r="Q4" s="48">
        <f>$H$4&amp;""</f>
        <v/>
      </c>
    </row>
    <row r="5" ht="24" customHeight="1">
      <c r="A5" s="49" t="inlineStr">
        <is>
          <t>上長（確認する人）</t>
        </is>
      </c>
      <c r="B5" s="50" t="n"/>
      <c r="C5" s="10" t="inlineStr">
        <is>
          <t>サンプル 三郎（総務部長）</t>
        </is>
      </c>
      <c r="D5" s="51" t="n"/>
      <c r="E5" s="50" t="n"/>
      <c r="F5" s="49" t="inlineStr">
        <is>
          <t>作成日</t>
        </is>
      </c>
      <c r="G5" s="50" t="n"/>
      <c r="H5" s="52" t="n">
        <v>46296</v>
      </c>
      <c r="I5" s="50" t="n"/>
      <c r="J5" s="49" t="inlineStr">
        <is>
          <t>引継ぎ開始日</t>
        </is>
      </c>
      <c r="K5" s="50" t="n"/>
      <c r="L5" s="52" t="n">
        <v>46296</v>
      </c>
      <c r="M5" s="50" t="n"/>
      <c r="N5" s="44" t="n"/>
      <c r="O5" s="44" t="n"/>
      <c r="P5" s="44" t="n"/>
      <c r="Q5" s="48">
        <f>$L$4&amp;""</f>
        <v/>
      </c>
    </row>
    <row r="6" ht="24" customHeight="1">
      <c r="A6" s="49" t="inlineStr">
        <is>
          <t>最終出社日</t>
        </is>
      </c>
      <c r="B6" s="50" t="n"/>
      <c r="C6" s="52" t="n">
        <v>46325</v>
      </c>
      <c r="D6" s="51" t="n"/>
      <c r="E6" s="50" t="n"/>
      <c r="F6" s="49" t="inlineStr">
        <is>
          <t>退職日・異動日</t>
        </is>
      </c>
      <c r="G6" s="50" t="n"/>
      <c r="H6" s="52" t="n">
        <v>46356</v>
      </c>
      <c r="I6" s="50" t="n"/>
      <c r="J6" s="49" t="inlineStr">
        <is>
          <t>最終出社日まで</t>
        </is>
      </c>
      <c r="K6" s="50" t="n"/>
      <c r="L6" s="53">
        <f>IF(NOT(ISNUMBER($C$6)),"",IF($C$6-'進行状況管理'!$B$2&gt;0,"あと "&amp;($C$6-'進行状況管理'!$B$2)&amp;"日",IF($C$6='進行状況管理'!$B$2,"今日","過ぎています")))</f>
        <v/>
      </c>
      <c r="M6" s="50" t="n"/>
      <c r="N6" s="44" t="n"/>
      <c r="O6" s="44" t="n"/>
      <c r="P6" s="44" t="n"/>
      <c r="Q6" s="48" t="inlineStr">
        <is>
          <t>未定</t>
        </is>
      </c>
    </row>
    <row r="7" ht="20" customHeight="1">
      <c r="A7" s="47" t="inlineStr">
        <is>
          <t>▼ 担当業務一覧（1行に1業務・40業務まで）。年次有給休暇を消化してから辞める場合、最終出社日は退職日より前になります。引継ぎ期限は最終出社日より前の日にします。</t>
        </is>
      </c>
      <c r="B7" s="44" t="n"/>
      <c r="C7" s="44" t="n"/>
      <c r="D7" s="44" t="n"/>
      <c r="E7" s="44" t="n"/>
      <c r="F7" s="44" t="n"/>
      <c r="G7" s="44" t="n"/>
      <c r="H7" s="44" t="n"/>
      <c r="I7" s="44" t="n"/>
      <c r="J7" s="44" t="n"/>
      <c r="K7" s="44" t="n"/>
      <c r="L7" s="44" t="n"/>
      <c r="M7" s="44" t="n"/>
      <c r="N7" s="48" t="inlineStr">
        <is>
          <t>▼ 作業列（触らない）</t>
        </is>
      </c>
      <c r="O7" s="44" t="n"/>
      <c r="P7" s="44" t="n"/>
      <c r="Q7" s="44" t="n"/>
    </row>
    <row r="8" ht="30" customHeight="1">
      <c r="A8" s="14" t="inlineStr">
        <is>
          <t>No</t>
        </is>
      </c>
      <c r="B8" s="14" t="inlineStr">
        <is>
          <t>業務名</t>
        </is>
      </c>
      <c r="C8" s="14" t="inlineStr">
        <is>
          <t>頻度</t>
        </is>
      </c>
      <c r="D8" s="14" t="inlineStr">
        <is>
          <t>時期・締め</t>
        </is>
      </c>
      <c r="E8" s="14" t="inlineStr">
        <is>
          <t>1回の時間</t>
        </is>
      </c>
      <c r="F8" s="14" t="inlineStr">
        <is>
          <t>重要度</t>
        </is>
      </c>
      <c r="G8" s="14" t="inlineStr">
        <is>
          <t>後任者</t>
        </is>
      </c>
      <c r="H8" s="14" t="inlineStr">
        <is>
          <t>引継ぎのやり方</t>
        </is>
      </c>
      <c r="I8" s="14" t="inlineStr">
        <is>
          <t>引継ぎ期限</t>
        </is>
      </c>
      <c r="J8" s="14" t="inlineStr">
        <is>
          <t>状態</t>
        </is>
      </c>
      <c r="K8" s="14" t="inlineStr">
        <is>
          <t>確認した日</t>
        </is>
      </c>
      <c r="L8" s="15" t="inlineStr">
        <is>
          <t>期限まで</t>
        </is>
      </c>
      <c r="M8" s="14" t="inlineStr">
        <is>
          <t>メモ（未完了の案件・注意など）</t>
        </is>
      </c>
      <c r="N8" s="16" t="inlineStr">
        <is>
          <t>並べ替え用</t>
        </is>
      </c>
      <c r="O8" s="16" t="inlineStr">
        <is>
          <t>残り日数</t>
        </is>
      </c>
      <c r="P8" s="44" t="n"/>
      <c r="Q8" s="44" t="n"/>
    </row>
    <row r="9" ht="30" customHeight="1">
      <c r="A9" s="49" t="n">
        <v>1</v>
      </c>
      <c r="B9" s="10" t="inlineStr">
        <is>
          <t>請求書の発行</t>
        </is>
      </c>
      <c r="C9" s="17" t="inlineStr">
        <is>
          <t>毎月</t>
        </is>
      </c>
      <c r="D9" s="10" t="inlineStr">
        <is>
          <t>月末締め・翌月3営業日目までに送る</t>
        </is>
      </c>
      <c r="E9" s="17" t="inlineStr">
        <is>
          <t>2時間</t>
        </is>
      </c>
      <c r="F9" s="17" t="inlineStr">
        <is>
          <t>A</t>
        </is>
      </c>
      <c r="G9" s="17" t="inlineStr">
        <is>
          <t>サンプル 一郎</t>
        </is>
      </c>
      <c r="H9" s="17" t="inlineStr">
        <is>
          <t>一緒にやる</t>
        </is>
      </c>
      <c r="I9" s="52" t="n">
        <v>46300</v>
      </c>
      <c r="J9" s="17" t="inlineStr">
        <is>
          <t>引継ぎ済み</t>
        </is>
      </c>
      <c r="K9" s="52" t="n">
        <v>46300</v>
      </c>
      <c r="L9" s="18">
        <f>IF($B9="","",IF($J9="引継ぎ済み","済",IF(NOT(ISNUMBER($I9)),"期限未設定",IF($O9&lt;0,"超過 "&amp;ABS($O9)&amp;"日",IF($O9=0,"今日","あと "&amp;$O9&amp;"日")))))</f>
        <v/>
      </c>
      <c r="M9" s="10" t="inlineStr">
        <is>
          <t>9月分を一緒に作って送った</t>
        </is>
      </c>
      <c r="N9" s="54">
        <f>IF(OR($B9="",$J9="引継ぎ済み"),"",IF(ISNUMBER($I9),$I9,100000)+ROW()/100000)</f>
        <v/>
      </c>
      <c r="O9" s="55">
        <f>IF(OR($B9="",$J9="引継ぎ済み",NOT(ISNUMBER($I9))),"",$I9-'進行状況管理'!$B$2)</f>
        <v/>
      </c>
      <c r="P9" s="44" t="n"/>
      <c r="Q9" s="44" t="n"/>
    </row>
    <row r="10" ht="30" customHeight="1">
      <c r="A10" s="49" t="n">
        <v>2</v>
      </c>
      <c r="B10" s="10" t="inlineStr">
        <is>
          <t>経費精算のチェックと振込</t>
        </is>
      </c>
      <c r="C10" s="17" t="inlineStr">
        <is>
          <t>毎月</t>
        </is>
      </c>
      <c r="D10" s="10" t="inlineStr">
        <is>
          <t>20日締め・25日振込</t>
        </is>
      </c>
      <c r="E10" s="17" t="inlineStr">
        <is>
          <t>3時間</t>
        </is>
      </c>
      <c r="F10" s="17" t="inlineStr">
        <is>
          <t>A</t>
        </is>
      </c>
      <c r="G10" s="17" t="inlineStr">
        <is>
          <t>サンプル 一郎</t>
        </is>
      </c>
      <c r="H10" s="17" t="inlineStr">
        <is>
          <t>一緒にやる</t>
        </is>
      </c>
      <c r="I10" s="52" t="n">
        <v>46318</v>
      </c>
      <c r="J10" s="17" t="inlineStr">
        <is>
          <t>確認中</t>
        </is>
      </c>
      <c r="K10" s="52" t="n"/>
      <c r="L10" s="18">
        <f>IF($B10="","",IF($J10="引継ぎ済み","済",IF(NOT(ISNUMBER($I10)),"期限未設定",IF($O10&lt;0,"超過 "&amp;ABS($O10)&amp;"日",IF($O10=0,"今日","あと "&amp;$O10&amp;"日")))))</f>
        <v/>
      </c>
      <c r="M10" s="10" t="inlineStr">
        <is>
          <t>10月分は後任者が作り、前任者が横で確かめる</t>
        </is>
      </c>
      <c r="N10" s="54">
        <f>IF(OR($B10="",$J10="引継ぎ済み"),"",IF(ISNUMBER($I10),$I10,100000)+ROW()/100000)</f>
        <v/>
      </c>
      <c r="O10" s="55">
        <f>IF(OR($B10="",$J10="引継ぎ済み",NOT(ISNUMBER($I10))),"",$I10-'進行状況管理'!$B$2)</f>
        <v/>
      </c>
      <c r="P10" s="44" t="n"/>
      <c r="Q10" s="44" t="n"/>
    </row>
    <row r="11" ht="30" customHeight="1">
      <c r="A11" s="49" t="n">
        <v>3</v>
      </c>
      <c r="B11" s="10" t="inlineStr">
        <is>
          <t>給与データを社労士事務所へ送る</t>
        </is>
      </c>
      <c r="C11" s="17" t="inlineStr">
        <is>
          <t>毎月</t>
        </is>
      </c>
      <c r="D11" s="10" t="inlineStr">
        <is>
          <t>毎月5日まで</t>
        </is>
      </c>
      <c r="E11" s="17" t="inlineStr">
        <is>
          <t>1時間</t>
        </is>
      </c>
      <c r="F11" s="17" t="inlineStr">
        <is>
          <t>A</t>
        </is>
      </c>
      <c r="G11" s="17" t="inlineStr">
        <is>
          <t>サンプル 一郎</t>
        </is>
      </c>
      <c r="H11" s="17" t="inlineStr">
        <is>
          <t>説明する</t>
        </is>
      </c>
      <c r="I11" s="52" t="n">
        <v>46300</v>
      </c>
      <c r="J11" s="17" t="inlineStr">
        <is>
          <t>引継ぎ済み</t>
        </is>
      </c>
      <c r="K11" s="52" t="n">
        <v>46300</v>
      </c>
      <c r="L11" s="18">
        <f>IF($B11="","",IF($J11="引継ぎ済み","済",IF(NOT(ISNUMBER($I11)),"期限未設定",IF($O11&lt;0,"超過 "&amp;ABS($O11)&amp;"日",IF($O11=0,"今日","あと "&amp;$O11&amp;"日")))))</f>
        <v/>
      </c>
      <c r="M11" s="10" t="inlineStr">
        <is>
          <t>10月分を後任者が送った</t>
        </is>
      </c>
      <c r="N11" s="54">
        <f>IF(OR($B11="",$J11="引継ぎ済み"),"",IF(ISNUMBER($I11),$I11,100000)+ROW()/100000)</f>
        <v/>
      </c>
      <c r="O11" s="55">
        <f>IF(OR($B11="",$J11="引継ぎ済み",NOT(ISNUMBER($I11))),"",$I11-'進行状況管理'!$B$2)</f>
        <v/>
      </c>
      <c r="P11" s="44" t="n"/>
      <c r="Q11" s="44" t="n"/>
    </row>
    <row r="12" ht="30" customHeight="1">
      <c r="A12" s="49" t="n">
        <v>4</v>
      </c>
      <c r="B12" s="10" t="inlineStr">
        <is>
          <t>取引先への支払いの振込</t>
        </is>
      </c>
      <c r="C12" s="17" t="inlineStr">
        <is>
          <t>毎月</t>
        </is>
      </c>
      <c r="D12" s="10" t="inlineStr">
        <is>
          <t>月末</t>
        </is>
      </c>
      <c r="E12" s="17" t="inlineStr">
        <is>
          <t>2時間</t>
        </is>
      </c>
      <c r="F12" s="17" t="inlineStr">
        <is>
          <t>A</t>
        </is>
      </c>
      <c r="G12" s="17" t="inlineStr">
        <is>
          <t>サンプル 一郎</t>
        </is>
      </c>
      <c r="H12" s="17" t="inlineStr">
        <is>
          <t>一緒にやる</t>
        </is>
      </c>
      <c r="I12" s="52" t="n">
        <v>46325</v>
      </c>
      <c r="J12" s="17" t="inlineStr">
        <is>
          <t>未着手</t>
        </is>
      </c>
      <c r="K12" s="52" t="n"/>
      <c r="L12" s="18">
        <f>IF($B12="","",IF($J12="引継ぎ済み","済",IF(NOT(ISNUMBER($I12)),"期限未設定",IF($O12&lt;0,"超過 "&amp;ABS($O12)&amp;"日",IF($O12=0,"今日","あと "&amp;$O12&amp;"日")))))</f>
        <v/>
      </c>
      <c r="M12" s="10" t="inlineStr">
        <is>
          <t>10月末の支払いで一緒にやる</t>
        </is>
      </c>
      <c r="N12" s="54">
        <f>IF(OR($B12="",$J12="引継ぎ済み"),"",IF(ISNUMBER($I12),$I12,100000)+ROW()/100000)</f>
        <v/>
      </c>
      <c r="O12" s="55">
        <f>IF(OR($B12="",$J12="引継ぎ済み",NOT(ISNUMBER($I12))),"",$I12-'進行状況管理'!$B$2)</f>
        <v/>
      </c>
      <c r="P12" s="44" t="n"/>
      <c r="Q12" s="44" t="n"/>
    </row>
    <row r="13" ht="30" customHeight="1">
      <c r="A13" s="49" t="n">
        <v>5</v>
      </c>
      <c r="B13" s="10" t="inlineStr">
        <is>
          <t>小口現金の出納と残高の確認</t>
        </is>
      </c>
      <c r="C13" s="17" t="inlineStr">
        <is>
          <t>毎日</t>
        </is>
      </c>
      <c r="D13" s="10" t="inlineStr">
        <is>
          <t>毎日16時</t>
        </is>
      </c>
      <c r="E13" s="17" t="inlineStr">
        <is>
          <t>15分</t>
        </is>
      </c>
      <c r="F13" s="17" t="inlineStr">
        <is>
          <t>B</t>
        </is>
      </c>
      <c r="G13" s="17" t="inlineStr">
        <is>
          <t>見本 次郎</t>
        </is>
      </c>
      <c r="H13" s="17" t="inlineStr">
        <is>
          <t>一緒にやる</t>
        </is>
      </c>
      <c r="I13" s="52" t="n">
        <v>46304</v>
      </c>
      <c r="J13" s="17" t="inlineStr">
        <is>
          <t>確認中</t>
        </is>
      </c>
      <c r="K13" s="52" t="n"/>
      <c r="L13" s="18">
        <f>IF($B13="","",IF($J13="引継ぎ済み","済",IF(NOT(ISNUMBER($I13)),"期限未設定",IF($O13&lt;0,"超過 "&amp;ABS($O13)&amp;"日",IF($O13=0,"今日","あと "&amp;$O13&amp;"日")))))</f>
        <v/>
      </c>
      <c r="M13" s="10" t="inlineStr">
        <is>
          <t>残高が合わない日が2回あった。数え方をもう一度見る</t>
        </is>
      </c>
      <c r="N13" s="54">
        <f>IF(OR($B13="",$J13="引継ぎ済み"),"",IF(ISNUMBER($I13),$I13,100000)+ROW()/100000)</f>
        <v/>
      </c>
      <c r="O13" s="55">
        <f>IF(OR($B13="",$J13="引継ぎ済み",NOT(ISNUMBER($I13))),"",$I13-'進行状況管理'!$B$2)</f>
        <v/>
      </c>
      <c r="P13" s="44" t="n"/>
      <c r="Q13" s="44" t="n"/>
    </row>
    <row r="14" ht="30" customHeight="1">
      <c r="A14" s="49" t="n">
        <v>6</v>
      </c>
      <c r="B14" s="10" t="inlineStr">
        <is>
          <t>備品・消耗品の発注</t>
        </is>
      </c>
      <c r="C14" s="17" t="inlineStr">
        <is>
          <t>毎週</t>
        </is>
      </c>
      <c r="D14" s="10" t="inlineStr">
        <is>
          <t>毎週月曜</t>
        </is>
      </c>
      <c r="E14" s="17" t="inlineStr">
        <is>
          <t>30分</t>
        </is>
      </c>
      <c r="F14" s="17" t="inlineStr">
        <is>
          <t>C</t>
        </is>
      </c>
      <c r="G14" s="17" t="inlineStr">
        <is>
          <t>見本 次郎</t>
        </is>
      </c>
      <c r="H14" s="17" t="inlineStr">
        <is>
          <t>資料で渡す</t>
        </is>
      </c>
      <c r="I14" s="52" t="n">
        <v>46308</v>
      </c>
      <c r="J14" s="17" t="inlineStr">
        <is>
          <t>確認中</t>
        </is>
      </c>
      <c r="K14" s="52" t="n"/>
      <c r="L14" s="18">
        <f>IF($B14="","",IF($J14="引継ぎ済み","済",IF(NOT(ISNUMBER($I14)),"期限未設定",IF($O14&lt;0,"超過 "&amp;ABS($O14)&amp;"日",IF($O14=0,"今日","あと "&amp;$O14&amp;"日")))))</f>
        <v/>
      </c>
      <c r="M14" s="10" t="inlineStr">
        <is>
          <t>発注先の一覧は渡した。発注はまだ1回もしていない</t>
        </is>
      </c>
      <c r="N14" s="54">
        <f>IF(OR($B14="",$J14="引継ぎ済み"),"",IF(ISNUMBER($I14),$I14,100000)+ROW()/100000)</f>
        <v/>
      </c>
      <c r="O14" s="55">
        <f>IF(OR($B14="",$J14="引継ぎ済み",NOT(ISNUMBER($I14))),"",$I14-'進行状況管理'!$B$2)</f>
        <v/>
      </c>
      <c r="P14" s="44" t="n"/>
      <c r="Q14" s="44" t="n"/>
    </row>
    <row r="15" ht="30" customHeight="1">
      <c r="A15" s="49" t="n">
        <v>7</v>
      </c>
      <c r="B15" s="10" t="inlineStr">
        <is>
          <t>郵便物の仕分けと配布</t>
        </is>
      </c>
      <c r="C15" s="17" t="inlineStr">
        <is>
          <t>毎日</t>
        </is>
      </c>
      <c r="D15" s="10" t="inlineStr">
        <is>
          <t>毎日午前</t>
        </is>
      </c>
      <c r="E15" s="17" t="inlineStr">
        <is>
          <t>20分</t>
        </is>
      </c>
      <c r="F15" s="17" t="inlineStr">
        <is>
          <t>C</t>
        </is>
      </c>
      <c r="G15" s="17" t="inlineStr">
        <is>
          <t>見本 次郎</t>
        </is>
      </c>
      <c r="H15" s="17" t="inlineStr">
        <is>
          <t>説明する</t>
        </is>
      </c>
      <c r="I15" s="52" t="n">
        <v>46297</v>
      </c>
      <c r="J15" s="17" t="inlineStr">
        <is>
          <t>引継ぎ済み</t>
        </is>
      </c>
      <c r="K15" s="52" t="n">
        <v>46297</v>
      </c>
      <c r="L15" s="18">
        <f>IF($B15="","",IF($J15="引継ぎ済み","済",IF(NOT(ISNUMBER($I15)),"期限未設定",IF($O15&lt;0,"超過 "&amp;ABS($O15)&amp;"日",IF($O15=0,"今日","あと "&amp;$O15&amp;"日")))))</f>
        <v/>
      </c>
      <c r="M15" s="10" t="inlineStr">
        <is>
          <t>部署ごとの棚の位置を説明した</t>
        </is>
      </c>
      <c r="N15" s="54">
        <f>IF(OR($B15="",$J15="引継ぎ済み"),"",IF(ISNUMBER($I15),$I15,100000)+ROW()/100000)</f>
        <v/>
      </c>
      <c r="O15" s="55">
        <f>IF(OR($B15="",$J15="引継ぎ済み",NOT(ISNUMBER($I15))),"",$I15-'進行状況管理'!$B$2)</f>
        <v/>
      </c>
      <c r="P15" s="44" t="n"/>
      <c r="Q15" s="44" t="n"/>
    </row>
    <row r="16" ht="30" customHeight="1">
      <c r="A16" s="49" t="n">
        <v>8</v>
      </c>
      <c r="B16" s="10" t="inlineStr">
        <is>
          <t>来客・代表電話の一次対応</t>
        </is>
      </c>
      <c r="C16" s="17" t="inlineStr">
        <is>
          <t>毎日</t>
        </is>
      </c>
      <c r="D16" s="10" t="inlineStr">
        <is>
          <t>随時</t>
        </is>
      </c>
      <c r="E16" s="17" t="inlineStr">
        <is>
          <t>その都度</t>
        </is>
      </c>
      <c r="F16" s="17" t="inlineStr">
        <is>
          <t>B</t>
        </is>
      </c>
      <c r="G16" s="17" t="inlineStr">
        <is>
          <t>見本 次郎</t>
        </is>
      </c>
      <c r="H16" s="17" t="inlineStr">
        <is>
          <t>説明する</t>
        </is>
      </c>
      <c r="I16" s="52" t="n">
        <v>46302</v>
      </c>
      <c r="J16" s="17" t="inlineStr">
        <is>
          <t>引継ぎ済み</t>
        </is>
      </c>
      <c r="K16" s="52" t="n">
        <v>46302</v>
      </c>
      <c r="L16" s="18">
        <f>IF($B16="","",IF($J16="引継ぎ済み","済",IF(NOT(ISNUMBER($I16)),"期限未設定",IF($O16&lt;0,"超過 "&amp;ABS($O16)&amp;"日",IF($O16=0,"今日","あと "&amp;$O16&amp;"日")))))</f>
        <v/>
      </c>
      <c r="M16" s="10" t="inlineStr">
        <is>
          <t>取り次ぎ先の一覧を渡した</t>
        </is>
      </c>
      <c r="N16" s="54">
        <f>IF(OR($B16="",$J16="引継ぎ済み"),"",IF(ISNUMBER($I16),$I16,100000)+ROW()/100000)</f>
        <v/>
      </c>
      <c r="O16" s="55">
        <f>IF(OR($B16="",$J16="引継ぎ済み",NOT(ISNUMBER($I16))),"",$I16-'進行状況管理'!$B$2)</f>
        <v/>
      </c>
      <c r="P16" s="44" t="n"/>
      <c r="Q16" s="44" t="n"/>
    </row>
    <row r="17" ht="30" customHeight="1">
      <c r="A17" s="49" t="n">
        <v>9</v>
      </c>
      <c r="B17" s="10" t="inlineStr">
        <is>
          <t>社用車の予約と点検の記録</t>
        </is>
      </c>
      <c r="C17" s="17" t="inlineStr">
        <is>
          <t>毎週</t>
        </is>
      </c>
      <c r="D17" s="10" t="inlineStr">
        <is>
          <t>毎週金曜に点検</t>
        </is>
      </c>
      <c r="E17" s="17" t="inlineStr">
        <is>
          <t>30分</t>
        </is>
      </c>
      <c r="F17" s="17" t="inlineStr">
        <is>
          <t>B</t>
        </is>
      </c>
      <c r="G17" s="17" t="inlineStr">
        <is>
          <t>見本 次郎</t>
        </is>
      </c>
      <c r="H17" s="17" t="inlineStr">
        <is>
          <t>一緒にやる</t>
        </is>
      </c>
      <c r="I17" s="52" t="n">
        <v>46311</v>
      </c>
      <c r="J17" s="17" t="inlineStr">
        <is>
          <t>未着手</t>
        </is>
      </c>
      <c r="K17" s="52" t="n"/>
      <c r="L17" s="18">
        <f>IF($B17="","",IF($J17="引継ぎ済み","済",IF(NOT(ISNUMBER($I17)),"期限未設定",IF($O17&lt;0,"超過 "&amp;ABS($O17)&amp;"日",IF($O17=0,"今日","あと "&amp;$O17&amp;"日")))))</f>
        <v/>
      </c>
      <c r="M17" s="10" t="inlineStr">
        <is>
          <t>10/16の点検を一緒にやる</t>
        </is>
      </c>
      <c r="N17" s="54">
        <f>IF(OR($B17="",$J17="引継ぎ済み"),"",IF(ISNUMBER($I17),$I17,100000)+ROW()/100000)</f>
        <v/>
      </c>
      <c r="O17" s="55">
        <f>IF(OR($B17="",$J17="引継ぎ済み",NOT(ISNUMBER($I17))),"",$I17-'進行状況管理'!$B$2)</f>
        <v/>
      </c>
      <c r="P17" s="44" t="n"/>
      <c r="Q17" s="44" t="n"/>
    </row>
    <row r="18" ht="30" customHeight="1">
      <c r="A18" s="49" t="n">
        <v>10</v>
      </c>
      <c r="B18" s="10" t="inlineStr">
        <is>
          <t>健康診断の日程調整</t>
        </is>
      </c>
      <c r="C18" s="17" t="inlineStr">
        <is>
          <t>年1回</t>
        </is>
      </c>
      <c r="D18" s="10" t="inlineStr">
        <is>
          <t>9月に予約・11月に実施</t>
        </is>
      </c>
      <c r="E18" s="17" t="inlineStr">
        <is>
          <t>5時間</t>
        </is>
      </c>
      <c r="F18" s="17" t="inlineStr">
        <is>
          <t>B</t>
        </is>
      </c>
      <c r="G18" s="17" t="inlineStr">
        <is>
          <t>見本 次郎</t>
        </is>
      </c>
      <c r="H18" s="17" t="inlineStr">
        <is>
          <t>資料で渡す</t>
        </is>
      </c>
      <c r="I18" s="52" t="n">
        <v>46315</v>
      </c>
      <c r="J18" s="17" t="inlineStr">
        <is>
          <t>未着手</t>
        </is>
      </c>
      <c r="K18" s="52" t="n"/>
      <c r="L18" s="18">
        <f>IF($B18="","",IF($J18="引継ぎ済み","済",IF(NOT(ISNUMBER($I18)),"期限未設定",IF($O18&lt;0,"超過 "&amp;ABS($O18)&amp;"日",IF($O18=0,"今日","あと "&amp;$O18&amp;"日")))))</f>
        <v/>
      </c>
      <c r="M18" s="10" t="inlineStr">
        <is>
          <t>今年は候補日をもらった段階</t>
        </is>
      </c>
      <c r="N18" s="54">
        <f>IF(OR($B18="",$J18="引継ぎ済み"),"",IF(ISNUMBER($I18),$I18,100000)+ROW()/100000)</f>
        <v/>
      </c>
      <c r="O18" s="55">
        <f>IF(OR($B18="",$J18="引継ぎ済み",NOT(ISNUMBER($I18))),"",$I18-'進行状況管理'!$B$2)</f>
        <v/>
      </c>
      <c r="P18" s="44" t="n"/>
      <c r="Q18" s="44" t="n"/>
    </row>
    <row r="19" ht="30" customHeight="1">
      <c r="A19" s="49" t="n">
        <v>11</v>
      </c>
      <c r="B19" s="10" t="inlineStr">
        <is>
          <t>年末調整の書類の配布と回収</t>
        </is>
      </c>
      <c r="C19" s="17" t="inlineStr">
        <is>
          <t>年1回</t>
        </is>
      </c>
      <c r="D19" s="10" t="inlineStr">
        <is>
          <t>11月配布・12月上旬回収</t>
        </is>
      </c>
      <c r="E19" s="17" t="inlineStr">
        <is>
          <t>10時間</t>
        </is>
      </c>
      <c r="F19" s="17" t="inlineStr">
        <is>
          <t>A</t>
        </is>
      </c>
      <c r="G19" s="17" t="inlineStr">
        <is>
          <t>サンプル 一郎</t>
        </is>
      </c>
      <c r="H19" s="17" t="inlineStr">
        <is>
          <t>説明する</t>
        </is>
      </c>
      <c r="I19" s="52" t="n">
        <v>46322</v>
      </c>
      <c r="J19" s="17" t="inlineStr">
        <is>
          <t>未着手</t>
        </is>
      </c>
      <c r="K19" s="52" t="n"/>
      <c r="L19" s="18">
        <f>IF($B19="","",IF($J19="引継ぎ済み","済",IF(NOT(ISNUMBER($I19)),"期限未設定",IF($O19&lt;0,"超過 "&amp;ABS($O19)&amp;"日",IF($O19=0,"今日","あと "&amp;$O19&amp;"日")))))</f>
        <v/>
      </c>
      <c r="M19" s="10" t="inlineStr">
        <is>
          <t>退職後の時期なので、前年の資料で流れを説明する</t>
        </is>
      </c>
      <c r="N19" s="54">
        <f>IF(OR($B19="",$J19="引継ぎ済み"),"",IF(ISNUMBER($I19),$I19,100000)+ROW()/100000)</f>
        <v/>
      </c>
      <c r="O19" s="55">
        <f>IF(OR($B19="",$J19="引継ぎ済み",NOT(ISNUMBER($I19))),"",$I19-'進行状況管理'!$B$2)</f>
        <v/>
      </c>
      <c r="P19" s="44" t="n"/>
      <c r="Q19" s="44" t="n"/>
    </row>
    <row r="20" ht="30" customHeight="1">
      <c r="A20" s="49" t="n">
        <v>12</v>
      </c>
      <c r="B20" s="10" t="inlineStr">
        <is>
          <t>社内規程・様式ファイルの管理</t>
        </is>
      </c>
      <c r="C20" s="17" t="inlineStr">
        <is>
          <t>不定期</t>
        </is>
      </c>
      <c r="D20" s="10" t="inlineStr">
        <is>
          <t>改定のつど</t>
        </is>
      </c>
      <c r="E20" s="17" t="inlineStr">
        <is>
          <t>1時間</t>
        </is>
      </c>
      <c r="F20" s="17" t="inlineStr">
        <is>
          <t>C</t>
        </is>
      </c>
      <c r="G20" s="17" t="inlineStr">
        <is>
          <t>サンプル 三郎</t>
        </is>
      </c>
      <c r="H20" s="17" t="inlineStr">
        <is>
          <t>資料で渡す</t>
        </is>
      </c>
      <c r="I20" s="52" t="n"/>
      <c r="J20" s="17" t="inlineStr">
        <is>
          <t>未着手</t>
        </is>
      </c>
      <c r="K20" s="52" t="n"/>
      <c r="L20" s="18">
        <f>IF($B20="","",IF($J20="引継ぎ済み","済",IF(NOT(ISNUMBER($I20)),"期限未設定",IF($O20&lt;0,"超過 "&amp;ABS($O20)&amp;"日",IF($O20=0,"今日","あと "&amp;$O20&amp;"日")))))</f>
        <v/>
      </c>
      <c r="M20" s="10" t="inlineStr">
        <is>
          <t>部長が引き取る。期限は部長と相談中</t>
        </is>
      </c>
      <c r="N20" s="54">
        <f>IF(OR($B20="",$J20="引継ぎ済み"),"",IF(ISNUMBER($I20),$I20,100000)+ROW()/100000)</f>
        <v/>
      </c>
      <c r="O20" s="55">
        <f>IF(OR($B20="",$J20="引継ぎ済み",NOT(ISNUMBER($I20))),"",$I20-'進行状況管理'!$B$2)</f>
        <v/>
      </c>
      <c r="P20" s="44" t="n"/>
      <c r="Q20" s="44" t="n"/>
    </row>
    <row r="21" ht="30" customHeight="1">
      <c r="A21" s="49" t="n">
        <v>13</v>
      </c>
      <c r="B21" s="10" t="inlineStr">
        <is>
          <t>取引先台帳の更新</t>
        </is>
      </c>
      <c r="C21" s="17" t="inlineStr">
        <is>
          <t>不定期</t>
        </is>
      </c>
      <c r="D21" s="10" t="inlineStr">
        <is>
          <t>取引先が増えたとき</t>
        </is>
      </c>
      <c r="E21" s="17" t="inlineStr">
        <is>
          <t>30分</t>
        </is>
      </c>
      <c r="F21" s="17" t="inlineStr">
        <is>
          <t>C</t>
        </is>
      </c>
      <c r="G21" s="17" t="inlineStr">
        <is>
          <t>未定</t>
        </is>
      </c>
      <c r="H21" s="17" t="inlineStr">
        <is>
          <t>資料で渡す</t>
        </is>
      </c>
      <c r="I21" s="52" t="n"/>
      <c r="J21" s="17" t="inlineStr">
        <is>
          <t>未着手</t>
        </is>
      </c>
      <c r="K21" s="52" t="n"/>
      <c r="L21" s="18">
        <f>IF($B21="","",IF($J21="引継ぎ済み","済",IF(NOT(ISNUMBER($I21)),"期限未設定",IF($O21&lt;0,"超過 "&amp;ABS($O21)&amp;"日",IF($O21=0,"今日","あと "&amp;$O21&amp;"日")))))</f>
        <v/>
      </c>
      <c r="M21" s="10" t="inlineStr">
        <is>
          <t>後任者を部長と相談中</t>
        </is>
      </c>
      <c r="N21" s="54">
        <f>IF(OR($B21="",$J21="引継ぎ済み"),"",IF(ISNUMBER($I21),$I21,100000)+ROW()/100000)</f>
        <v/>
      </c>
      <c r="O21" s="55">
        <f>IF(OR($B21="",$J21="引継ぎ済み",NOT(ISNUMBER($I21))),"",$I21-'進行状況管理'!$B$2)</f>
        <v/>
      </c>
      <c r="P21" s="44" t="n"/>
      <c r="Q21" s="44" t="n"/>
    </row>
    <row r="22" ht="30" customHeight="1">
      <c r="A22" s="49" t="n">
        <v>14</v>
      </c>
      <c r="B22" s="10" t="n"/>
      <c r="C22" s="17" t="n"/>
      <c r="D22" s="10" t="n"/>
      <c r="E22" s="17" t="n"/>
      <c r="F22" s="17" t="n"/>
      <c r="G22" s="17" t="n"/>
      <c r="H22" s="17" t="n"/>
      <c r="I22" s="52" t="n"/>
      <c r="J22" s="17" t="n"/>
      <c r="K22" s="52" t="n"/>
      <c r="L22" s="18">
        <f>IF($B22="","",IF($J22="引継ぎ済み","済",IF(NOT(ISNUMBER($I22)),"期限未設定",IF($O22&lt;0,"超過 "&amp;ABS($O22)&amp;"日",IF($O22=0,"今日","あと "&amp;$O22&amp;"日")))))</f>
        <v/>
      </c>
      <c r="M22" s="10" t="n"/>
      <c r="N22" s="54">
        <f>IF(OR($B22="",$J22="引継ぎ済み"),"",IF(ISNUMBER($I22),$I22,100000)+ROW()/100000)</f>
        <v/>
      </c>
      <c r="O22" s="55">
        <f>IF(OR($B22="",$J22="引継ぎ済み",NOT(ISNUMBER($I22))),"",$I22-'進行状況管理'!$B$2)</f>
        <v/>
      </c>
      <c r="P22" s="44" t="n"/>
      <c r="Q22" s="44" t="n"/>
    </row>
    <row r="23" ht="30" customHeight="1">
      <c r="A23" s="49" t="n">
        <v>15</v>
      </c>
      <c r="B23" s="10" t="n"/>
      <c r="C23" s="17" t="n"/>
      <c r="D23" s="10" t="n"/>
      <c r="E23" s="17" t="n"/>
      <c r="F23" s="17" t="n"/>
      <c r="G23" s="17" t="n"/>
      <c r="H23" s="17" t="n"/>
      <c r="I23" s="52" t="n"/>
      <c r="J23" s="17" t="n"/>
      <c r="K23" s="52" t="n"/>
      <c r="L23" s="18">
        <f>IF($B23="","",IF($J23="引継ぎ済み","済",IF(NOT(ISNUMBER($I23)),"期限未設定",IF($O23&lt;0,"超過 "&amp;ABS($O23)&amp;"日",IF($O23=0,"今日","あと "&amp;$O23&amp;"日")))))</f>
        <v/>
      </c>
      <c r="M23" s="10" t="n"/>
      <c r="N23" s="54">
        <f>IF(OR($B23="",$J23="引継ぎ済み"),"",IF(ISNUMBER($I23),$I23,100000)+ROW()/100000)</f>
        <v/>
      </c>
      <c r="O23" s="55">
        <f>IF(OR($B23="",$J23="引継ぎ済み",NOT(ISNUMBER($I23))),"",$I23-'進行状況管理'!$B$2)</f>
        <v/>
      </c>
      <c r="P23" s="44" t="n"/>
      <c r="Q23" s="44" t="n"/>
    </row>
    <row r="24" ht="30" customHeight="1">
      <c r="A24" s="49" t="n">
        <v>16</v>
      </c>
      <c r="B24" s="10" t="n"/>
      <c r="C24" s="17" t="n"/>
      <c r="D24" s="10" t="n"/>
      <c r="E24" s="17" t="n"/>
      <c r="F24" s="17" t="n"/>
      <c r="G24" s="17" t="n"/>
      <c r="H24" s="17" t="n"/>
      <c r="I24" s="52" t="n"/>
      <c r="J24" s="17" t="n"/>
      <c r="K24" s="52" t="n"/>
      <c r="L24" s="18">
        <f>IF($B24="","",IF($J24="引継ぎ済み","済",IF(NOT(ISNUMBER($I24)),"期限未設定",IF($O24&lt;0,"超過 "&amp;ABS($O24)&amp;"日",IF($O24=0,"今日","あと "&amp;$O24&amp;"日")))))</f>
        <v/>
      </c>
      <c r="M24" s="10" t="n"/>
      <c r="N24" s="54">
        <f>IF(OR($B24="",$J24="引継ぎ済み"),"",IF(ISNUMBER($I24),$I24,100000)+ROW()/100000)</f>
        <v/>
      </c>
      <c r="O24" s="55">
        <f>IF(OR($B24="",$J24="引継ぎ済み",NOT(ISNUMBER($I24))),"",$I24-'進行状況管理'!$B$2)</f>
        <v/>
      </c>
      <c r="P24" s="44" t="n"/>
      <c r="Q24" s="44" t="n"/>
    </row>
    <row r="25" ht="30" customHeight="1">
      <c r="A25" s="49" t="n">
        <v>17</v>
      </c>
      <c r="B25" s="10" t="n"/>
      <c r="C25" s="17" t="n"/>
      <c r="D25" s="10" t="n"/>
      <c r="E25" s="17" t="n"/>
      <c r="F25" s="17" t="n"/>
      <c r="G25" s="17" t="n"/>
      <c r="H25" s="17" t="n"/>
      <c r="I25" s="52" t="n"/>
      <c r="J25" s="17" t="n"/>
      <c r="K25" s="52" t="n"/>
      <c r="L25" s="18">
        <f>IF($B25="","",IF($J25="引継ぎ済み","済",IF(NOT(ISNUMBER($I25)),"期限未設定",IF($O25&lt;0,"超過 "&amp;ABS($O25)&amp;"日",IF($O25=0,"今日","あと "&amp;$O25&amp;"日")))))</f>
        <v/>
      </c>
      <c r="M25" s="10" t="n"/>
      <c r="N25" s="54">
        <f>IF(OR($B25="",$J25="引継ぎ済み"),"",IF(ISNUMBER($I25),$I25,100000)+ROW()/100000)</f>
        <v/>
      </c>
      <c r="O25" s="55">
        <f>IF(OR($B25="",$J25="引継ぎ済み",NOT(ISNUMBER($I25))),"",$I25-'進行状況管理'!$B$2)</f>
        <v/>
      </c>
      <c r="P25" s="44" t="n"/>
      <c r="Q25" s="44" t="n"/>
    </row>
    <row r="26" ht="30" customHeight="1">
      <c r="A26" s="49" t="n">
        <v>18</v>
      </c>
      <c r="B26" s="10" t="n"/>
      <c r="C26" s="17" t="n"/>
      <c r="D26" s="10" t="n"/>
      <c r="E26" s="17" t="n"/>
      <c r="F26" s="17" t="n"/>
      <c r="G26" s="17" t="n"/>
      <c r="H26" s="17" t="n"/>
      <c r="I26" s="52" t="n"/>
      <c r="J26" s="17" t="n"/>
      <c r="K26" s="52" t="n"/>
      <c r="L26" s="18">
        <f>IF($B26="","",IF($J26="引継ぎ済み","済",IF(NOT(ISNUMBER($I26)),"期限未設定",IF($O26&lt;0,"超過 "&amp;ABS($O26)&amp;"日",IF($O26=0,"今日","あと "&amp;$O26&amp;"日")))))</f>
        <v/>
      </c>
      <c r="M26" s="10" t="n"/>
      <c r="N26" s="54">
        <f>IF(OR($B26="",$J26="引継ぎ済み"),"",IF(ISNUMBER($I26),$I26,100000)+ROW()/100000)</f>
        <v/>
      </c>
      <c r="O26" s="55">
        <f>IF(OR($B26="",$J26="引継ぎ済み",NOT(ISNUMBER($I26))),"",$I26-'進行状況管理'!$B$2)</f>
        <v/>
      </c>
      <c r="P26" s="44" t="n"/>
      <c r="Q26" s="44" t="n"/>
    </row>
    <row r="27" ht="30" customHeight="1">
      <c r="A27" s="49" t="n">
        <v>19</v>
      </c>
      <c r="B27" s="10" t="n"/>
      <c r="C27" s="17" t="n"/>
      <c r="D27" s="10" t="n"/>
      <c r="E27" s="17" t="n"/>
      <c r="F27" s="17" t="n"/>
      <c r="G27" s="17" t="n"/>
      <c r="H27" s="17" t="n"/>
      <c r="I27" s="52" t="n"/>
      <c r="J27" s="17" t="n"/>
      <c r="K27" s="52" t="n"/>
      <c r="L27" s="18">
        <f>IF($B27="","",IF($J27="引継ぎ済み","済",IF(NOT(ISNUMBER($I27)),"期限未設定",IF($O27&lt;0,"超過 "&amp;ABS($O27)&amp;"日",IF($O27=0,"今日","あと "&amp;$O27&amp;"日")))))</f>
        <v/>
      </c>
      <c r="M27" s="10" t="n"/>
      <c r="N27" s="54">
        <f>IF(OR($B27="",$J27="引継ぎ済み"),"",IF(ISNUMBER($I27),$I27,100000)+ROW()/100000)</f>
        <v/>
      </c>
      <c r="O27" s="55">
        <f>IF(OR($B27="",$J27="引継ぎ済み",NOT(ISNUMBER($I27))),"",$I27-'進行状況管理'!$B$2)</f>
        <v/>
      </c>
      <c r="P27" s="44" t="n"/>
      <c r="Q27" s="44" t="n"/>
    </row>
    <row r="28" ht="30" customHeight="1">
      <c r="A28" s="49" t="n">
        <v>20</v>
      </c>
      <c r="B28" s="10" t="n"/>
      <c r="C28" s="17" t="n"/>
      <c r="D28" s="10" t="n"/>
      <c r="E28" s="17" t="n"/>
      <c r="F28" s="17" t="n"/>
      <c r="G28" s="17" t="n"/>
      <c r="H28" s="17" t="n"/>
      <c r="I28" s="52" t="n"/>
      <c r="J28" s="17" t="n"/>
      <c r="K28" s="52" t="n"/>
      <c r="L28" s="18">
        <f>IF($B28="","",IF($J28="引継ぎ済み","済",IF(NOT(ISNUMBER($I28)),"期限未設定",IF($O28&lt;0,"超過 "&amp;ABS($O28)&amp;"日",IF($O28=0,"今日","あと "&amp;$O28&amp;"日")))))</f>
        <v/>
      </c>
      <c r="M28" s="10" t="n"/>
      <c r="N28" s="54">
        <f>IF(OR($B28="",$J28="引継ぎ済み"),"",IF(ISNUMBER($I28),$I28,100000)+ROW()/100000)</f>
        <v/>
      </c>
      <c r="O28" s="55">
        <f>IF(OR($B28="",$J28="引継ぎ済み",NOT(ISNUMBER($I28))),"",$I28-'進行状況管理'!$B$2)</f>
        <v/>
      </c>
      <c r="P28" s="44" t="n"/>
      <c r="Q28" s="44" t="n"/>
    </row>
    <row r="29" ht="30" customHeight="1">
      <c r="A29" s="49" t="n">
        <v>21</v>
      </c>
      <c r="B29" s="10" t="n"/>
      <c r="C29" s="17" t="n"/>
      <c r="D29" s="10" t="n"/>
      <c r="E29" s="17" t="n"/>
      <c r="F29" s="17" t="n"/>
      <c r="G29" s="17" t="n"/>
      <c r="H29" s="17" t="n"/>
      <c r="I29" s="52" t="n"/>
      <c r="J29" s="17" t="n"/>
      <c r="K29" s="52" t="n"/>
      <c r="L29" s="18">
        <f>IF($B29="","",IF($J29="引継ぎ済み","済",IF(NOT(ISNUMBER($I29)),"期限未設定",IF($O29&lt;0,"超過 "&amp;ABS($O29)&amp;"日",IF($O29=0,"今日","あと "&amp;$O29&amp;"日")))))</f>
        <v/>
      </c>
      <c r="M29" s="10" t="n"/>
      <c r="N29" s="54">
        <f>IF(OR($B29="",$J29="引継ぎ済み"),"",IF(ISNUMBER($I29),$I29,100000)+ROW()/100000)</f>
        <v/>
      </c>
      <c r="O29" s="55">
        <f>IF(OR($B29="",$J29="引継ぎ済み",NOT(ISNUMBER($I29))),"",$I29-'進行状況管理'!$B$2)</f>
        <v/>
      </c>
      <c r="P29" s="44" t="n"/>
      <c r="Q29" s="44" t="n"/>
    </row>
    <row r="30" ht="30" customHeight="1">
      <c r="A30" s="49" t="n">
        <v>22</v>
      </c>
      <c r="B30" s="10" t="n"/>
      <c r="C30" s="17" t="n"/>
      <c r="D30" s="10" t="n"/>
      <c r="E30" s="17" t="n"/>
      <c r="F30" s="17" t="n"/>
      <c r="G30" s="17" t="n"/>
      <c r="H30" s="17" t="n"/>
      <c r="I30" s="52" t="n"/>
      <c r="J30" s="17" t="n"/>
      <c r="K30" s="52" t="n"/>
      <c r="L30" s="18">
        <f>IF($B30="","",IF($J30="引継ぎ済み","済",IF(NOT(ISNUMBER($I30)),"期限未設定",IF($O30&lt;0,"超過 "&amp;ABS($O30)&amp;"日",IF($O30=0,"今日","あと "&amp;$O30&amp;"日")))))</f>
        <v/>
      </c>
      <c r="M30" s="10" t="n"/>
      <c r="N30" s="54">
        <f>IF(OR($B30="",$J30="引継ぎ済み"),"",IF(ISNUMBER($I30),$I30,100000)+ROW()/100000)</f>
        <v/>
      </c>
      <c r="O30" s="55">
        <f>IF(OR($B30="",$J30="引継ぎ済み",NOT(ISNUMBER($I30))),"",$I30-'進行状況管理'!$B$2)</f>
        <v/>
      </c>
      <c r="P30" s="44" t="n"/>
      <c r="Q30" s="44" t="n"/>
    </row>
    <row r="31" ht="30" customHeight="1">
      <c r="A31" s="49" t="n">
        <v>23</v>
      </c>
      <c r="B31" s="10" t="n"/>
      <c r="C31" s="17" t="n"/>
      <c r="D31" s="10" t="n"/>
      <c r="E31" s="17" t="n"/>
      <c r="F31" s="17" t="n"/>
      <c r="G31" s="17" t="n"/>
      <c r="H31" s="17" t="n"/>
      <c r="I31" s="52" t="n"/>
      <c r="J31" s="17" t="n"/>
      <c r="K31" s="52" t="n"/>
      <c r="L31" s="18">
        <f>IF($B31="","",IF($J31="引継ぎ済み","済",IF(NOT(ISNUMBER($I31)),"期限未設定",IF($O31&lt;0,"超過 "&amp;ABS($O31)&amp;"日",IF($O31=0,"今日","あと "&amp;$O31&amp;"日")))))</f>
        <v/>
      </c>
      <c r="M31" s="10" t="n"/>
      <c r="N31" s="54">
        <f>IF(OR($B31="",$J31="引継ぎ済み"),"",IF(ISNUMBER($I31),$I31,100000)+ROW()/100000)</f>
        <v/>
      </c>
      <c r="O31" s="55">
        <f>IF(OR($B31="",$J31="引継ぎ済み",NOT(ISNUMBER($I31))),"",$I31-'進行状況管理'!$B$2)</f>
        <v/>
      </c>
      <c r="P31" s="44" t="n"/>
      <c r="Q31" s="44" t="n"/>
    </row>
    <row r="32" ht="30" customHeight="1">
      <c r="A32" s="49" t="n">
        <v>24</v>
      </c>
      <c r="B32" s="10" t="n"/>
      <c r="C32" s="17" t="n"/>
      <c r="D32" s="10" t="n"/>
      <c r="E32" s="17" t="n"/>
      <c r="F32" s="17" t="n"/>
      <c r="G32" s="17" t="n"/>
      <c r="H32" s="17" t="n"/>
      <c r="I32" s="52" t="n"/>
      <c r="J32" s="17" t="n"/>
      <c r="K32" s="52" t="n"/>
      <c r="L32" s="18">
        <f>IF($B32="","",IF($J32="引継ぎ済み","済",IF(NOT(ISNUMBER($I32)),"期限未設定",IF($O32&lt;0,"超過 "&amp;ABS($O32)&amp;"日",IF($O32=0,"今日","あと "&amp;$O32&amp;"日")))))</f>
        <v/>
      </c>
      <c r="M32" s="10" t="n"/>
      <c r="N32" s="54">
        <f>IF(OR($B32="",$J32="引継ぎ済み"),"",IF(ISNUMBER($I32),$I32,100000)+ROW()/100000)</f>
        <v/>
      </c>
      <c r="O32" s="55">
        <f>IF(OR($B32="",$J32="引継ぎ済み",NOT(ISNUMBER($I32))),"",$I32-'進行状況管理'!$B$2)</f>
        <v/>
      </c>
      <c r="P32" s="44" t="n"/>
      <c r="Q32" s="44" t="n"/>
    </row>
    <row r="33" ht="30" customHeight="1">
      <c r="A33" s="49" t="n">
        <v>25</v>
      </c>
      <c r="B33" s="10" t="n"/>
      <c r="C33" s="17" t="n"/>
      <c r="D33" s="10" t="n"/>
      <c r="E33" s="17" t="n"/>
      <c r="F33" s="17" t="n"/>
      <c r="G33" s="17" t="n"/>
      <c r="H33" s="17" t="n"/>
      <c r="I33" s="52" t="n"/>
      <c r="J33" s="17" t="n"/>
      <c r="K33" s="52" t="n"/>
      <c r="L33" s="18">
        <f>IF($B33="","",IF($J33="引継ぎ済み","済",IF(NOT(ISNUMBER($I33)),"期限未設定",IF($O33&lt;0,"超過 "&amp;ABS($O33)&amp;"日",IF($O33=0,"今日","あと "&amp;$O33&amp;"日")))))</f>
        <v/>
      </c>
      <c r="M33" s="10" t="n"/>
      <c r="N33" s="54">
        <f>IF(OR($B33="",$J33="引継ぎ済み"),"",IF(ISNUMBER($I33),$I33,100000)+ROW()/100000)</f>
        <v/>
      </c>
      <c r="O33" s="55">
        <f>IF(OR($B33="",$J33="引継ぎ済み",NOT(ISNUMBER($I33))),"",$I33-'進行状況管理'!$B$2)</f>
        <v/>
      </c>
      <c r="P33" s="44" t="n"/>
      <c r="Q33" s="44" t="n"/>
    </row>
    <row r="34" ht="30" customHeight="1">
      <c r="A34" s="49" t="n">
        <v>26</v>
      </c>
      <c r="B34" s="10" t="n"/>
      <c r="C34" s="17" t="n"/>
      <c r="D34" s="10" t="n"/>
      <c r="E34" s="17" t="n"/>
      <c r="F34" s="17" t="n"/>
      <c r="G34" s="17" t="n"/>
      <c r="H34" s="17" t="n"/>
      <c r="I34" s="52" t="n"/>
      <c r="J34" s="17" t="n"/>
      <c r="K34" s="52" t="n"/>
      <c r="L34" s="18">
        <f>IF($B34="","",IF($J34="引継ぎ済み","済",IF(NOT(ISNUMBER($I34)),"期限未設定",IF($O34&lt;0,"超過 "&amp;ABS($O34)&amp;"日",IF($O34=0,"今日","あと "&amp;$O34&amp;"日")))))</f>
        <v/>
      </c>
      <c r="M34" s="10" t="n"/>
      <c r="N34" s="54">
        <f>IF(OR($B34="",$J34="引継ぎ済み"),"",IF(ISNUMBER($I34),$I34,100000)+ROW()/100000)</f>
        <v/>
      </c>
      <c r="O34" s="55">
        <f>IF(OR($B34="",$J34="引継ぎ済み",NOT(ISNUMBER($I34))),"",$I34-'進行状況管理'!$B$2)</f>
        <v/>
      </c>
      <c r="P34" s="44" t="n"/>
      <c r="Q34" s="44" t="n"/>
    </row>
    <row r="35" ht="30" customHeight="1">
      <c r="A35" s="49" t="n">
        <v>27</v>
      </c>
      <c r="B35" s="10" t="n"/>
      <c r="C35" s="17" t="n"/>
      <c r="D35" s="10" t="n"/>
      <c r="E35" s="17" t="n"/>
      <c r="F35" s="17" t="n"/>
      <c r="G35" s="17" t="n"/>
      <c r="H35" s="17" t="n"/>
      <c r="I35" s="52" t="n"/>
      <c r="J35" s="17" t="n"/>
      <c r="K35" s="52" t="n"/>
      <c r="L35" s="18">
        <f>IF($B35="","",IF($J35="引継ぎ済み","済",IF(NOT(ISNUMBER($I35)),"期限未設定",IF($O35&lt;0,"超過 "&amp;ABS($O35)&amp;"日",IF($O35=0,"今日","あと "&amp;$O35&amp;"日")))))</f>
        <v/>
      </c>
      <c r="M35" s="10" t="n"/>
      <c r="N35" s="54">
        <f>IF(OR($B35="",$J35="引継ぎ済み"),"",IF(ISNUMBER($I35),$I35,100000)+ROW()/100000)</f>
        <v/>
      </c>
      <c r="O35" s="55">
        <f>IF(OR($B35="",$J35="引継ぎ済み",NOT(ISNUMBER($I35))),"",$I35-'進行状況管理'!$B$2)</f>
        <v/>
      </c>
      <c r="P35" s="44" t="n"/>
      <c r="Q35" s="44" t="n"/>
    </row>
    <row r="36" ht="30" customHeight="1">
      <c r="A36" s="49" t="n">
        <v>28</v>
      </c>
      <c r="B36" s="10" t="n"/>
      <c r="C36" s="17" t="n"/>
      <c r="D36" s="10" t="n"/>
      <c r="E36" s="17" t="n"/>
      <c r="F36" s="17" t="n"/>
      <c r="G36" s="17" t="n"/>
      <c r="H36" s="17" t="n"/>
      <c r="I36" s="52" t="n"/>
      <c r="J36" s="17" t="n"/>
      <c r="K36" s="52" t="n"/>
      <c r="L36" s="18">
        <f>IF($B36="","",IF($J36="引継ぎ済み","済",IF(NOT(ISNUMBER($I36)),"期限未設定",IF($O36&lt;0,"超過 "&amp;ABS($O36)&amp;"日",IF($O36=0,"今日","あと "&amp;$O36&amp;"日")))))</f>
        <v/>
      </c>
      <c r="M36" s="10" t="n"/>
      <c r="N36" s="54">
        <f>IF(OR($B36="",$J36="引継ぎ済み"),"",IF(ISNUMBER($I36),$I36,100000)+ROW()/100000)</f>
        <v/>
      </c>
      <c r="O36" s="55">
        <f>IF(OR($B36="",$J36="引継ぎ済み",NOT(ISNUMBER($I36))),"",$I36-'進行状況管理'!$B$2)</f>
        <v/>
      </c>
      <c r="P36" s="44" t="n"/>
      <c r="Q36" s="44" t="n"/>
    </row>
    <row r="37" ht="30" customHeight="1">
      <c r="A37" s="49" t="n">
        <v>29</v>
      </c>
      <c r="B37" s="10" t="n"/>
      <c r="C37" s="17" t="n"/>
      <c r="D37" s="10" t="n"/>
      <c r="E37" s="17" t="n"/>
      <c r="F37" s="17" t="n"/>
      <c r="G37" s="17" t="n"/>
      <c r="H37" s="17" t="n"/>
      <c r="I37" s="52" t="n"/>
      <c r="J37" s="17" t="n"/>
      <c r="K37" s="52" t="n"/>
      <c r="L37" s="18">
        <f>IF($B37="","",IF($J37="引継ぎ済み","済",IF(NOT(ISNUMBER($I37)),"期限未設定",IF($O37&lt;0,"超過 "&amp;ABS($O37)&amp;"日",IF($O37=0,"今日","あと "&amp;$O37&amp;"日")))))</f>
        <v/>
      </c>
      <c r="M37" s="10" t="n"/>
      <c r="N37" s="54">
        <f>IF(OR($B37="",$J37="引継ぎ済み"),"",IF(ISNUMBER($I37),$I37,100000)+ROW()/100000)</f>
        <v/>
      </c>
      <c r="O37" s="55">
        <f>IF(OR($B37="",$J37="引継ぎ済み",NOT(ISNUMBER($I37))),"",$I37-'進行状況管理'!$B$2)</f>
        <v/>
      </c>
      <c r="P37" s="44" t="n"/>
      <c r="Q37" s="44" t="n"/>
    </row>
    <row r="38" ht="30" customHeight="1">
      <c r="A38" s="49" t="n">
        <v>30</v>
      </c>
      <c r="B38" s="10" t="n"/>
      <c r="C38" s="17" t="n"/>
      <c r="D38" s="10" t="n"/>
      <c r="E38" s="17" t="n"/>
      <c r="F38" s="17" t="n"/>
      <c r="G38" s="17" t="n"/>
      <c r="H38" s="17" t="n"/>
      <c r="I38" s="52" t="n"/>
      <c r="J38" s="17" t="n"/>
      <c r="K38" s="52" t="n"/>
      <c r="L38" s="18">
        <f>IF($B38="","",IF($J38="引継ぎ済み","済",IF(NOT(ISNUMBER($I38)),"期限未設定",IF($O38&lt;0,"超過 "&amp;ABS($O38)&amp;"日",IF($O38=0,"今日","あと "&amp;$O38&amp;"日")))))</f>
        <v/>
      </c>
      <c r="M38" s="10" t="n"/>
      <c r="N38" s="54">
        <f>IF(OR($B38="",$J38="引継ぎ済み"),"",IF(ISNUMBER($I38),$I38,100000)+ROW()/100000)</f>
        <v/>
      </c>
      <c r="O38" s="55">
        <f>IF(OR($B38="",$J38="引継ぎ済み",NOT(ISNUMBER($I38))),"",$I38-'進行状況管理'!$B$2)</f>
        <v/>
      </c>
      <c r="P38" s="44" t="n"/>
      <c r="Q38" s="44" t="n"/>
    </row>
    <row r="39" ht="30" customHeight="1">
      <c r="A39" s="49" t="n">
        <v>31</v>
      </c>
      <c r="B39" s="10" t="n"/>
      <c r="C39" s="17" t="n"/>
      <c r="D39" s="10" t="n"/>
      <c r="E39" s="17" t="n"/>
      <c r="F39" s="17" t="n"/>
      <c r="G39" s="17" t="n"/>
      <c r="H39" s="17" t="n"/>
      <c r="I39" s="52" t="n"/>
      <c r="J39" s="17" t="n"/>
      <c r="K39" s="52" t="n"/>
      <c r="L39" s="18">
        <f>IF($B39="","",IF($J39="引継ぎ済み","済",IF(NOT(ISNUMBER($I39)),"期限未設定",IF($O39&lt;0,"超過 "&amp;ABS($O39)&amp;"日",IF($O39=0,"今日","あと "&amp;$O39&amp;"日")))))</f>
        <v/>
      </c>
      <c r="M39" s="10" t="n"/>
      <c r="N39" s="54">
        <f>IF(OR($B39="",$J39="引継ぎ済み"),"",IF(ISNUMBER($I39),$I39,100000)+ROW()/100000)</f>
        <v/>
      </c>
      <c r="O39" s="55">
        <f>IF(OR($B39="",$J39="引継ぎ済み",NOT(ISNUMBER($I39))),"",$I39-'進行状況管理'!$B$2)</f>
        <v/>
      </c>
      <c r="P39" s="44" t="n"/>
      <c r="Q39" s="44" t="n"/>
    </row>
    <row r="40" ht="30" customHeight="1">
      <c r="A40" s="49" t="n">
        <v>32</v>
      </c>
      <c r="B40" s="10" t="n"/>
      <c r="C40" s="17" t="n"/>
      <c r="D40" s="10" t="n"/>
      <c r="E40" s="17" t="n"/>
      <c r="F40" s="17" t="n"/>
      <c r="G40" s="17" t="n"/>
      <c r="H40" s="17" t="n"/>
      <c r="I40" s="52" t="n"/>
      <c r="J40" s="17" t="n"/>
      <c r="K40" s="52" t="n"/>
      <c r="L40" s="18">
        <f>IF($B40="","",IF($J40="引継ぎ済み","済",IF(NOT(ISNUMBER($I40)),"期限未設定",IF($O40&lt;0,"超過 "&amp;ABS($O40)&amp;"日",IF($O40=0,"今日","あと "&amp;$O40&amp;"日")))))</f>
        <v/>
      </c>
      <c r="M40" s="10" t="n"/>
      <c r="N40" s="54">
        <f>IF(OR($B40="",$J40="引継ぎ済み"),"",IF(ISNUMBER($I40),$I40,100000)+ROW()/100000)</f>
        <v/>
      </c>
      <c r="O40" s="55">
        <f>IF(OR($B40="",$J40="引継ぎ済み",NOT(ISNUMBER($I40))),"",$I40-'進行状況管理'!$B$2)</f>
        <v/>
      </c>
      <c r="P40" s="44" t="n"/>
      <c r="Q40" s="44" t="n"/>
    </row>
    <row r="41" ht="30" customHeight="1">
      <c r="A41" s="49" t="n">
        <v>33</v>
      </c>
      <c r="B41" s="10" t="n"/>
      <c r="C41" s="17" t="n"/>
      <c r="D41" s="10" t="n"/>
      <c r="E41" s="17" t="n"/>
      <c r="F41" s="17" t="n"/>
      <c r="G41" s="17" t="n"/>
      <c r="H41" s="17" t="n"/>
      <c r="I41" s="52" t="n"/>
      <c r="J41" s="17" t="n"/>
      <c r="K41" s="52" t="n"/>
      <c r="L41" s="18">
        <f>IF($B41="","",IF($J41="引継ぎ済み","済",IF(NOT(ISNUMBER($I41)),"期限未設定",IF($O41&lt;0,"超過 "&amp;ABS($O41)&amp;"日",IF($O41=0,"今日","あと "&amp;$O41&amp;"日")))))</f>
        <v/>
      </c>
      <c r="M41" s="10" t="n"/>
      <c r="N41" s="54">
        <f>IF(OR($B41="",$J41="引継ぎ済み"),"",IF(ISNUMBER($I41),$I41,100000)+ROW()/100000)</f>
        <v/>
      </c>
      <c r="O41" s="55">
        <f>IF(OR($B41="",$J41="引継ぎ済み",NOT(ISNUMBER($I41))),"",$I41-'進行状況管理'!$B$2)</f>
        <v/>
      </c>
      <c r="P41" s="44" t="n"/>
      <c r="Q41" s="44" t="n"/>
    </row>
    <row r="42" ht="30" customHeight="1">
      <c r="A42" s="49" t="n">
        <v>34</v>
      </c>
      <c r="B42" s="10" t="n"/>
      <c r="C42" s="17" t="n"/>
      <c r="D42" s="10" t="n"/>
      <c r="E42" s="17" t="n"/>
      <c r="F42" s="17" t="n"/>
      <c r="G42" s="17" t="n"/>
      <c r="H42" s="17" t="n"/>
      <c r="I42" s="52" t="n"/>
      <c r="J42" s="17" t="n"/>
      <c r="K42" s="52" t="n"/>
      <c r="L42" s="18">
        <f>IF($B42="","",IF($J42="引継ぎ済み","済",IF(NOT(ISNUMBER($I42)),"期限未設定",IF($O42&lt;0,"超過 "&amp;ABS($O42)&amp;"日",IF($O42=0,"今日","あと "&amp;$O42&amp;"日")))))</f>
        <v/>
      </c>
      <c r="M42" s="10" t="n"/>
      <c r="N42" s="54">
        <f>IF(OR($B42="",$J42="引継ぎ済み"),"",IF(ISNUMBER($I42),$I42,100000)+ROW()/100000)</f>
        <v/>
      </c>
      <c r="O42" s="55">
        <f>IF(OR($B42="",$J42="引継ぎ済み",NOT(ISNUMBER($I42))),"",$I42-'進行状況管理'!$B$2)</f>
        <v/>
      </c>
      <c r="P42" s="44" t="n"/>
      <c r="Q42" s="44" t="n"/>
    </row>
    <row r="43" ht="30" customHeight="1">
      <c r="A43" s="49" t="n">
        <v>35</v>
      </c>
      <c r="B43" s="10" t="n"/>
      <c r="C43" s="17" t="n"/>
      <c r="D43" s="10" t="n"/>
      <c r="E43" s="17" t="n"/>
      <c r="F43" s="17" t="n"/>
      <c r="G43" s="17" t="n"/>
      <c r="H43" s="17" t="n"/>
      <c r="I43" s="52" t="n"/>
      <c r="J43" s="17" t="n"/>
      <c r="K43" s="52" t="n"/>
      <c r="L43" s="18">
        <f>IF($B43="","",IF($J43="引継ぎ済み","済",IF(NOT(ISNUMBER($I43)),"期限未設定",IF($O43&lt;0,"超過 "&amp;ABS($O43)&amp;"日",IF($O43=0,"今日","あと "&amp;$O43&amp;"日")))))</f>
        <v/>
      </c>
      <c r="M43" s="10" t="n"/>
      <c r="N43" s="54">
        <f>IF(OR($B43="",$J43="引継ぎ済み"),"",IF(ISNUMBER($I43),$I43,100000)+ROW()/100000)</f>
        <v/>
      </c>
      <c r="O43" s="55">
        <f>IF(OR($B43="",$J43="引継ぎ済み",NOT(ISNUMBER($I43))),"",$I43-'進行状況管理'!$B$2)</f>
        <v/>
      </c>
      <c r="P43" s="44" t="n"/>
      <c r="Q43" s="44" t="n"/>
    </row>
    <row r="44" ht="30" customHeight="1">
      <c r="A44" s="49" t="n">
        <v>36</v>
      </c>
      <c r="B44" s="10" t="n"/>
      <c r="C44" s="17" t="n"/>
      <c r="D44" s="10" t="n"/>
      <c r="E44" s="17" t="n"/>
      <c r="F44" s="17" t="n"/>
      <c r="G44" s="17" t="n"/>
      <c r="H44" s="17" t="n"/>
      <c r="I44" s="52" t="n"/>
      <c r="J44" s="17" t="n"/>
      <c r="K44" s="52" t="n"/>
      <c r="L44" s="18">
        <f>IF($B44="","",IF($J44="引継ぎ済み","済",IF(NOT(ISNUMBER($I44)),"期限未設定",IF($O44&lt;0,"超過 "&amp;ABS($O44)&amp;"日",IF($O44=0,"今日","あと "&amp;$O44&amp;"日")))))</f>
        <v/>
      </c>
      <c r="M44" s="10" t="n"/>
      <c r="N44" s="54">
        <f>IF(OR($B44="",$J44="引継ぎ済み"),"",IF(ISNUMBER($I44),$I44,100000)+ROW()/100000)</f>
        <v/>
      </c>
      <c r="O44" s="55">
        <f>IF(OR($B44="",$J44="引継ぎ済み",NOT(ISNUMBER($I44))),"",$I44-'進行状況管理'!$B$2)</f>
        <v/>
      </c>
      <c r="P44" s="44" t="n"/>
      <c r="Q44" s="44" t="n"/>
    </row>
    <row r="45" ht="30" customHeight="1">
      <c r="A45" s="49" t="n">
        <v>37</v>
      </c>
      <c r="B45" s="10" t="n"/>
      <c r="C45" s="17" t="n"/>
      <c r="D45" s="10" t="n"/>
      <c r="E45" s="17" t="n"/>
      <c r="F45" s="17" t="n"/>
      <c r="G45" s="17" t="n"/>
      <c r="H45" s="17" t="n"/>
      <c r="I45" s="52" t="n"/>
      <c r="J45" s="17" t="n"/>
      <c r="K45" s="52" t="n"/>
      <c r="L45" s="18">
        <f>IF($B45="","",IF($J45="引継ぎ済み","済",IF(NOT(ISNUMBER($I45)),"期限未設定",IF($O45&lt;0,"超過 "&amp;ABS($O45)&amp;"日",IF($O45=0,"今日","あと "&amp;$O45&amp;"日")))))</f>
        <v/>
      </c>
      <c r="M45" s="10" t="n"/>
      <c r="N45" s="54">
        <f>IF(OR($B45="",$J45="引継ぎ済み"),"",IF(ISNUMBER($I45),$I45,100000)+ROW()/100000)</f>
        <v/>
      </c>
      <c r="O45" s="55">
        <f>IF(OR($B45="",$J45="引継ぎ済み",NOT(ISNUMBER($I45))),"",$I45-'進行状況管理'!$B$2)</f>
        <v/>
      </c>
      <c r="P45" s="44" t="n"/>
      <c r="Q45" s="44" t="n"/>
    </row>
    <row r="46" ht="30" customHeight="1">
      <c r="A46" s="49" t="n">
        <v>38</v>
      </c>
      <c r="B46" s="10" t="n"/>
      <c r="C46" s="17" t="n"/>
      <c r="D46" s="10" t="n"/>
      <c r="E46" s="17" t="n"/>
      <c r="F46" s="17" t="n"/>
      <c r="G46" s="17" t="n"/>
      <c r="H46" s="17" t="n"/>
      <c r="I46" s="52" t="n"/>
      <c r="J46" s="17" t="n"/>
      <c r="K46" s="52" t="n"/>
      <c r="L46" s="18">
        <f>IF($B46="","",IF($J46="引継ぎ済み","済",IF(NOT(ISNUMBER($I46)),"期限未設定",IF($O46&lt;0,"超過 "&amp;ABS($O46)&amp;"日",IF($O46=0,"今日","あと "&amp;$O46&amp;"日")))))</f>
        <v/>
      </c>
      <c r="M46" s="10" t="n"/>
      <c r="N46" s="54">
        <f>IF(OR($B46="",$J46="引継ぎ済み"),"",IF(ISNUMBER($I46),$I46,100000)+ROW()/100000)</f>
        <v/>
      </c>
      <c r="O46" s="55">
        <f>IF(OR($B46="",$J46="引継ぎ済み",NOT(ISNUMBER($I46))),"",$I46-'進行状況管理'!$B$2)</f>
        <v/>
      </c>
      <c r="P46" s="44" t="n"/>
      <c r="Q46" s="44" t="n"/>
    </row>
    <row r="47" ht="30" customHeight="1">
      <c r="A47" s="49" t="n">
        <v>39</v>
      </c>
      <c r="B47" s="10" t="n"/>
      <c r="C47" s="17" t="n"/>
      <c r="D47" s="10" t="n"/>
      <c r="E47" s="17" t="n"/>
      <c r="F47" s="17" t="n"/>
      <c r="G47" s="17" t="n"/>
      <c r="H47" s="17" t="n"/>
      <c r="I47" s="52" t="n"/>
      <c r="J47" s="17" t="n"/>
      <c r="K47" s="52" t="n"/>
      <c r="L47" s="18">
        <f>IF($B47="","",IF($J47="引継ぎ済み","済",IF(NOT(ISNUMBER($I47)),"期限未設定",IF($O47&lt;0,"超過 "&amp;ABS($O47)&amp;"日",IF($O47=0,"今日","あと "&amp;$O47&amp;"日")))))</f>
        <v/>
      </c>
      <c r="M47" s="10" t="n"/>
      <c r="N47" s="54">
        <f>IF(OR($B47="",$J47="引継ぎ済み"),"",IF(ISNUMBER($I47),$I47,100000)+ROW()/100000)</f>
        <v/>
      </c>
      <c r="O47" s="55">
        <f>IF(OR($B47="",$J47="引継ぎ済み",NOT(ISNUMBER($I47))),"",$I47-'進行状況管理'!$B$2)</f>
        <v/>
      </c>
      <c r="P47" s="44" t="n"/>
      <c r="Q47" s="44" t="n"/>
    </row>
    <row r="48" ht="30" customHeight="1">
      <c r="A48" s="49" t="n">
        <v>40</v>
      </c>
      <c r="B48" s="10" t="n"/>
      <c r="C48" s="17" t="n"/>
      <c r="D48" s="10" t="n"/>
      <c r="E48" s="17" t="n"/>
      <c r="F48" s="17" t="n"/>
      <c r="G48" s="17" t="n"/>
      <c r="H48" s="17" t="n"/>
      <c r="I48" s="52" t="n"/>
      <c r="J48" s="17" t="n"/>
      <c r="K48" s="52" t="n"/>
      <c r="L48" s="18">
        <f>IF($B48="","",IF($J48="引継ぎ済み","済",IF(NOT(ISNUMBER($I48)),"期限未設定",IF($O48&lt;0,"超過 "&amp;ABS($O48)&amp;"日",IF($O48=0,"今日","あと "&amp;$O48&amp;"日")))))</f>
        <v/>
      </c>
      <c r="M48" s="10" t="n"/>
      <c r="N48" s="54">
        <f>IF(OR($B48="",$J48="引継ぎ済み"),"",IF(ISNUMBER($I48),$I48,100000)+ROW()/100000)</f>
        <v/>
      </c>
      <c r="O48" s="55">
        <f>IF(OR($B48="",$J48="引継ぎ済み",NOT(ISNUMBER($I48))),"",$I48-'進行状況管理'!$B$2)</f>
        <v/>
      </c>
      <c r="P48" s="44" t="n"/>
      <c r="Q48" s="44" t="n"/>
    </row>
    <row r="49">
      <c r="A49" s="44" t="n"/>
      <c r="B49" s="44" t="n"/>
      <c r="C49" s="44" t="n"/>
      <c r="D49" s="44" t="n"/>
      <c r="E49" s="44" t="n"/>
      <c r="F49" s="44" t="n"/>
      <c r="G49" s="44" t="n"/>
      <c r="H49" s="44" t="n"/>
      <c r="I49" s="44" t="n"/>
      <c r="J49" s="44" t="n"/>
      <c r="K49" s="44" t="n"/>
      <c r="L49" s="44" t="n"/>
      <c r="M49" s="44" t="n"/>
      <c r="N49" s="44" t="n"/>
      <c r="O49" s="44" t="n"/>
      <c r="P49" s="44" t="n"/>
      <c r="Q49" s="44" t="n"/>
    </row>
    <row r="50" ht="30" customHeight="1">
      <c r="A50" s="47" t="inlineStr">
        <is>
          <t>No（1〜40）は書き換えません。業務別詳細はこの番号で業務名を探します。一覧は並べ替えても構いません（No も一緒に動きます）。行を削除せず、使わない行は中身を消すだけにします。</t>
        </is>
      </c>
      <c r="B50" s="44" t="n"/>
      <c r="C50" s="44" t="n"/>
      <c r="D50" s="44" t="n"/>
      <c r="E50" s="44" t="n"/>
      <c r="F50" s="44" t="n"/>
      <c r="G50" s="44" t="n"/>
      <c r="H50" s="44" t="n"/>
      <c r="I50" s="44" t="n"/>
      <c r="J50" s="44" t="n"/>
      <c r="K50" s="44" t="n"/>
      <c r="L50" s="44" t="n"/>
      <c r="M50" s="44" t="n"/>
      <c r="N50" s="44" t="n"/>
      <c r="O50" s="44" t="n"/>
      <c r="P50" s="44" t="n"/>
      <c r="Q50" s="44" t="n"/>
    </row>
  </sheetData>
  <autoFilter ref="A8:M48"/>
  <mergeCells count="28">
    <mergeCell ref="F4:G4"/>
    <mergeCell ref="J5:K5"/>
    <mergeCell ref="F6:G6"/>
    <mergeCell ref="H4:I4"/>
    <mergeCell ref="A6:B6"/>
    <mergeCell ref="F3:G3"/>
    <mergeCell ref="L3:M3"/>
    <mergeCell ref="H6:I6"/>
    <mergeCell ref="J6:K6"/>
    <mergeCell ref="F5:G5"/>
    <mergeCell ref="L5:M5"/>
    <mergeCell ref="A3:B3"/>
    <mergeCell ref="J4:K4"/>
    <mergeCell ref="A1:M1"/>
    <mergeCell ref="L4:M4"/>
    <mergeCell ref="A5:B5"/>
    <mergeCell ref="C3:E3"/>
    <mergeCell ref="A7:M7"/>
    <mergeCell ref="C6:E6"/>
    <mergeCell ref="H3:I3"/>
    <mergeCell ref="A4:B4"/>
    <mergeCell ref="J3:K3"/>
    <mergeCell ref="C5:E5"/>
    <mergeCell ref="L6:M6"/>
    <mergeCell ref="A50:M50"/>
    <mergeCell ref="C4:E4"/>
    <mergeCell ref="H5:I5"/>
    <mergeCell ref="A2:M2"/>
  </mergeCells>
  <conditionalFormatting sqref="A9:M48">
    <cfRule type="expression" priority="1" dxfId="0">
      <formula>AND(ISNUMBER($O9),$O9&lt;0)</formula>
    </cfRule>
    <cfRule type="expression" priority="2" dxfId="1">
      <formula>AND(ISNUMBER($O9),$O9&gt;=0,$O9&lt;=3)</formula>
    </cfRule>
    <cfRule type="expression" priority="3" dxfId="2">
      <formula>AND($B9&lt;&gt;"",$J9="引継ぎ済み")</formula>
    </cfRule>
  </conditionalFormatting>
  <dataValidations count="12">
    <dataValidation sqref="L3" showDropDown="0" showInputMessage="0" showErrorMessage="1" allowBlank="1" errorTitle="一覧から選んでください" error="プルダウンの一覧から選んでください。" type="list">
      <formula1>"退職,異動,休職・産休・育休,その他"</formula1>
    </dataValidation>
    <dataValidation sqref="H5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  <dataValidation sqref="L5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  <dataValidation sqref="C6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  <dataValidation sqref="H6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  <dataValidation sqref="C9:C48" showDropDown="0" showInputMessage="0" showErrorMessage="1" allowBlank="1" errorTitle="一覧から選んでください" error="プルダウンの一覧から選んでください。" type="list">
      <formula1>"毎日,毎週,毎月,四半期,半年,年1回,不定期"</formula1>
    </dataValidation>
    <dataValidation sqref="F9:F48" showDropDown="0" showInputMessage="0" showErrorMessage="1" allowBlank="1" errorTitle="一覧から選んでください" error="A・B・C から選んでください（A=止まると取引先や社員に迷惑がかかる）。" type="list">
      <formula1>"A,B,C"</formula1>
    </dataValidation>
    <dataValidation sqref="G9:G48" showDropDown="0" showInputMessage="0" showErrorMessage="1" allowBlank="1" errorTitle="一覧から選んでください" error="上の欄の後任者1〜3に入れた名前か「未定」を選んでください。" type="list">
      <formula1>=$Q$3:$Q$6</formula1>
    </dataValidation>
    <dataValidation sqref="H9:H48" showDropDown="0" showInputMessage="0" showErrorMessage="1" allowBlank="1" errorTitle="一覧から選んでください" error="プルダウンの一覧から選んでください。" type="list">
      <formula1>"資料で渡す,説明する,一緒にやる"</formula1>
    </dataValidation>
    <dataValidation sqref="I9:I48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  <dataValidation sqref="J9:J48" showDropDown="0" showInputMessage="0" showErrorMessage="1" allowBlank="1" errorTitle="一覧から選んでください" error="未着手・確認中・引継ぎ済み から選んでください。" type="list">
      <formula1>"未着手,確認中,引継ぎ済み"</formula1>
    </dataValidation>
    <dataValidation sqref="K9:K48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1B3A5C"/>
    <outlinePr summaryBelow="1" summaryRight="1"/>
    <pageSetUpPr fitToPage="0"/>
  </sheetPr>
  <dimension ref="A1:E269"/>
  <sheetViews>
    <sheetView showGridLines="0" tabSelected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9" customWidth="1" min="3" max="3"/>
    <col width="15" customWidth="1" min="4" max="4"/>
    <col width="31" customWidth="1" min="5" max="5"/>
  </cols>
  <sheetData>
    <row r="1" ht="24" customHeight="1">
      <c r="A1" s="43" t="inlineStr">
        <is>
          <t>業務別詳細 1（記入例）</t>
        </is>
      </c>
      <c r="B1" s="44" t="n"/>
      <c r="C1" s="44" t="n"/>
      <c r="D1" s="15" t="inlineStr">
        <is>
          <t>状態</t>
        </is>
      </c>
      <c r="E1" s="53">
        <f>IF($C2="","",IFERROR(IF(INDEX('引継ぎ概要'!$B$9:$B$48,MATCH($C2,'引継ぎ概要'!$A$9:$A$48,0))="","",INDEX('引継ぎ概要'!$J$9:$J$48,MATCH($C2,'引継ぎ概要'!$A$9:$A$48,0))&amp;IF(INDEX('引継ぎ概要'!$J$9:$J$48,MATCH($C2,'引継ぎ概要'!$A$9:$A$48,0))="","未着手","")&amp;IF(OR(INDEX('引継ぎ概要'!$L$9:$L$48,MATCH($C2,'引継ぎ概要'!$A$9:$A$48,0))="済",INDEX('引継ぎ概要'!$L$9:$L$48,MATCH($C2,'引継ぎ概要'!$A$9:$A$48,0))=""),"","（"&amp;INDEX('引継ぎ概要'!$L$9:$L$48,MATCH($C2,'引継ぎ概要'!$A$9:$A$48,0))&amp;"）")),""))</f>
        <v/>
      </c>
    </row>
    <row r="2" ht="21" customHeight="1">
      <c r="A2" s="49" t="inlineStr">
        <is>
          <t>業務No（引継ぎ概要の番号）</t>
        </is>
      </c>
      <c r="B2" s="50" t="n"/>
      <c r="C2" s="56" t="n">
        <v>1</v>
      </c>
      <c r="D2" s="49" t="inlineStr">
        <is>
          <t>業務名</t>
        </is>
      </c>
      <c r="E2" s="22">
        <f>IF($C2="","",IFERROR(INDEX('引継ぎ概要'!$B$9:$B$48,MATCH($C2,'引継ぎ概要'!$A$9:$A$48,0))&amp;"","※引継ぎ概要にない番号"))</f>
        <v/>
      </c>
    </row>
    <row r="3" ht="21" customHeight="1">
      <c r="A3" s="49" t="inlineStr">
        <is>
          <t>頻度・時期</t>
        </is>
      </c>
      <c r="B3" s="50" t="n"/>
      <c r="C3" s="23">
        <f>IF($C2="","",IFERROR(INDEX('引継ぎ概要'!$C$9:$C$48,MATCH($C2,'引継ぎ概要'!$A$9:$A$48,0))&amp;IF(INDEX('引継ぎ概要'!$D$9:$D$48,MATCH($C2,'引継ぎ概要'!$A$9:$A$48,0))="","","／"&amp;INDEX('引継ぎ概要'!$D$9:$D$48,MATCH($C2,'引継ぎ概要'!$A$9:$A$48,0))),""))</f>
        <v/>
      </c>
      <c r="D3" s="51" t="n"/>
      <c r="E3" s="50" t="n"/>
    </row>
    <row r="4" ht="21" customHeight="1">
      <c r="A4" s="49" t="inlineStr">
        <is>
          <t>後任者</t>
        </is>
      </c>
      <c r="B4" s="50" t="n"/>
      <c r="C4" s="23">
        <f>IF($C2="","",IFERROR(INDEX('引継ぎ概要'!$G$9:$G$48,MATCH($C2,'引継ぎ概要'!$A$9:$A$48,0))&amp;"",""))</f>
        <v/>
      </c>
      <c r="D4" s="49" t="inlineStr">
        <is>
          <t>引継ぎ期限</t>
        </is>
      </c>
      <c r="E4" s="57">
        <f>IF($C2="","",IFERROR(IF(INDEX('引継ぎ概要'!$I$9:$I$48,MATCH($C2,'引継ぎ概要'!$A$9:$A$48,0))="","",INDEX('引継ぎ概要'!$I$9:$I$48,MATCH($C2,'引継ぎ概要'!$A$9:$A$48,0))),""))</f>
        <v/>
      </c>
    </row>
    <row r="5" ht="17" customHeight="1">
      <c r="A5" s="53" t="inlineStr">
        <is>
          <t>この業務の目的（何のために・誰のためにやるか）</t>
        </is>
      </c>
      <c r="B5" s="51" t="n"/>
      <c r="C5" s="51" t="n"/>
      <c r="D5" s="51" t="n"/>
      <c r="E5" s="50" t="n"/>
    </row>
    <row r="6" ht="34" customHeight="1">
      <c r="A6" s="25" t="inlineStr">
        <is>
          <t>取引先に当月の納品分を請求し、翌月末までに入金してもらうため。送るのが遅れると、入金が1か月ずれる取引先がある。</t>
        </is>
      </c>
      <c r="B6" s="51" t="n"/>
      <c r="C6" s="51" t="n"/>
      <c r="D6" s="51" t="n"/>
      <c r="E6" s="50" t="n"/>
    </row>
    <row r="7" ht="19" customHeight="1">
      <c r="A7" s="14" t="inlineStr">
        <is>
          <t>順</t>
        </is>
      </c>
      <c r="B7" s="14" t="inlineStr">
        <is>
          <t>やること</t>
        </is>
      </c>
      <c r="C7" s="14" t="inlineStr">
        <is>
          <t>使うもの・保存場所</t>
        </is>
      </c>
      <c r="D7" s="14" t="inlineStr">
        <is>
          <t>判断の基準・気をつけること</t>
        </is>
      </c>
      <c r="E7" s="50" t="n"/>
    </row>
    <row r="8" ht="40" customHeight="1">
      <c r="A8" s="49" t="n">
        <v>1</v>
      </c>
      <c r="B8" s="25" t="inlineStr">
        <is>
          <t>月末の翌営業日に、販売管理の「受注一覧」から当月の納品済み分を出す</t>
        </is>
      </c>
      <c r="C8" s="25" t="inlineStr">
        <is>
          <t>販売管理システム（受注一覧）</t>
        </is>
      </c>
      <c r="D8" s="25" t="inlineStr">
        <is>
          <t>納品日が当月のものだけ。返品・値引きは営業部のメールで確かめる</t>
        </is>
      </c>
      <c r="E8" s="50" t="n"/>
    </row>
    <row r="9" ht="40" customHeight="1">
      <c r="A9" s="49" t="n">
        <v>2</v>
      </c>
      <c r="B9" s="25" t="inlineStr">
        <is>
          <t>取引先ごとに、請求書のエクセルへ転記する</t>
        </is>
      </c>
      <c r="C9" s="25" t="inlineStr">
        <is>
          <t>共有フォルダ「経理/請求書/2026年度」</t>
        </is>
      </c>
      <c r="D9" s="25" t="inlineStr">
        <is>
          <t>締め日が20日の取引先が2社ある。取引先台帳の「締め日」の列を見る</t>
        </is>
      </c>
      <c r="E9" s="50" t="n"/>
    </row>
    <row r="10" ht="40" customHeight="1">
      <c r="A10" s="49" t="n">
        <v>3</v>
      </c>
      <c r="B10" s="25" t="inlineStr">
        <is>
          <t>部長に確認してもらう</t>
        </is>
      </c>
      <c r="C10" s="25" t="inlineStr">
        <is>
          <t>印刷して部長の机へ</t>
        </is>
      </c>
      <c r="D10" s="25" t="inlineStr">
        <is>
          <t>3営業日目の午前までに回す</t>
        </is>
      </c>
      <c r="E10" s="50" t="n"/>
    </row>
    <row r="11" ht="40" customHeight="1">
      <c r="A11" s="49" t="n">
        <v>4</v>
      </c>
      <c r="B11" s="25" t="inlineStr">
        <is>
          <t>PDFにしてメールで送る。郵送を希望している3社は郵送</t>
        </is>
      </c>
      <c r="C11" s="25" t="inlineStr">
        <is>
          <t>メール・郵送</t>
        </is>
      </c>
      <c r="D11" s="25" t="inlineStr">
        <is>
          <t>郵送の3社は、取引先台帳に「郵送」と書いてある</t>
        </is>
      </c>
      <c r="E11" s="50" t="n"/>
    </row>
    <row r="12" ht="40" customHeight="1">
      <c r="A12" s="49" t="n">
        <v>5</v>
      </c>
      <c r="B12" s="25" t="inlineStr">
        <is>
          <t>請求一覧に、送った日を入れる</t>
        </is>
      </c>
      <c r="C12" s="25" t="inlineStr">
        <is>
          <t>経理/請求書/請求一覧.xlsx</t>
        </is>
      </c>
      <c r="D12" s="25" t="inlineStr">
        <is>
          <t>入金の確認はこの一覧で行う</t>
        </is>
      </c>
      <c r="E12" s="50" t="n"/>
    </row>
    <row r="13" ht="40" customHeight="1">
      <c r="A13" s="49" t="n">
        <v>6</v>
      </c>
      <c r="B13" s="25" t="inlineStr">
        <is>
          <t>翌月末に入金を確かめ、入っていない分を部長に知らせる</t>
        </is>
      </c>
      <c r="C13" s="25" t="inlineStr">
        <is>
          <t>ネットバンキング（入出金明細）</t>
        </is>
      </c>
      <c r="D13" s="25" t="inlineStr">
        <is>
          <t>入金がない取引先には、翌月5日までに先方の担当者へ連絡する</t>
        </is>
      </c>
      <c r="E13" s="50" t="n"/>
    </row>
    <row r="14" ht="40" customHeight="1">
      <c r="A14" s="49" t="n">
        <v>7</v>
      </c>
      <c r="B14" s="25" t="n"/>
      <c r="C14" s="25" t="n"/>
      <c r="D14" s="25" t="n"/>
      <c r="E14" s="50" t="n"/>
    </row>
    <row r="15" ht="40" customHeight="1">
      <c r="A15" s="49" t="n">
        <v>8</v>
      </c>
      <c r="B15" s="25" t="n"/>
      <c r="C15" s="25" t="n"/>
      <c r="D15" s="25" t="n"/>
      <c r="E15" s="50" t="n"/>
    </row>
    <row r="16" ht="19" customHeight="1">
      <c r="A16" s="14" t="inlineStr">
        <is>
          <t>関係者（相手の会社・部署）</t>
        </is>
      </c>
      <c r="B16" s="50" t="n"/>
      <c r="C16" s="14" t="inlineStr">
        <is>
          <t>担当者</t>
        </is>
      </c>
      <c r="D16" s="14" t="inlineStr">
        <is>
          <t>連絡方法</t>
        </is>
      </c>
      <c r="E16" s="14" t="inlineStr">
        <is>
          <t>何をやりとりするか</t>
        </is>
      </c>
    </row>
    <row r="17" ht="26" customHeight="1">
      <c r="A17" s="10" t="inlineStr">
        <is>
          <t>営業部</t>
        </is>
      </c>
      <c r="B17" s="50" t="n"/>
      <c r="C17" s="10" t="inlineStr">
        <is>
          <t>サンプル 四郎</t>
        </is>
      </c>
      <c r="D17" s="10" t="inlineStr">
        <is>
          <t>内線 205</t>
        </is>
      </c>
      <c r="E17" s="10" t="inlineStr">
        <is>
          <t>納品の訂正・値引きの連絡が来る</t>
        </is>
      </c>
    </row>
    <row r="18" ht="26" customHeight="1">
      <c r="A18" s="10" t="inlineStr">
        <is>
          <t>株式会社サンプル工業 経理課</t>
        </is>
      </c>
      <c r="B18" s="50" t="n"/>
      <c r="C18" s="10" t="inlineStr">
        <is>
          <t>山田 様</t>
        </is>
      </c>
      <c r="D18" s="10" t="inlineStr">
        <is>
          <t>メール</t>
        </is>
      </c>
      <c r="E18" s="10" t="inlineStr">
        <is>
          <t>請求書の送り先。宛名は「経理課 御中」</t>
        </is>
      </c>
    </row>
    <row r="19" ht="26" customHeight="1">
      <c r="A19" s="10" t="inlineStr">
        <is>
          <t>総務部</t>
        </is>
      </c>
      <c r="B19" s="50" t="n"/>
      <c r="C19" s="10" t="inlineStr">
        <is>
          <t>サンプル 三郎（部長）</t>
        </is>
      </c>
      <c r="D19" s="10" t="inlineStr">
        <is>
          <t>内線 201</t>
        </is>
      </c>
      <c r="E19" s="10" t="inlineStr">
        <is>
          <t>請求書の確認</t>
        </is>
      </c>
    </row>
    <row r="20" ht="26" customHeight="1">
      <c r="A20" s="10" t="n"/>
      <c r="B20" s="50" t="n"/>
      <c r="C20" s="10" t="n"/>
      <c r="D20" s="10" t="n"/>
      <c r="E20" s="10" t="n"/>
    </row>
    <row r="21" ht="17" customHeight="1">
      <c r="A21" s="53" t="inlineStr">
        <is>
          <t>注意点・過去にあったトラブル（同じ失敗をしないために）</t>
        </is>
      </c>
      <c r="B21" s="51" t="n"/>
      <c r="C21" s="51" t="n"/>
      <c r="D21" s="51" t="n"/>
      <c r="E21" s="50" t="n"/>
    </row>
    <row r="22" ht="46" customHeight="1">
      <c r="A22" s="25" t="inlineStr">
        <is>
          <t>9月に、単価の改定を見落として古い単価で請求し、出し直した。単価が変わった取引先は、営業部から届く改定のメールを先に見る。</t>
        </is>
      </c>
      <c r="B22" s="51" t="n"/>
      <c r="C22" s="51" t="n"/>
      <c r="D22" s="51" t="n"/>
      <c r="E22" s="50" t="n"/>
    </row>
    <row r="23" ht="17" customHeight="1">
      <c r="A23" s="53" t="inlineStr">
        <is>
          <t>進行中の案件・次の予定（日付と、誰が何をするか）</t>
        </is>
      </c>
      <c r="B23" s="51" t="n"/>
      <c r="C23" s="51" t="n"/>
      <c r="D23" s="51" t="n"/>
      <c r="E23" s="50" t="n"/>
    </row>
    <row r="24" ht="34" customHeight="1">
      <c r="A24" s="25" t="inlineStr">
        <is>
          <t>サンプル建設は10月納品分から単価が変わる。改定のメールは「経理/請求書/単価改定」に保存してある。</t>
        </is>
      </c>
      <c r="B24" s="51" t="n"/>
      <c r="C24" s="51" t="n"/>
      <c r="D24" s="51" t="n"/>
      <c r="E24" s="50" t="n"/>
    </row>
    <row r="25" ht="17" customHeight="1">
      <c r="A25" s="53" t="inlineStr">
        <is>
          <t>参考資料（マニュアル・ファイルの保存場所）</t>
        </is>
      </c>
      <c r="B25" s="51" t="n"/>
      <c r="C25" s="51" t="n"/>
      <c r="D25" s="51" t="n"/>
      <c r="E25" s="50" t="n"/>
    </row>
    <row r="26" ht="25" customHeight="1">
      <c r="A26" s="25" t="inlineStr">
        <is>
          <t>経理/請求書/手順メモ.docx（2025年版。郵送先の一覧が古いので、取引先台帳のほうを正とする）</t>
        </is>
      </c>
      <c r="B26" s="51" t="n"/>
      <c r="C26" s="51" t="n"/>
      <c r="D26" s="51" t="n"/>
      <c r="E26" s="50" t="n"/>
    </row>
    <row r="27" ht="8" customHeight="1">
      <c r="A27" s="44" t="n"/>
      <c r="B27" s="44" t="n"/>
      <c r="C27" s="44" t="n"/>
      <c r="D27" s="44" t="n"/>
      <c r="E27" s="44" t="n"/>
    </row>
    <row r="28" ht="24" customHeight="1">
      <c r="A28" s="43" t="inlineStr">
        <is>
          <t>業務別詳細 2（記入例）</t>
        </is>
      </c>
      <c r="B28" s="44" t="n"/>
      <c r="C28" s="44" t="n"/>
      <c r="D28" s="15" t="inlineStr">
        <is>
          <t>状態</t>
        </is>
      </c>
      <c r="E28" s="53">
        <f>IF($C29="","",IFERROR(IF(INDEX('引継ぎ概要'!$B$9:$B$48,MATCH($C29,'引継ぎ概要'!$A$9:$A$48,0))="","",INDEX('引継ぎ概要'!$J$9:$J$48,MATCH($C29,'引継ぎ概要'!$A$9:$A$48,0))&amp;IF(INDEX('引継ぎ概要'!$J$9:$J$48,MATCH($C29,'引継ぎ概要'!$A$9:$A$48,0))="","未着手","")&amp;IF(OR(INDEX('引継ぎ概要'!$L$9:$L$48,MATCH($C29,'引継ぎ概要'!$A$9:$A$48,0))="済",INDEX('引継ぎ概要'!$L$9:$L$48,MATCH($C29,'引継ぎ概要'!$A$9:$A$48,0))=""),"","（"&amp;INDEX('引継ぎ概要'!$L$9:$L$48,MATCH($C29,'引継ぎ概要'!$A$9:$A$48,0))&amp;"）")),""))</f>
        <v/>
      </c>
    </row>
    <row r="29" ht="21" customHeight="1">
      <c r="A29" s="49" t="inlineStr">
        <is>
          <t>業務No（引継ぎ概要の番号）</t>
        </is>
      </c>
      <c r="B29" s="50" t="n"/>
      <c r="C29" s="56" t="n">
        <v>2</v>
      </c>
      <c r="D29" s="49" t="inlineStr">
        <is>
          <t>業務名</t>
        </is>
      </c>
      <c r="E29" s="22">
        <f>IF($C29="","",IFERROR(INDEX('引継ぎ概要'!$B$9:$B$48,MATCH($C29,'引継ぎ概要'!$A$9:$A$48,0))&amp;"","※引継ぎ概要にない番号"))</f>
        <v/>
      </c>
    </row>
    <row r="30" ht="21" customHeight="1">
      <c r="A30" s="49" t="inlineStr">
        <is>
          <t>頻度・時期</t>
        </is>
      </c>
      <c r="B30" s="50" t="n"/>
      <c r="C30" s="23">
        <f>IF($C29="","",IFERROR(INDEX('引継ぎ概要'!$C$9:$C$48,MATCH($C29,'引継ぎ概要'!$A$9:$A$48,0))&amp;IF(INDEX('引継ぎ概要'!$D$9:$D$48,MATCH($C29,'引継ぎ概要'!$A$9:$A$48,0))="","","／"&amp;INDEX('引継ぎ概要'!$D$9:$D$48,MATCH($C29,'引継ぎ概要'!$A$9:$A$48,0))),""))</f>
        <v/>
      </c>
      <c r="D30" s="51" t="n"/>
      <c r="E30" s="50" t="n"/>
    </row>
    <row r="31" ht="21" customHeight="1">
      <c r="A31" s="49" t="inlineStr">
        <is>
          <t>後任者</t>
        </is>
      </c>
      <c r="B31" s="50" t="n"/>
      <c r="C31" s="23">
        <f>IF($C29="","",IFERROR(INDEX('引継ぎ概要'!$G$9:$G$48,MATCH($C29,'引継ぎ概要'!$A$9:$A$48,0))&amp;"",""))</f>
        <v/>
      </c>
      <c r="D31" s="49" t="inlineStr">
        <is>
          <t>引継ぎ期限</t>
        </is>
      </c>
      <c r="E31" s="57">
        <f>IF($C29="","",IFERROR(IF(INDEX('引継ぎ概要'!$I$9:$I$48,MATCH($C29,'引継ぎ概要'!$A$9:$A$48,0))="","",INDEX('引継ぎ概要'!$I$9:$I$48,MATCH($C29,'引継ぎ概要'!$A$9:$A$48,0))),""))</f>
        <v/>
      </c>
    </row>
    <row r="32" ht="17" customHeight="1">
      <c r="A32" s="53" t="inlineStr">
        <is>
          <t>この業務の目的（何のために・誰のためにやるか）</t>
        </is>
      </c>
      <c r="B32" s="51" t="n"/>
      <c r="C32" s="51" t="n"/>
      <c r="D32" s="51" t="n"/>
      <c r="E32" s="50" t="n"/>
    </row>
    <row r="33" ht="34" customHeight="1">
      <c r="A33" s="25" t="inlineStr">
        <is>
          <t>社員が立て替えた経費を、毎月25日に給与とは別に振り込むため。</t>
        </is>
      </c>
      <c r="B33" s="51" t="n"/>
      <c r="C33" s="51" t="n"/>
      <c r="D33" s="51" t="n"/>
      <c r="E33" s="50" t="n"/>
    </row>
    <row r="34" ht="19" customHeight="1">
      <c r="A34" s="14" t="inlineStr">
        <is>
          <t>順</t>
        </is>
      </c>
      <c r="B34" s="14" t="inlineStr">
        <is>
          <t>やること</t>
        </is>
      </c>
      <c r="C34" s="14" t="inlineStr">
        <is>
          <t>使うもの・保存場所</t>
        </is>
      </c>
      <c r="D34" s="14" t="inlineStr">
        <is>
          <t>判断の基準・気をつけること</t>
        </is>
      </c>
      <c r="E34" s="50" t="n"/>
    </row>
    <row r="35" ht="40" customHeight="1">
      <c r="A35" s="49" t="n">
        <v>1</v>
      </c>
      <c r="B35" s="25" t="inlineStr">
        <is>
          <t>20日に締めて、届いた経費精算書を集める</t>
        </is>
      </c>
      <c r="C35" s="25" t="inlineStr">
        <is>
          <t>総務の共有トレー・メール</t>
        </is>
      </c>
      <c r="D35" s="25" t="inlineStr">
        <is>
          <t>20日を過ぎて届いた分は翌月に回し、本人にメールで伝える</t>
        </is>
      </c>
      <c r="E35" s="50" t="n"/>
    </row>
    <row r="36" ht="40" customHeight="1">
      <c r="A36" s="49" t="n">
        <v>2</v>
      </c>
      <c r="B36" s="25" t="inlineStr">
        <is>
          <t>領収書と、金額・日付が合っているかを確かめる</t>
        </is>
      </c>
      <c r="C36" s="25" t="inlineStr">
        <is>
          <t>経費精算書・領収書</t>
        </is>
      </c>
      <c r="D36" s="25" t="inlineStr">
        <is>
          <t>領収書のない交通費は、経路と運賃が書いてあるかを見る</t>
        </is>
      </c>
      <c r="E36" s="50" t="n"/>
    </row>
    <row r="37" ht="40" customHeight="1">
      <c r="A37" s="49" t="n">
        <v>3</v>
      </c>
      <c r="B37" s="25" t="inlineStr">
        <is>
          <t>社内規程の上限を超えるものに、部長の承認があるかを確かめる</t>
        </is>
      </c>
      <c r="C37" s="25" t="inlineStr">
        <is>
          <t>旅費規程（総務/規程）</t>
        </is>
      </c>
      <c r="D37" s="25" t="inlineStr">
        <is>
          <t>承認がないものは本人に差し戻す</t>
        </is>
      </c>
      <c r="E37" s="50" t="n"/>
    </row>
    <row r="38" ht="40" customHeight="1">
      <c r="A38" s="49" t="n">
        <v>4</v>
      </c>
      <c r="B38" s="25" t="inlineStr">
        <is>
          <t>振込データを作る</t>
        </is>
      </c>
      <c r="C38" s="25" t="inlineStr">
        <is>
          <t>ネットバンキング（総合振込）</t>
        </is>
      </c>
      <c r="D38" s="25" t="inlineStr">
        <is>
          <t>振込先は社員の給与口座。口座が変わった人は、先に総務の台帳を直す</t>
        </is>
      </c>
      <c r="E38" s="50" t="n"/>
    </row>
    <row r="39" ht="40" customHeight="1">
      <c r="A39" s="49" t="n">
        <v>5</v>
      </c>
      <c r="B39" s="25" t="inlineStr">
        <is>
          <t>部長が承認して、24日までに送信する</t>
        </is>
      </c>
      <c r="C39" s="25" t="inlineStr">
        <is>
          <t>ネットバンキング</t>
        </is>
      </c>
      <c r="D39" s="25" t="inlineStr">
        <is>
          <t>25日が土日祝のときは、前の営業日に振り込む（社内の決まり）</t>
        </is>
      </c>
      <c r="E39" s="50" t="n"/>
    </row>
    <row r="40" ht="40" customHeight="1">
      <c r="A40" s="49" t="n">
        <v>6</v>
      </c>
      <c r="B40" s="25" t="inlineStr">
        <is>
          <t>精算書を月ごとにとじる</t>
        </is>
      </c>
      <c r="C40" s="25" t="inlineStr">
        <is>
          <t>総務の書庫（2段目）</t>
        </is>
      </c>
      <c r="D40" s="25" t="inlineStr">
        <is>
          <t>とじる前に、振込の明細と件数を合わせる</t>
        </is>
      </c>
      <c r="E40" s="50" t="n"/>
    </row>
    <row r="41" ht="40" customHeight="1">
      <c r="A41" s="49" t="n">
        <v>7</v>
      </c>
      <c r="B41" s="25" t="n"/>
      <c r="C41" s="25" t="n"/>
      <c r="D41" s="25" t="n"/>
      <c r="E41" s="50" t="n"/>
    </row>
    <row r="42" ht="40" customHeight="1">
      <c r="A42" s="49" t="n">
        <v>8</v>
      </c>
      <c r="B42" s="25" t="n"/>
      <c r="C42" s="25" t="n"/>
      <c r="D42" s="25" t="n"/>
      <c r="E42" s="50" t="n"/>
    </row>
    <row r="43" ht="19" customHeight="1">
      <c r="A43" s="14" t="inlineStr">
        <is>
          <t>関係者（相手の会社・部署）</t>
        </is>
      </c>
      <c r="B43" s="50" t="n"/>
      <c r="C43" s="14" t="inlineStr">
        <is>
          <t>担当者</t>
        </is>
      </c>
      <c r="D43" s="14" t="inlineStr">
        <is>
          <t>連絡方法</t>
        </is>
      </c>
      <c r="E43" s="14" t="inlineStr">
        <is>
          <t>何をやりとりするか</t>
        </is>
      </c>
    </row>
    <row r="44" ht="26" customHeight="1">
      <c r="A44" s="10" t="inlineStr">
        <is>
          <t>各部の社員</t>
        </is>
      </c>
      <c r="B44" s="50" t="n"/>
      <c r="C44" s="10" t="inlineStr">
        <is>
          <t>提出した本人</t>
        </is>
      </c>
      <c r="D44" s="10" t="inlineStr">
        <is>
          <t>メール</t>
        </is>
      </c>
      <c r="E44" s="10" t="inlineStr">
        <is>
          <t>精算書の提出・差し戻し</t>
        </is>
      </c>
    </row>
    <row r="45" ht="26" customHeight="1">
      <c r="A45" s="10" t="inlineStr">
        <is>
          <t>総務部</t>
        </is>
      </c>
      <c r="B45" s="50" t="n"/>
      <c r="C45" s="10" t="inlineStr">
        <is>
          <t>サンプル 三郎（部長）</t>
        </is>
      </c>
      <c r="D45" s="10" t="inlineStr">
        <is>
          <t>内線 201</t>
        </is>
      </c>
      <c r="E45" s="10" t="inlineStr">
        <is>
          <t>振込の承認</t>
        </is>
      </c>
    </row>
    <row r="46" ht="26" customHeight="1">
      <c r="A46" s="10" t="inlineStr">
        <is>
          <t>サンプル銀行 法人窓口</t>
        </is>
      </c>
      <c r="B46" s="50" t="n"/>
      <c r="C46" s="10" t="inlineStr">
        <is>
          <t>窓口の担当者</t>
        </is>
      </c>
      <c r="D46" s="10" t="inlineStr">
        <is>
          <t>電話</t>
        </is>
      </c>
      <c r="E46" s="10" t="inlineStr">
        <is>
          <t>ネットバンキングの操作で困ったとき</t>
        </is>
      </c>
    </row>
    <row r="47" ht="26" customHeight="1">
      <c r="A47" s="10" t="n"/>
      <c r="B47" s="50" t="n"/>
      <c r="C47" s="10" t="n"/>
      <c r="D47" s="10" t="n"/>
      <c r="E47" s="10" t="n"/>
    </row>
    <row r="48" ht="17" customHeight="1">
      <c r="A48" s="53" t="inlineStr">
        <is>
          <t>注意点・過去にあったトラブル（同じ失敗をしないために）</t>
        </is>
      </c>
      <c r="B48" s="51" t="n"/>
      <c r="C48" s="51" t="n"/>
      <c r="D48" s="51" t="n"/>
      <c r="E48" s="50" t="n"/>
    </row>
    <row r="49" ht="46" customHeight="1">
      <c r="A49" s="25" t="inlineStr">
        <is>
          <t>8月に、口座を変えた社員の台帳を直し忘れ、振込が戻ってきた。振込データを作る前に、総務の台帳の更新日を見る。</t>
        </is>
      </c>
      <c r="B49" s="51" t="n"/>
      <c r="C49" s="51" t="n"/>
      <c r="D49" s="51" t="n"/>
      <c r="E49" s="50" t="n"/>
    </row>
    <row r="50" ht="17" customHeight="1">
      <c r="A50" s="53" t="inlineStr">
        <is>
          <t>進行中の案件・次の予定（日付と、誰が何をするか）</t>
        </is>
      </c>
      <c r="B50" s="51" t="n"/>
      <c r="C50" s="51" t="n"/>
      <c r="D50" s="51" t="n"/>
      <c r="E50" s="50" t="n"/>
    </row>
    <row r="51" ht="34" customHeight="1">
      <c r="A51" s="25" t="inlineStr">
        <is>
          <t>10月分は後任者のサンプル 一郎さんが作り、前任者が横で確かめる（10/23）。</t>
        </is>
      </c>
      <c r="B51" s="51" t="n"/>
      <c r="C51" s="51" t="n"/>
      <c r="D51" s="51" t="n"/>
      <c r="E51" s="50" t="n"/>
    </row>
    <row r="52" ht="17" customHeight="1">
      <c r="A52" s="53" t="inlineStr">
        <is>
          <t>参考資料（マニュアル・ファイルの保存場所）</t>
        </is>
      </c>
      <c r="B52" s="51" t="n"/>
      <c r="C52" s="51" t="n"/>
      <c r="D52" s="51" t="n"/>
      <c r="E52" s="50" t="n"/>
    </row>
    <row r="53" ht="25" customHeight="1">
      <c r="A53" s="25" t="inlineStr">
        <is>
          <t>総務/規程/旅費規程.pdf、経理/経費精算/手順メモ.xlsx</t>
        </is>
      </c>
      <c r="B53" s="51" t="n"/>
      <c r="C53" s="51" t="n"/>
      <c r="D53" s="51" t="n"/>
      <c r="E53" s="50" t="n"/>
    </row>
    <row r="54" ht="8" customHeight="1">
      <c r="A54" s="44" t="n"/>
      <c r="B54" s="44" t="n"/>
      <c r="C54" s="44" t="n"/>
      <c r="D54" s="44" t="n"/>
      <c r="E54" s="44" t="n"/>
    </row>
    <row r="55" ht="24" customHeight="1">
      <c r="A55" s="43" t="inlineStr">
        <is>
          <t>業務別詳細 3（記入例）</t>
        </is>
      </c>
      <c r="B55" s="44" t="n"/>
      <c r="C55" s="44" t="n"/>
      <c r="D55" s="15" t="inlineStr">
        <is>
          <t>状態</t>
        </is>
      </c>
      <c r="E55" s="53">
        <f>IF($C56="","",IFERROR(IF(INDEX('引継ぎ概要'!$B$9:$B$48,MATCH($C56,'引継ぎ概要'!$A$9:$A$48,0))="","",INDEX('引継ぎ概要'!$J$9:$J$48,MATCH($C56,'引継ぎ概要'!$A$9:$A$48,0))&amp;IF(INDEX('引継ぎ概要'!$J$9:$J$48,MATCH($C56,'引継ぎ概要'!$A$9:$A$48,0))="","未着手","")&amp;IF(OR(INDEX('引継ぎ概要'!$L$9:$L$48,MATCH($C56,'引継ぎ概要'!$A$9:$A$48,0))="済",INDEX('引継ぎ概要'!$L$9:$L$48,MATCH($C56,'引継ぎ概要'!$A$9:$A$48,0))=""),"","（"&amp;INDEX('引継ぎ概要'!$L$9:$L$48,MATCH($C56,'引継ぎ概要'!$A$9:$A$48,0))&amp;"）")),""))</f>
        <v/>
      </c>
    </row>
    <row r="56" ht="21" customHeight="1">
      <c r="A56" s="49" t="inlineStr">
        <is>
          <t>業務No（引継ぎ概要の番号）</t>
        </is>
      </c>
      <c r="B56" s="50" t="n"/>
      <c r="C56" s="56" t="n">
        <v>10</v>
      </c>
      <c r="D56" s="49" t="inlineStr">
        <is>
          <t>業務名</t>
        </is>
      </c>
      <c r="E56" s="22">
        <f>IF($C56="","",IFERROR(INDEX('引継ぎ概要'!$B$9:$B$48,MATCH($C56,'引継ぎ概要'!$A$9:$A$48,0))&amp;"","※引継ぎ概要にない番号"))</f>
        <v/>
      </c>
    </row>
    <row r="57" ht="21" customHeight="1">
      <c r="A57" s="49" t="inlineStr">
        <is>
          <t>頻度・時期</t>
        </is>
      </c>
      <c r="B57" s="50" t="n"/>
      <c r="C57" s="23">
        <f>IF($C56="","",IFERROR(INDEX('引継ぎ概要'!$C$9:$C$48,MATCH($C56,'引継ぎ概要'!$A$9:$A$48,0))&amp;IF(INDEX('引継ぎ概要'!$D$9:$D$48,MATCH($C56,'引継ぎ概要'!$A$9:$A$48,0))="","","／"&amp;INDEX('引継ぎ概要'!$D$9:$D$48,MATCH($C56,'引継ぎ概要'!$A$9:$A$48,0))),""))</f>
        <v/>
      </c>
      <c r="D57" s="51" t="n"/>
      <c r="E57" s="50" t="n"/>
    </row>
    <row r="58" ht="21" customHeight="1">
      <c r="A58" s="49" t="inlineStr">
        <is>
          <t>後任者</t>
        </is>
      </c>
      <c r="B58" s="50" t="n"/>
      <c r="C58" s="23">
        <f>IF($C56="","",IFERROR(INDEX('引継ぎ概要'!$G$9:$G$48,MATCH($C56,'引継ぎ概要'!$A$9:$A$48,0))&amp;"",""))</f>
        <v/>
      </c>
      <c r="D58" s="49" t="inlineStr">
        <is>
          <t>引継ぎ期限</t>
        </is>
      </c>
      <c r="E58" s="57">
        <f>IF($C56="","",IFERROR(IF(INDEX('引継ぎ概要'!$I$9:$I$48,MATCH($C56,'引継ぎ概要'!$A$9:$A$48,0))="","",INDEX('引継ぎ概要'!$I$9:$I$48,MATCH($C56,'引継ぎ概要'!$A$9:$A$48,0))),""))</f>
        <v/>
      </c>
    </row>
    <row r="59" ht="17" customHeight="1">
      <c r="A59" s="53" t="inlineStr">
        <is>
          <t>この業務の目的（何のために・誰のためにやるか）</t>
        </is>
      </c>
      <c r="B59" s="51" t="n"/>
      <c r="C59" s="51" t="n"/>
      <c r="D59" s="51" t="n"/>
      <c r="E59" s="50" t="n"/>
    </row>
    <row r="60" ht="34" customHeight="1">
      <c r="A60" s="25" t="inlineStr">
        <is>
          <t>毎年11月に、全社員の健康診断の日程を決めて案内するため。</t>
        </is>
      </c>
      <c r="B60" s="51" t="n"/>
      <c r="C60" s="51" t="n"/>
      <c r="D60" s="51" t="n"/>
      <c r="E60" s="50" t="n"/>
    </row>
    <row r="61" ht="19" customHeight="1">
      <c r="A61" s="14" t="inlineStr">
        <is>
          <t>順</t>
        </is>
      </c>
      <c r="B61" s="14" t="inlineStr">
        <is>
          <t>やること</t>
        </is>
      </c>
      <c r="C61" s="14" t="inlineStr">
        <is>
          <t>使うもの・保存場所</t>
        </is>
      </c>
      <c r="D61" s="14" t="inlineStr">
        <is>
          <t>判断の基準・気をつけること</t>
        </is>
      </c>
      <c r="E61" s="50" t="n"/>
    </row>
    <row r="62" ht="40" customHeight="1">
      <c r="A62" s="49" t="n">
        <v>1</v>
      </c>
      <c r="B62" s="25" t="inlineStr">
        <is>
          <t>9月に、昨年と同じ健診機関に日程の候補をもらう</t>
        </is>
      </c>
      <c r="C62" s="25" t="inlineStr">
        <is>
          <t>電話・メール（サンプル健診センター）</t>
        </is>
      </c>
      <c r="D62" s="25" t="inlineStr">
        <is>
          <t>昨年の申込書は「総務/健康診断/2025」にある</t>
        </is>
      </c>
      <c r="E62" s="50" t="n"/>
    </row>
    <row r="63" ht="40" customHeight="1">
      <c r="A63" s="49" t="n">
        <v>2</v>
      </c>
      <c r="B63" s="25" t="inlineStr">
        <is>
          <t>社員に候補日を案内し、希望日を集める</t>
        </is>
      </c>
      <c r="C63" s="25" t="inlineStr">
        <is>
          <t>社内メール・回答表.xlsx</t>
        </is>
      </c>
      <c r="D63" s="25" t="inlineStr">
        <is>
          <t>夜勤明けの社員は午後の枠にする</t>
        </is>
      </c>
      <c r="E63" s="50" t="n"/>
    </row>
    <row r="64" ht="40" customHeight="1">
      <c r="A64" s="49" t="n">
        <v>3</v>
      </c>
      <c r="B64" s="25" t="inlineStr">
        <is>
          <t>健診機関に人数と日程を申し込む</t>
        </is>
      </c>
      <c r="C64" s="25" t="inlineStr">
        <is>
          <t>健診機関の申込書</t>
        </is>
      </c>
      <c r="D64" s="25" t="inlineStr">
        <is>
          <t>昨年は実施日の1か月前が申込みの締めだった。今年の締めは健診機関に聞く</t>
        </is>
      </c>
      <c r="E64" s="50" t="n"/>
    </row>
    <row r="65" ht="40" customHeight="1">
      <c r="A65" s="49" t="n">
        <v>4</v>
      </c>
      <c r="B65" s="25" t="inlineStr">
        <is>
          <t>受診票を配り、受診日を本人に伝える</t>
        </is>
      </c>
      <c r="C65" s="25" t="inlineStr">
        <is>
          <t>社内便</t>
        </is>
      </c>
      <c r="D65" s="25" t="inlineStr">
        <is>
          <t>受診票は本人にだけ渡す</t>
        </is>
      </c>
      <c r="E65" s="50" t="n"/>
    </row>
    <row r="66" ht="40" customHeight="1">
      <c r="A66" s="49" t="n">
        <v>5</v>
      </c>
      <c r="B66" s="25" t="inlineStr">
        <is>
          <t>受けていない社員に連絡して、追加の日を決める</t>
        </is>
      </c>
      <c r="C66" s="25" t="inlineStr">
        <is>
          <t>回答表.xlsx</t>
        </is>
      </c>
      <c r="D66" s="25" t="inlineStr">
        <is>
          <t>追加の日は健診機関に空きを聞いて決める</t>
        </is>
      </c>
      <c r="E66" s="50" t="n"/>
    </row>
    <row r="67" ht="40" customHeight="1">
      <c r="A67" s="49" t="n">
        <v>6</v>
      </c>
      <c r="B67" s="25" t="inlineStr">
        <is>
          <t>結果が届いたら、総務の鍵のかかる棚にしまう</t>
        </is>
      </c>
      <c r="C67" s="25" t="inlineStr">
        <is>
          <t>総務の書庫（鍵付き）</t>
        </is>
      </c>
      <c r="D67" s="25" t="inlineStr">
        <is>
          <t>結果は本人と担当者だけが見る</t>
        </is>
      </c>
      <c r="E67" s="50" t="n"/>
    </row>
    <row r="68" ht="40" customHeight="1">
      <c r="A68" s="49" t="n">
        <v>7</v>
      </c>
      <c r="B68" s="25" t="n"/>
      <c r="C68" s="25" t="n"/>
      <c r="D68" s="25" t="n"/>
      <c r="E68" s="50" t="n"/>
    </row>
    <row r="69" ht="40" customHeight="1">
      <c r="A69" s="49" t="n">
        <v>8</v>
      </c>
      <c r="B69" s="25" t="n"/>
      <c r="C69" s="25" t="n"/>
      <c r="D69" s="25" t="n"/>
      <c r="E69" s="50" t="n"/>
    </row>
    <row r="70" ht="19" customHeight="1">
      <c r="A70" s="14" t="inlineStr">
        <is>
          <t>関係者（相手の会社・部署）</t>
        </is>
      </c>
      <c r="B70" s="50" t="n"/>
      <c r="C70" s="14" t="inlineStr">
        <is>
          <t>担当者</t>
        </is>
      </c>
      <c r="D70" s="14" t="inlineStr">
        <is>
          <t>連絡方法</t>
        </is>
      </c>
      <c r="E70" s="14" t="inlineStr">
        <is>
          <t>何をやりとりするか</t>
        </is>
      </c>
    </row>
    <row r="71" ht="26" customHeight="1">
      <c r="A71" s="10" t="inlineStr">
        <is>
          <t>サンプル健診センター</t>
        </is>
      </c>
      <c r="B71" s="50" t="n"/>
      <c r="C71" s="10" t="inlineStr">
        <is>
          <t>受付の担当者</t>
        </is>
      </c>
      <c r="D71" s="10" t="inlineStr">
        <is>
          <t>電話</t>
        </is>
      </c>
      <c r="E71" s="10" t="inlineStr">
        <is>
          <t>日程の候補・申込み</t>
        </is>
      </c>
    </row>
    <row r="72" ht="26" customHeight="1">
      <c r="A72" s="10" t="inlineStr">
        <is>
          <t>各部の課長</t>
        </is>
      </c>
      <c r="B72" s="50" t="n"/>
      <c r="C72" s="10" t="inlineStr">
        <is>
          <t>課長</t>
        </is>
      </c>
      <c r="D72" s="10" t="inlineStr">
        <is>
          <t>メール</t>
        </is>
      </c>
      <c r="E72" s="10" t="inlineStr">
        <is>
          <t>部下の受診日の調整</t>
        </is>
      </c>
    </row>
    <row r="73" ht="26" customHeight="1">
      <c r="A73" s="10" t="inlineStr">
        <is>
          <t>総務部</t>
        </is>
      </c>
      <c r="B73" s="50" t="n"/>
      <c r="C73" s="10" t="inlineStr">
        <is>
          <t>サンプル 三郎（部長）</t>
        </is>
      </c>
      <c r="D73" s="10" t="inlineStr">
        <is>
          <t>内線 201</t>
        </is>
      </c>
      <c r="E73" s="10" t="inlineStr">
        <is>
          <t>費用の承認</t>
        </is>
      </c>
    </row>
    <row r="74" ht="26" customHeight="1">
      <c r="A74" s="10" t="n"/>
      <c r="B74" s="50" t="n"/>
      <c r="C74" s="10" t="n"/>
      <c r="D74" s="10" t="n"/>
      <c r="E74" s="10" t="n"/>
    </row>
    <row r="75" ht="17" customHeight="1">
      <c r="A75" s="53" t="inlineStr">
        <is>
          <t>注意点・過去にあったトラブル（同じ失敗をしないために）</t>
        </is>
      </c>
      <c r="B75" s="51" t="n"/>
      <c r="C75" s="51" t="n"/>
      <c r="D75" s="51" t="n"/>
      <c r="E75" s="50" t="n"/>
    </row>
    <row r="76" ht="46" customHeight="1">
      <c r="A76" s="25" t="inlineStr">
        <is>
          <t>昨年は申込みが遅れて、希望の週が埋まっていた。候補日は9月のうちにもらう。</t>
        </is>
      </c>
      <c r="B76" s="51" t="n"/>
      <c r="C76" s="51" t="n"/>
      <c r="D76" s="51" t="n"/>
      <c r="E76" s="50" t="n"/>
    </row>
    <row r="77" ht="17" customHeight="1">
      <c r="A77" s="53" t="inlineStr">
        <is>
          <t>進行中の案件・次の予定（日付と、誰が何をするか）</t>
        </is>
      </c>
      <c r="B77" s="51" t="n"/>
      <c r="C77" s="51" t="n"/>
      <c r="D77" s="51" t="n"/>
      <c r="E77" s="50" t="n"/>
    </row>
    <row r="78" ht="34" customHeight="1">
      <c r="A78" s="25" t="inlineStr">
        <is>
          <t>今年分は候補日（11/10・11/12・11/17）をもらった段階。社員への案内は、後任者の見本 次郎さんが10/20までに出す。</t>
        </is>
      </c>
      <c r="B78" s="51" t="n"/>
      <c r="C78" s="51" t="n"/>
      <c r="D78" s="51" t="n"/>
      <c r="E78" s="50" t="n"/>
    </row>
    <row r="79" ht="17" customHeight="1">
      <c r="A79" s="53" t="inlineStr">
        <is>
          <t>参考資料（マニュアル・ファイルの保存場所）</t>
        </is>
      </c>
      <c r="B79" s="51" t="n"/>
      <c r="C79" s="51" t="n"/>
      <c r="D79" s="51" t="n"/>
      <c r="E79" s="50" t="n"/>
    </row>
    <row r="80" ht="25" customHeight="1">
      <c r="A80" s="25" t="inlineStr">
        <is>
          <t>総務/健康診断/2025（申込書・案内文・回答表）</t>
        </is>
      </c>
      <c r="B80" s="51" t="n"/>
      <c r="C80" s="51" t="n"/>
      <c r="D80" s="51" t="n"/>
      <c r="E80" s="50" t="n"/>
    </row>
    <row r="81" ht="8" customHeight="1">
      <c r="A81" s="44" t="n"/>
      <c r="B81" s="44" t="n"/>
      <c r="C81" s="44" t="n"/>
      <c r="D81" s="44" t="n"/>
      <c r="E81" s="44" t="n"/>
    </row>
    <row r="82" ht="24" customHeight="1">
      <c r="A82" s="43" t="inlineStr">
        <is>
          <t>業務別詳細 4</t>
        </is>
      </c>
      <c r="B82" s="44" t="n"/>
      <c r="C82" s="44" t="n"/>
      <c r="D82" s="15" t="inlineStr">
        <is>
          <t>状態</t>
        </is>
      </c>
      <c r="E82" s="53">
        <f>IF($C83="","",IFERROR(IF(INDEX('引継ぎ概要'!$B$9:$B$48,MATCH($C83,'引継ぎ概要'!$A$9:$A$48,0))="","",INDEX('引継ぎ概要'!$J$9:$J$48,MATCH($C83,'引継ぎ概要'!$A$9:$A$48,0))&amp;IF(INDEX('引継ぎ概要'!$J$9:$J$48,MATCH($C83,'引継ぎ概要'!$A$9:$A$48,0))="","未着手","")&amp;IF(OR(INDEX('引継ぎ概要'!$L$9:$L$48,MATCH($C83,'引継ぎ概要'!$A$9:$A$48,0))="済",INDEX('引継ぎ概要'!$L$9:$L$48,MATCH($C83,'引継ぎ概要'!$A$9:$A$48,0))=""),"","（"&amp;INDEX('引継ぎ概要'!$L$9:$L$48,MATCH($C83,'引継ぎ概要'!$A$9:$A$48,0))&amp;"）")),""))</f>
        <v/>
      </c>
    </row>
    <row r="83" ht="21" customHeight="1">
      <c r="A83" s="49" t="inlineStr">
        <is>
          <t>業務No（引継ぎ概要の番号）</t>
        </is>
      </c>
      <c r="B83" s="50" t="n"/>
      <c r="C83" s="56" t="n"/>
      <c r="D83" s="49" t="inlineStr">
        <is>
          <t>業務名</t>
        </is>
      </c>
      <c r="E83" s="22">
        <f>IF($C83="","",IFERROR(INDEX('引継ぎ概要'!$B$9:$B$48,MATCH($C83,'引継ぎ概要'!$A$9:$A$48,0))&amp;"","※引継ぎ概要にない番号"))</f>
        <v/>
      </c>
    </row>
    <row r="84" ht="21" customHeight="1">
      <c r="A84" s="49" t="inlineStr">
        <is>
          <t>頻度・時期</t>
        </is>
      </c>
      <c r="B84" s="50" t="n"/>
      <c r="C84" s="23">
        <f>IF($C83="","",IFERROR(INDEX('引継ぎ概要'!$C$9:$C$48,MATCH($C83,'引継ぎ概要'!$A$9:$A$48,0))&amp;IF(INDEX('引継ぎ概要'!$D$9:$D$48,MATCH($C83,'引継ぎ概要'!$A$9:$A$48,0))="","","／"&amp;INDEX('引継ぎ概要'!$D$9:$D$48,MATCH($C83,'引継ぎ概要'!$A$9:$A$48,0))),""))</f>
        <v/>
      </c>
      <c r="D84" s="51" t="n"/>
      <c r="E84" s="50" t="n"/>
    </row>
    <row r="85" ht="21" customHeight="1">
      <c r="A85" s="49" t="inlineStr">
        <is>
          <t>後任者</t>
        </is>
      </c>
      <c r="B85" s="50" t="n"/>
      <c r="C85" s="23">
        <f>IF($C83="","",IFERROR(INDEX('引継ぎ概要'!$G$9:$G$48,MATCH($C83,'引継ぎ概要'!$A$9:$A$48,0))&amp;"",""))</f>
        <v/>
      </c>
      <c r="D85" s="49" t="inlineStr">
        <is>
          <t>引継ぎ期限</t>
        </is>
      </c>
      <c r="E85" s="57">
        <f>IF($C83="","",IFERROR(IF(INDEX('引継ぎ概要'!$I$9:$I$48,MATCH($C83,'引継ぎ概要'!$A$9:$A$48,0))="","",INDEX('引継ぎ概要'!$I$9:$I$48,MATCH($C83,'引継ぎ概要'!$A$9:$A$48,0))),""))</f>
        <v/>
      </c>
    </row>
    <row r="86" ht="17" customHeight="1">
      <c r="A86" s="53" t="inlineStr">
        <is>
          <t>この業務の目的（何のために・誰のためにやるか）</t>
        </is>
      </c>
      <c r="B86" s="51" t="n"/>
      <c r="C86" s="51" t="n"/>
      <c r="D86" s="51" t="n"/>
      <c r="E86" s="50" t="n"/>
    </row>
    <row r="87" ht="34" customHeight="1">
      <c r="A87" s="25" t="n"/>
      <c r="B87" s="51" t="n"/>
      <c r="C87" s="51" t="n"/>
      <c r="D87" s="51" t="n"/>
      <c r="E87" s="50" t="n"/>
    </row>
    <row r="88" ht="19" customHeight="1">
      <c r="A88" s="14" t="inlineStr">
        <is>
          <t>順</t>
        </is>
      </c>
      <c r="B88" s="14" t="inlineStr">
        <is>
          <t>やること</t>
        </is>
      </c>
      <c r="C88" s="14" t="inlineStr">
        <is>
          <t>使うもの・保存場所</t>
        </is>
      </c>
      <c r="D88" s="14" t="inlineStr">
        <is>
          <t>判断の基準・気をつけること</t>
        </is>
      </c>
      <c r="E88" s="50" t="n"/>
    </row>
    <row r="89" ht="40" customHeight="1">
      <c r="A89" s="49" t="n">
        <v>1</v>
      </c>
      <c r="B89" s="25" t="n"/>
      <c r="C89" s="25" t="n"/>
      <c r="D89" s="25" t="n"/>
      <c r="E89" s="50" t="n"/>
    </row>
    <row r="90" ht="40" customHeight="1">
      <c r="A90" s="49" t="n">
        <v>2</v>
      </c>
      <c r="B90" s="25" t="n"/>
      <c r="C90" s="25" t="n"/>
      <c r="D90" s="25" t="n"/>
      <c r="E90" s="50" t="n"/>
    </row>
    <row r="91" ht="40" customHeight="1">
      <c r="A91" s="49" t="n">
        <v>3</v>
      </c>
      <c r="B91" s="25" t="n"/>
      <c r="C91" s="25" t="n"/>
      <c r="D91" s="25" t="n"/>
      <c r="E91" s="50" t="n"/>
    </row>
    <row r="92" ht="40" customHeight="1">
      <c r="A92" s="49" t="n">
        <v>4</v>
      </c>
      <c r="B92" s="25" t="n"/>
      <c r="C92" s="25" t="n"/>
      <c r="D92" s="25" t="n"/>
      <c r="E92" s="50" t="n"/>
    </row>
    <row r="93" ht="40" customHeight="1">
      <c r="A93" s="49" t="n">
        <v>5</v>
      </c>
      <c r="B93" s="25" t="n"/>
      <c r="C93" s="25" t="n"/>
      <c r="D93" s="25" t="n"/>
      <c r="E93" s="50" t="n"/>
    </row>
    <row r="94" ht="40" customHeight="1">
      <c r="A94" s="49" t="n">
        <v>6</v>
      </c>
      <c r="B94" s="25" t="n"/>
      <c r="C94" s="25" t="n"/>
      <c r="D94" s="25" t="n"/>
      <c r="E94" s="50" t="n"/>
    </row>
    <row r="95" ht="40" customHeight="1">
      <c r="A95" s="49" t="n">
        <v>7</v>
      </c>
      <c r="B95" s="25" t="n"/>
      <c r="C95" s="25" t="n"/>
      <c r="D95" s="25" t="n"/>
      <c r="E95" s="50" t="n"/>
    </row>
    <row r="96" ht="40" customHeight="1">
      <c r="A96" s="49" t="n">
        <v>8</v>
      </c>
      <c r="B96" s="25" t="n"/>
      <c r="C96" s="25" t="n"/>
      <c r="D96" s="25" t="n"/>
      <c r="E96" s="50" t="n"/>
    </row>
    <row r="97" ht="19" customHeight="1">
      <c r="A97" s="14" t="inlineStr">
        <is>
          <t>関係者（相手の会社・部署）</t>
        </is>
      </c>
      <c r="B97" s="50" t="n"/>
      <c r="C97" s="14" t="inlineStr">
        <is>
          <t>担当者</t>
        </is>
      </c>
      <c r="D97" s="14" t="inlineStr">
        <is>
          <t>連絡方法</t>
        </is>
      </c>
      <c r="E97" s="14" t="inlineStr">
        <is>
          <t>何をやりとりするか</t>
        </is>
      </c>
    </row>
    <row r="98" ht="26" customHeight="1">
      <c r="A98" s="10" t="n"/>
      <c r="B98" s="50" t="n"/>
      <c r="C98" s="10" t="n"/>
      <c r="D98" s="10" t="n"/>
      <c r="E98" s="10" t="n"/>
    </row>
    <row r="99" ht="26" customHeight="1">
      <c r="A99" s="10" t="n"/>
      <c r="B99" s="50" t="n"/>
      <c r="C99" s="10" t="n"/>
      <c r="D99" s="10" t="n"/>
      <c r="E99" s="10" t="n"/>
    </row>
    <row r="100" ht="26" customHeight="1">
      <c r="A100" s="10" t="n"/>
      <c r="B100" s="50" t="n"/>
      <c r="C100" s="10" t="n"/>
      <c r="D100" s="10" t="n"/>
      <c r="E100" s="10" t="n"/>
    </row>
    <row r="101" ht="26" customHeight="1">
      <c r="A101" s="10" t="n"/>
      <c r="B101" s="50" t="n"/>
      <c r="C101" s="10" t="n"/>
      <c r="D101" s="10" t="n"/>
      <c r="E101" s="10" t="n"/>
    </row>
    <row r="102" ht="17" customHeight="1">
      <c r="A102" s="53" t="inlineStr">
        <is>
          <t>注意点・過去にあったトラブル（同じ失敗をしないために）</t>
        </is>
      </c>
      <c r="B102" s="51" t="n"/>
      <c r="C102" s="51" t="n"/>
      <c r="D102" s="51" t="n"/>
      <c r="E102" s="50" t="n"/>
    </row>
    <row r="103" ht="46" customHeight="1">
      <c r="A103" s="25" t="n"/>
      <c r="B103" s="51" t="n"/>
      <c r="C103" s="51" t="n"/>
      <c r="D103" s="51" t="n"/>
      <c r="E103" s="50" t="n"/>
    </row>
    <row r="104" ht="17" customHeight="1">
      <c r="A104" s="53" t="inlineStr">
        <is>
          <t>進行中の案件・次の予定（日付と、誰が何をするか）</t>
        </is>
      </c>
      <c r="B104" s="51" t="n"/>
      <c r="C104" s="51" t="n"/>
      <c r="D104" s="51" t="n"/>
      <c r="E104" s="50" t="n"/>
    </row>
    <row r="105" ht="34" customHeight="1">
      <c r="A105" s="25" t="n"/>
      <c r="B105" s="51" t="n"/>
      <c r="C105" s="51" t="n"/>
      <c r="D105" s="51" t="n"/>
      <c r="E105" s="50" t="n"/>
    </row>
    <row r="106" ht="17" customHeight="1">
      <c r="A106" s="53" t="inlineStr">
        <is>
          <t>参考資料（マニュアル・ファイルの保存場所）</t>
        </is>
      </c>
      <c r="B106" s="51" t="n"/>
      <c r="C106" s="51" t="n"/>
      <c r="D106" s="51" t="n"/>
      <c r="E106" s="50" t="n"/>
    </row>
    <row r="107" ht="25" customHeight="1">
      <c r="A107" s="25" t="n"/>
      <c r="B107" s="51" t="n"/>
      <c r="C107" s="51" t="n"/>
      <c r="D107" s="51" t="n"/>
      <c r="E107" s="50" t="n"/>
    </row>
    <row r="108" ht="8" customHeight="1">
      <c r="A108" s="44" t="n"/>
      <c r="B108" s="44" t="n"/>
      <c r="C108" s="44" t="n"/>
      <c r="D108" s="44" t="n"/>
      <c r="E108" s="44" t="n"/>
    </row>
    <row r="109" ht="24" customHeight="1">
      <c r="A109" s="43" t="inlineStr">
        <is>
          <t>業務別詳細 5</t>
        </is>
      </c>
      <c r="B109" s="44" t="n"/>
      <c r="C109" s="44" t="n"/>
      <c r="D109" s="15" t="inlineStr">
        <is>
          <t>状態</t>
        </is>
      </c>
      <c r="E109" s="53">
        <f>IF($C110="","",IFERROR(IF(INDEX('引継ぎ概要'!$B$9:$B$48,MATCH($C110,'引継ぎ概要'!$A$9:$A$48,0))="","",INDEX('引継ぎ概要'!$J$9:$J$48,MATCH($C110,'引継ぎ概要'!$A$9:$A$48,0))&amp;IF(INDEX('引継ぎ概要'!$J$9:$J$48,MATCH($C110,'引継ぎ概要'!$A$9:$A$48,0))="","未着手","")&amp;IF(OR(INDEX('引継ぎ概要'!$L$9:$L$48,MATCH($C110,'引継ぎ概要'!$A$9:$A$48,0))="済",INDEX('引継ぎ概要'!$L$9:$L$48,MATCH($C110,'引継ぎ概要'!$A$9:$A$48,0))=""),"","（"&amp;INDEX('引継ぎ概要'!$L$9:$L$48,MATCH($C110,'引継ぎ概要'!$A$9:$A$48,0))&amp;"）")),""))</f>
        <v/>
      </c>
    </row>
    <row r="110" ht="21" customHeight="1">
      <c r="A110" s="49" t="inlineStr">
        <is>
          <t>業務No（引継ぎ概要の番号）</t>
        </is>
      </c>
      <c r="B110" s="50" t="n"/>
      <c r="C110" s="56" t="n"/>
      <c r="D110" s="49" t="inlineStr">
        <is>
          <t>業務名</t>
        </is>
      </c>
      <c r="E110" s="22">
        <f>IF($C110="","",IFERROR(INDEX('引継ぎ概要'!$B$9:$B$48,MATCH($C110,'引継ぎ概要'!$A$9:$A$48,0))&amp;"","※引継ぎ概要にない番号"))</f>
        <v/>
      </c>
    </row>
    <row r="111" ht="21" customHeight="1">
      <c r="A111" s="49" t="inlineStr">
        <is>
          <t>頻度・時期</t>
        </is>
      </c>
      <c r="B111" s="50" t="n"/>
      <c r="C111" s="23">
        <f>IF($C110="","",IFERROR(INDEX('引継ぎ概要'!$C$9:$C$48,MATCH($C110,'引継ぎ概要'!$A$9:$A$48,0))&amp;IF(INDEX('引継ぎ概要'!$D$9:$D$48,MATCH($C110,'引継ぎ概要'!$A$9:$A$48,0))="","","／"&amp;INDEX('引継ぎ概要'!$D$9:$D$48,MATCH($C110,'引継ぎ概要'!$A$9:$A$48,0))),""))</f>
        <v/>
      </c>
      <c r="D111" s="51" t="n"/>
      <c r="E111" s="50" t="n"/>
    </row>
    <row r="112" ht="21" customHeight="1">
      <c r="A112" s="49" t="inlineStr">
        <is>
          <t>後任者</t>
        </is>
      </c>
      <c r="B112" s="50" t="n"/>
      <c r="C112" s="23">
        <f>IF($C110="","",IFERROR(INDEX('引継ぎ概要'!$G$9:$G$48,MATCH($C110,'引継ぎ概要'!$A$9:$A$48,0))&amp;"",""))</f>
        <v/>
      </c>
      <c r="D112" s="49" t="inlineStr">
        <is>
          <t>引継ぎ期限</t>
        </is>
      </c>
      <c r="E112" s="57">
        <f>IF($C110="","",IFERROR(IF(INDEX('引継ぎ概要'!$I$9:$I$48,MATCH($C110,'引継ぎ概要'!$A$9:$A$48,0))="","",INDEX('引継ぎ概要'!$I$9:$I$48,MATCH($C110,'引継ぎ概要'!$A$9:$A$48,0))),""))</f>
        <v/>
      </c>
    </row>
    <row r="113" ht="17" customHeight="1">
      <c r="A113" s="53" t="inlineStr">
        <is>
          <t>この業務の目的（何のために・誰のためにやるか）</t>
        </is>
      </c>
      <c r="B113" s="51" t="n"/>
      <c r="C113" s="51" t="n"/>
      <c r="D113" s="51" t="n"/>
      <c r="E113" s="50" t="n"/>
    </row>
    <row r="114" ht="34" customHeight="1">
      <c r="A114" s="25" t="n"/>
      <c r="B114" s="51" t="n"/>
      <c r="C114" s="51" t="n"/>
      <c r="D114" s="51" t="n"/>
      <c r="E114" s="50" t="n"/>
    </row>
    <row r="115" ht="19" customHeight="1">
      <c r="A115" s="14" t="inlineStr">
        <is>
          <t>順</t>
        </is>
      </c>
      <c r="B115" s="14" t="inlineStr">
        <is>
          <t>やること</t>
        </is>
      </c>
      <c r="C115" s="14" t="inlineStr">
        <is>
          <t>使うもの・保存場所</t>
        </is>
      </c>
      <c r="D115" s="14" t="inlineStr">
        <is>
          <t>判断の基準・気をつけること</t>
        </is>
      </c>
      <c r="E115" s="50" t="n"/>
    </row>
    <row r="116" ht="40" customHeight="1">
      <c r="A116" s="49" t="n">
        <v>1</v>
      </c>
      <c r="B116" s="25" t="n"/>
      <c r="C116" s="25" t="n"/>
      <c r="D116" s="25" t="n"/>
      <c r="E116" s="50" t="n"/>
    </row>
    <row r="117" ht="40" customHeight="1">
      <c r="A117" s="49" t="n">
        <v>2</v>
      </c>
      <c r="B117" s="25" t="n"/>
      <c r="C117" s="25" t="n"/>
      <c r="D117" s="25" t="n"/>
      <c r="E117" s="50" t="n"/>
    </row>
    <row r="118" ht="40" customHeight="1">
      <c r="A118" s="49" t="n">
        <v>3</v>
      </c>
      <c r="B118" s="25" t="n"/>
      <c r="C118" s="25" t="n"/>
      <c r="D118" s="25" t="n"/>
      <c r="E118" s="50" t="n"/>
    </row>
    <row r="119" ht="40" customHeight="1">
      <c r="A119" s="49" t="n">
        <v>4</v>
      </c>
      <c r="B119" s="25" t="n"/>
      <c r="C119" s="25" t="n"/>
      <c r="D119" s="25" t="n"/>
      <c r="E119" s="50" t="n"/>
    </row>
    <row r="120" ht="40" customHeight="1">
      <c r="A120" s="49" t="n">
        <v>5</v>
      </c>
      <c r="B120" s="25" t="n"/>
      <c r="C120" s="25" t="n"/>
      <c r="D120" s="25" t="n"/>
      <c r="E120" s="50" t="n"/>
    </row>
    <row r="121" ht="40" customHeight="1">
      <c r="A121" s="49" t="n">
        <v>6</v>
      </c>
      <c r="B121" s="25" t="n"/>
      <c r="C121" s="25" t="n"/>
      <c r="D121" s="25" t="n"/>
      <c r="E121" s="50" t="n"/>
    </row>
    <row r="122" ht="40" customHeight="1">
      <c r="A122" s="49" t="n">
        <v>7</v>
      </c>
      <c r="B122" s="25" t="n"/>
      <c r="C122" s="25" t="n"/>
      <c r="D122" s="25" t="n"/>
      <c r="E122" s="50" t="n"/>
    </row>
    <row r="123" ht="40" customHeight="1">
      <c r="A123" s="49" t="n">
        <v>8</v>
      </c>
      <c r="B123" s="25" t="n"/>
      <c r="C123" s="25" t="n"/>
      <c r="D123" s="25" t="n"/>
      <c r="E123" s="50" t="n"/>
    </row>
    <row r="124" ht="19" customHeight="1">
      <c r="A124" s="14" t="inlineStr">
        <is>
          <t>関係者（相手の会社・部署）</t>
        </is>
      </c>
      <c r="B124" s="50" t="n"/>
      <c r="C124" s="14" t="inlineStr">
        <is>
          <t>担当者</t>
        </is>
      </c>
      <c r="D124" s="14" t="inlineStr">
        <is>
          <t>連絡方法</t>
        </is>
      </c>
      <c r="E124" s="14" t="inlineStr">
        <is>
          <t>何をやりとりするか</t>
        </is>
      </c>
    </row>
    <row r="125" ht="26" customHeight="1">
      <c r="A125" s="10" t="n"/>
      <c r="B125" s="50" t="n"/>
      <c r="C125" s="10" t="n"/>
      <c r="D125" s="10" t="n"/>
      <c r="E125" s="10" t="n"/>
    </row>
    <row r="126" ht="26" customHeight="1">
      <c r="A126" s="10" t="n"/>
      <c r="B126" s="50" t="n"/>
      <c r="C126" s="10" t="n"/>
      <c r="D126" s="10" t="n"/>
      <c r="E126" s="10" t="n"/>
    </row>
    <row r="127" ht="26" customHeight="1">
      <c r="A127" s="10" t="n"/>
      <c r="B127" s="50" t="n"/>
      <c r="C127" s="10" t="n"/>
      <c r="D127" s="10" t="n"/>
      <c r="E127" s="10" t="n"/>
    </row>
    <row r="128" ht="26" customHeight="1">
      <c r="A128" s="10" t="n"/>
      <c r="B128" s="50" t="n"/>
      <c r="C128" s="10" t="n"/>
      <c r="D128" s="10" t="n"/>
      <c r="E128" s="10" t="n"/>
    </row>
    <row r="129" ht="17" customHeight="1">
      <c r="A129" s="53" t="inlineStr">
        <is>
          <t>注意点・過去にあったトラブル（同じ失敗をしないために）</t>
        </is>
      </c>
      <c r="B129" s="51" t="n"/>
      <c r="C129" s="51" t="n"/>
      <c r="D129" s="51" t="n"/>
      <c r="E129" s="50" t="n"/>
    </row>
    <row r="130" ht="46" customHeight="1">
      <c r="A130" s="25" t="n"/>
      <c r="B130" s="51" t="n"/>
      <c r="C130" s="51" t="n"/>
      <c r="D130" s="51" t="n"/>
      <c r="E130" s="50" t="n"/>
    </row>
    <row r="131" ht="17" customHeight="1">
      <c r="A131" s="53" t="inlineStr">
        <is>
          <t>進行中の案件・次の予定（日付と、誰が何をするか）</t>
        </is>
      </c>
      <c r="B131" s="51" t="n"/>
      <c r="C131" s="51" t="n"/>
      <c r="D131" s="51" t="n"/>
      <c r="E131" s="50" t="n"/>
    </row>
    <row r="132" ht="34" customHeight="1">
      <c r="A132" s="25" t="n"/>
      <c r="B132" s="51" t="n"/>
      <c r="C132" s="51" t="n"/>
      <c r="D132" s="51" t="n"/>
      <c r="E132" s="50" t="n"/>
    </row>
    <row r="133" ht="17" customHeight="1">
      <c r="A133" s="53" t="inlineStr">
        <is>
          <t>参考資料（マニュアル・ファイルの保存場所）</t>
        </is>
      </c>
      <c r="B133" s="51" t="n"/>
      <c r="C133" s="51" t="n"/>
      <c r="D133" s="51" t="n"/>
      <c r="E133" s="50" t="n"/>
    </row>
    <row r="134" ht="25" customHeight="1">
      <c r="A134" s="25" t="n"/>
      <c r="B134" s="51" t="n"/>
      <c r="C134" s="51" t="n"/>
      <c r="D134" s="51" t="n"/>
      <c r="E134" s="50" t="n"/>
    </row>
    <row r="135" ht="8" customHeight="1">
      <c r="A135" s="44" t="n"/>
      <c r="B135" s="44" t="n"/>
      <c r="C135" s="44" t="n"/>
      <c r="D135" s="44" t="n"/>
      <c r="E135" s="44" t="n"/>
    </row>
    <row r="136" ht="24" customHeight="1">
      <c r="A136" s="43" t="inlineStr">
        <is>
          <t>業務別詳細 6</t>
        </is>
      </c>
      <c r="B136" s="44" t="n"/>
      <c r="C136" s="44" t="n"/>
      <c r="D136" s="15" t="inlineStr">
        <is>
          <t>状態</t>
        </is>
      </c>
      <c r="E136" s="53">
        <f>IF($C137="","",IFERROR(IF(INDEX('引継ぎ概要'!$B$9:$B$48,MATCH($C137,'引継ぎ概要'!$A$9:$A$48,0))="","",INDEX('引継ぎ概要'!$J$9:$J$48,MATCH($C137,'引継ぎ概要'!$A$9:$A$48,0))&amp;IF(INDEX('引継ぎ概要'!$J$9:$J$48,MATCH($C137,'引継ぎ概要'!$A$9:$A$48,0))="","未着手","")&amp;IF(OR(INDEX('引継ぎ概要'!$L$9:$L$48,MATCH($C137,'引継ぎ概要'!$A$9:$A$48,0))="済",INDEX('引継ぎ概要'!$L$9:$L$48,MATCH($C137,'引継ぎ概要'!$A$9:$A$48,0))=""),"","（"&amp;INDEX('引継ぎ概要'!$L$9:$L$48,MATCH($C137,'引継ぎ概要'!$A$9:$A$48,0))&amp;"）")),""))</f>
        <v/>
      </c>
    </row>
    <row r="137" ht="21" customHeight="1">
      <c r="A137" s="49" t="inlineStr">
        <is>
          <t>業務No（引継ぎ概要の番号）</t>
        </is>
      </c>
      <c r="B137" s="50" t="n"/>
      <c r="C137" s="56" t="n"/>
      <c r="D137" s="49" t="inlineStr">
        <is>
          <t>業務名</t>
        </is>
      </c>
      <c r="E137" s="22">
        <f>IF($C137="","",IFERROR(INDEX('引継ぎ概要'!$B$9:$B$48,MATCH($C137,'引継ぎ概要'!$A$9:$A$48,0))&amp;"","※引継ぎ概要にない番号"))</f>
        <v/>
      </c>
    </row>
    <row r="138" ht="21" customHeight="1">
      <c r="A138" s="49" t="inlineStr">
        <is>
          <t>頻度・時期</t>
        </is>
      </c>
      <c r="B138" s="50" t="n"/>
      <c r="C138" s="23">
        <f>IF($C137="","",IFERROR(INDEX('引継ぎ概要'!$C$9:$C$48,MATCH($C137,'引継ぎ概要'!$A$9:$A$48,0))&amp;IF(INDEX('引継ぎ概要'!$D$9:$D$48,MATCH($C137,'引継ぎ概要'!$A$9:$A$48,0))="","","／"&amp;INDEX('引継ぎ概要'!$D$9:$D$48,MATCH($C137,'引継ぎ概要'!$A$9:$A$48,0))),""))</f>
        <v/>
      </c>
      <c r="D138" s="51" t="n"/>
      <c r="E138" s="50" t="n"/>
    </row>
    <row r="139" ht="21" customHeight="1">
      <c r="A139" s="49" t="inlineStr">
        <is>
          <t>後任者</t>
        </is>
      </c>
      <c r="B139" s="50" t="n"/>
      <c r="C139" s="23">
        <f>IF($C137="","",IFERROR(INDEX('引継ぎ概要'!$G$9:$G$48,MATCH($C137,'引継ぎ概要'!$A$9:$A$48,0))&amp;"",""))</f>
        <v/>
      </c>
      <c r="D139" s="49" t="inlineStr">
        <is>
          <t>引継ぎ期限</t>
        </is>
      </c>
      <c r="E139" s="57">
        <f>IF($C137="","",IFERROR(IF(INDEX('引継ぎ概要'!$I$9:$I$48,MATCH($C137,'引継ぎ概要'!$A$9:$A$48,0))="","",INDEX('引継ぎ概要'!$I$9:$I$48,MATCH($C137,'引継ぎ概要'!$A$9:$A$48,0))),""))</f>
        <v/>
      </c>
    </row>
    <row r="140" ht="17" customHeight="1">
      <c r="A140" s="53" t="inlineStr">
        <is>
          <t>この業務の目的（何のために・誰のためにやるか）</t>
        </is>
      </c>
      <c r="B140" s="51" t="n"/>
      <c r="C140" s="51" t="n"/>
      <c r="D140" s="51" t="n"/>
      <c r="E140" s="50" t="n"/>
    </row>
    <row r="141" ht="34" customHeight="1">
      <c r="A141" s="25" t="n"/>
      <c r="B141" s="51" t="n"/>
      <c r="C141" s="51" t="n"/>
      <c r="D141" s="51" t="n"/>
      <c r="E141" s="50" t="n"/>
    </row>
    <row r="142" ht="19" customHeight="1">
      <c r="A142" s="14" t="inlineStr">
        <is>
          <t>順</t>
        </is>
      </c>
      <c r="B142" s="14" t="inlineStr">
        <is>
          <t>やること</t>
        </is>
      </c>
      <c r="C142" s="14" t="inlineStr">
        <is>
          <t>使うもの・保存場所</t>
        </is>
      </c>
      <c r="D142" s="14" t="inlineStr">
        <is>
          <t>判断の基準・気をつけること</t>
        </is>
      </c>
      <c r="E142" s="50" t="n"/>
    </row>
    <row r="143" ht="40" customHeight="1">
      <c r="A143" s="49" t="n">
        <v>1</v>
      </c>
      <c r="B143" s="25" t="n"/>
      <c r="C143" s="25" t="n"/>
      <c r="D143" s="25" t="n"/>
      <c r="E143" s="50" t="n"/>
    </row>
    <row r="144" ht="40" customHeight="1">
      <c r="A144" s="49" t="n">
        <v>2</v>
      </c>
      <c r="B144" s="25" t="n"/>
      <c r="C144" s="25" t="n"/>
      <c r="D144" s="25" t="n"/>
      <c r="E144" s="50" t="n"/>
    </row>
    <row r="145" ht="40" customHeight="1">
      <c r="A145" s="49" t="n">
        <v>3</v>
      </c>
      <c r="B145" s="25" t="n"/>
      <c r="C145" s="25" t="n"/>
      <c r="D145" s="25" t="n"/>
      <c r="E145" s="50" t="n"/>
    </row>
    <row r="146" ht="40" customHeight="1">
      <c r="A146" s="49" t="n">
        <v>4</v>
      </c>
      <c r="B146" s="25" t="n"/>
      <c r="C146" s="25" t="n"/>
      <c r="D146" s="25" t="n"/>
      <c r="E146" s="50" t="n"/>
    </row>
    <row r="147" ht="40" customHeight="1">
      <c r="A147" s="49" t="n">
        <v>5</v>
      </c>
      <c r="B147" s="25" t="n"/>
      <c r="C147" s="25" t="n"/>
      <c r="D147" s="25" t="n"/>
      <c r="E147" s="50" t="n"/>
    </row>
    <row r="148" ht="40" customHeight="1">
      <c r="A148" s="49" t="n">
        <v>6</v>
      </c>
      <c r="B148" s="25" t="n"/>
      <c r="C148" s="25" t="n"/>
      <c r="D148" s="25" t="n"/>
      <c r="E148" s="50" t="n"/>
    </row>
    <row r="149" ht="40" customHeight="1">
      <c r="A149" s="49" t="n">
        <v>7</v>
      </c>
      <c r="B149" s="25" t="n"/>
      <c r="C149" s="25" t="n"/>
      <c r="D149" s="25" t="n"/>
      <c r="E149" s="50" t="n"/>
    </row>
    <row r="150" ht="40" customHeight="1">
      <c r="A150" s="49" t="n">
        <v>8</v>
      </c>
      <c r="B150" s="25" t="n"/>
      <c r="C150" s="25" t="n"/>
      <c r="D150" s="25" t="n"/>
      <c r="E150" s="50" t="n"/>
    </row>
    <row r="151" ht="19" customHeight="1">
      <c r="A151" s="14" t="inlineStr">
        <is>
          <t>関係者（相手の会社・部署）</t>
        </is>
      </c>
      <c r="B151" s="50" t="n"/>
      <c r="C151" s="14" t="inlineStr">
        <is>
          <t>担当者</t>
        </is>
      </c>
      <c r="D151" s="14" t="inlineStr">
        <is>
          <t>連絡方法</t>
        </is>
      </c>
      <c r="E151" s="14" t="inlineStr">
        <is>
          <t>何をやりとりするか</t>
        </is>
      </c>
    </row>
    <row r="152" ht="26" customHeight="1">
      <c r="A152" s="10" t="n"/>
      <c r="B152" s="50" t="n"/>
      <c r="C152" s="10" t="n"/>
      <c r="D152" s="10" t="n"/>
      <c r="E152" s="10" t="n"/>
    </row>
    <row r="153" ht="26" customHeight="1">
      <c r="A153" s="10" t="n"/>
      <c r="B153" s="50" t="n"/>
      <c r="C153" s="10" t="n"/>
      <c r="D153" s="10" t="n"/>
      <c r="E153" s="10" t="n"/>
    </row>
    <row r="154" ht="26" customHeight="1">
      <c r="A154" s="10" t="n"/>
      <c r="B154" s="50" t="n"/>
      <c r="C154" s="10" t="n"/>
      <c r="D154" s="10" t="n"/>
      <c r="E154" s="10" t="n"/>
    </row>
    <row r="155" ht="26" customHeight="1">
      <c r="A155" s="10" t="n"/>
      <c r="B155" s="50" t="n"/>
      <c r="C155" s="10" t="n"/>
      <c r="D155" s="10" t="n"/>
      <c r="E155" s="10" t="n"/>
    </row>
    <row r="156" ht="17" customHeight="1">
      <c r="A156" s="53" t="inlineStr">
        <is>
          <t>注意点・過去にあったトラブル（同じ失敗をしないために）</t>
        </is>
      </c>
      <c r="B156" s="51" t="n"/>
      <c r="C156" s="51" t="n"/>
      <c r="D156" s="51" t="n"/>
      <c r="E156" s="50" t="n"/>
    </row>
    <row r="157" ht="46" customHeight="1">
      <c r="A157" s="25" t="n"/>
      <c r="B157" s="51" t="n"/>
      <c r="C157" s="51" t="n"/>
      <c r="D157" s="51" t="n"/>
      <c r="E157" s="50" t="n"/>
    </row>
    <row r="158" ht="17" customHeight="1">
      <c r="A158" s="53" t="inlineStr">
        <is>
          <t>進行中の案件・次の予定（日付と、誰が何をするか）</t>
        </is>
      </c>
      <c r="B158" s="51" t="n"/>
      <c r="C158" s="51" t="n"/>
      <c r="D158" s="51" t="n"/>
      <c r="E158" s="50" t="n"/>
    </row>
    <row r="159" ht="34" customHeight="1">
      <c r="A159" s="25" t="n"/>
      <c r="B159" s="51" t="n"/>
      <c r="C159" s="51" t="n"/>
      <c r="D159" s="51" t="n"/>
      <c r="E159" s="50" t="n"/>
    </row>
    <row r="160" ht="17" customHeight="1">
      <c r="A160" s="53" t="inlineStr">
        <is>
          <t>参考資料（マニュアル・ファイルの保存場所）</t>
        </is>
      </c>
      <c r="B160" s="51" t="n"/>
      <c r="C160" s="51" t="n"/>
      <c r="D160" s="51" t="n"/>
      <c r="E160" s="50" t="n"/>
    </row>
    <row r="161" ht="25" customHeight="1">
      <c r="A161" s="25" t="n"/>
      <c r="B161" s="51" t="n"/>
      <c r="C161" s="51" t="n"/>
      <c r="D161" s="51" t="n"/>
      <c r="E161" s="50" t="n"/>
    </row>
    <row r="162" ht="8" customHeight="1">
      <c r="A162" s="44" t="n"/>
      <c r="B162" s="44" t="n"/>
      <c r="C162" s="44" t="n"/>
      <c r="D162" s="44" t="n"/>
      <c r="E162" s="44" t="n"/>
    </row>
    <row r="163" ht="24" customHeight="1">
      <c r="A163" s="43" t="inlineStr">
        <is>
          <t>業務別詳細 7</t>
        </is>
      </c>
      <c r="B163" s="44" t="n"/>
      <c r="C163" s="44" t="n"/>
      <c r="D163" s="15" t="inlineStr">
        <is>
          <t>状態</t>
        </is>
      </c>
      <c r="E163" s="53">
        <f>IF($C164="","",IFERROR(IF(INDEX('引継ぎ概要'!$B$9:$B$48,MATCH($C164,'引継ぎ概要'!$A$9:$A$48,0))="","",INDEX('引継ぎ概要'!$J$9:$J$48,MATCH($C164,'引継ぎ概要'!$A$9:$A$48,0))&amp;IF(INDEX('引継ぎ概要'!$J$9:$J$48,MATCH($C164,'引継ぎ概要'!$A$9:$A$48,0))="","未着手","")&amp;IF(OR(INDEX('引継ぎ概要'!$L$9:$L$48,MATCH($C164,'引継ぎ概要'!$A$9:$A$48,0))="済",INDEX('引継ぎ概要'!$L$9:$L$48,MATCH($C164,'引継ぎ概要'!$A$9:$A$48,0))=""),"","（"&amp;INDEX('引継ぎ概要'!$L$9:$L$48,MATCH($C164,'引継ぎ概要'!$A$9:$A$48,0))&amp;"）")),""))</f>
        <v/>
      </c>
    </row>
    <row r="164" ht="21" customHeight="1">
      <c r="A164" s="49" t="inlineStr">
        <is>
          <t>業務No（引継ぎ概要の番号）</t>
        </is>
      </c>
      <c r="B164" s="50" t="n"/>
      <c r="C164" s="56" t="n"/>
      <c r="D164" s="49" t="inlineStr">
        <is>
          <t>業務名</t>
        </is>
      </c>
      <c r="E164" s="22">
        <f>IF($C164="","",IFERROR(INDEX('引継ぎ概要'!$B$9:$B$48,MATCH($C164,'引継ぎ概要'!$A$9:$A$48,0))&amp;"","※引継ぎ概要にない番号"))</f>
        <v/>
      </c>
    </row>
    <row r="165" ht="21" customHeight="1">
      <c r="A165" s="49" t="inlineStr">
        <is>
          <t>頻度・時期</t>
        </is>
      </c>
      <c r="B165" s="50" t="n"/>
      <c r="C165" s="23">
        <f>IF($C164="","",IFERROR(INDEX('引継ぎ概要'!$C$9:$C$48,MATCH($C164,'引継ぎ概要'!$A$9:$A$48,0))&amp;IF(INDEX('引継ぎ概要'!$D$9:$D$48,MATCH($C164,'引継ぎ概要'!$A$9:$A$48,0))="","","／"&amp;INDEX('引継ぎ概要'!$D$9:$D$48,MATCH($C164,'引継ぎ概要'!$A$9:$A$48,0))),""))</f>
        <v/>
      </c>
      <c r="D165" s="51" t="n"/>
      <c r="E165" s="50" t="n"/>
    </row>
    <row r="166" ht="21" customHeight="1">
      <c r="A166" s="49" t="inlineStr">
        <is>
          <t>後任者</t>
        </is>
      </c>
      <c r="B166" s="50" t="n"/>
      <c r="C166" s="23">
        <f>IF($C164="","",IFERROR(INDEX('引継ぎ概要'!$G$9:$G$48,MATCH($C164,'引継ぎ概要'!$A$9:$A$48,0))&amp;"",""))</f>
        <v/>
      </c>
      <c r="D166" s="49" t="inlineStr">
        <is>
          <t>引継ぎ期限</t>
        </is>
      </c>
      <c r="E166" s="57">
        <f>IF($C164="","",IFERROR(IF(INDEX('引継ぎ概要'!$I$9:$I$48,MATCH($C164,'引継ぎ概要'!$A$9:$A$48,0))="","",INDEX('引継ぎ概要'!$I$9:$I$48,MATCH($C164,'引継ぎ概要'!$A$9:$A$48,0))),""))</f>
        <v/>
      </c>
    </row>
    <row r="167" ht="17" customHeight="1">
      <c r="A167" s="53" t="inlineStr">
        <is>
          <t>この業務の目的（何のために・誰のためにやるか）</t>
        </is>
      </c>
      <c r="B167" s="51" t="n"/>
      <c r="C167" s="51" t="n"/>
      <c r="D167" s="51" t="n"/>
      <c r="E167" s="50" t="n"/>
    </row>
    <row r="168" ht="34" customHeight="1">
      <c r="A168" s="25" t="n"/>
      <c r="B168" s="51" t="n"/>
      <c r="C168" s="51" t="n"/>
      <c r="D168" s="51" t="n"/>
      <c r="E168" s="50" t="n"/>
    </row>
    <row r="169" ht="19" customHeight="1">
      <c r="A169" s="14" t="inlineStr">
        <is>
          <t>順</t>
        </is>
      </c>
      <c r="B169" s="14" t="inlineStr">
        <is>
          <t>やること</t>
        </is>
      </c>
      <c r="C169" s="14" t="inlineStr">
        <is>
          <t>使うもの・保存場所</t>
        </is>
      </c>
      <c r="D169" s="14" t="inlineStr">
        <is>
          <t>判断の基準・気をつけること</t>
        </is>
      </c>
      <c r="E169" s="50" t="n"/>
    </row>
    <row r="170" ht="40" customHeight="1">
      <c r="A170" s="49" t="n">
        <v>1</v>
      </c>
      <c r="B170" s="25" t="n"/>
      <c r="C170" s="25" t="n"/>
      <c r="D170" s="25" t="n"/>
      <c r="E170" s="50" t="n"/>
    </row>
    <row r="171" ht="40" customHeight="1">
      <c r="A171" s="49" t="n">
        <v>2</v>
      </c>
      <c r="B171" s="25" t="n"/>
      <c r="C171" s="25" t="n"/>
      <c r="D171" s="25" t="n"/>
      <c r="E171" s="50" t="n"/>
    </row>
    <row r="172" ht="40" customHeight="1">
      <c r="A172" s="49" t="n">
        <v>3</v>
      </c>
      <c r="B172" s="25" t="n"/>
      <c r="C172" s="25" t="n"/>
      <c r="D172" s="25" t="n"/>
      <c r="E172" s="50" t="n"/>
    </row>
    <row r="173" ht="40" customHeight="1">
      <c r="A173" s="49" t="n">
        <v>4</v>
      </c>
      <c r="B173" s="25" t="n"/>
      <c r="C173" s="25" t="n"/>
      <c r="D173" s="25" t="n"/>
      <c r="E173" s="50" t="n"/>
    </row>
    <row r="174" ht="40" customHeight="1">
      <c r="A174" s="49" t="n">
        <v>5</v>
      </c>
      <c r="B174" s="25" t="n"/>
      <c r="C174" s="25" t="n"/>
      <c r="D174" s="25" t="n"/>
      <c r="E174" s="50" t="n"/>
    </row>
    <row r="175" ht="40" customHeight="1">
      <c r="A175" s="49" t="n">
        <v>6</v>
      </c>
      <c r="B175" s="25" t="n"/>
      <c r="C175" s="25" t="n"/>
      <c r="D175" s="25" t="n"/>
      <c r="E175" s="50" t="n"/>
    </row>
    <row r="176" ht="40" customHeight="1">
      <c r="A176" s="49" t="n">
        <v>7</v>
      </c>
      <c r="B176" s="25" t="n"/>
      <c r="C176" s="25" t="n"/>
      <c r="D176" s="25" t="n"/>
      <c r="E176" s="50" t="n"/>
    </row>
    <row r="177" ht="40" customHeight="1">
      <c r="A177" s="49" t="n">
        <v>8</v>
      </c>
      <c r="B177" s="25" t="n"/>
      <c r="C177" s="25" t="n"/>
      <c r="D177" s="25" t="n"/>
      <c r="E177" s="50" t="n"/>
    </row>
    <row r="178" ht="19" customHeight="1">
      <c r="A178" s="14" t="inlineStr">
        <is>
          <t>関係者（相手の会社・部署）</t>
        </is>
      </c>
      <c r="B178" s="50" t="n"/>
      <c r="C178" s="14" t="inlineStr">
        <is>
          <t>担当者</t>
        </is>
      </c>
      <c r="D178" s="14" t="inlineStr">
        <is>
          <t>連絡方法</t>
        </is>
      </c>
      <c r="E178" s="14" t="inlineStr">
        <is>
          <t>何をやりとりするか</t>
        </is>
      </c>
    </row>
    <row r="179" ht="26" customHeight="1">
      <c r="A179" s="10" t="n"/>
      <c r="B179" s="50" t="n"/>
      <c r="C179" s="10" t="n"/>
      <c r="D179" s="10" t="n"/>
      <c r="E179" s="10" t="n"/>
    </row>
    <row r="180" ht="26" customHeight="1">
      <c r="A180" s="10" t="n"/>
      <c r="B180" s="50" t="n"/>
      <c r="C180" s="10" t="n"/>
      <c r="D180" s="10" t="n"/>
      <c r="E180" s="10" t="n"/>
    </row>
    <row r="181" ht="26" customHeight="1">
      <c r="A181" s="10" t="n"/>
      <c r="B181" s="50" t="n"/>
      <c r="C181" s="10" t="n"/>
      <c r="D181" s="10" t="n"/>
      <c r="E181" s="10" t="n"/>
    </row>
    <row r="182" ht="26" customHeight="1">
      <c r="A182" s="10" t="n"/>
      <c r="B182" s="50" t="n"/>
      <c r="C182" s="10" t="n"/>
      <c r="D182" s="10" t="n"/>
      <c r="E182" s="10" t="n"/>
    </row>
    <row r="183" ht="17" customHeight="1">
      <c r="A183" s="53" t="inlineStr">
        <is>
          <t>注意点・過去にあったトラブル（同じ失敗をしないために）</t>
        </is>
      </c>
      <c r="B183" s="51" t="n"/>
      <c r="C183" s="51" t="n"/>
      <c r="D183" s="51" t="n"/>
      <c r="E183" s="50" t="n"/>
    </row>
    <row r="184" ht="46" customHeight="1">
      <c r="A184" s="25" t="n"/>
      <c r="B184" s="51" t="n"/>
      <c r="C184" s="51" t="n"/>
      <c r="D184" s="51" t="n"/>
      <c r="E184" s="50" t="n"/>
    </row>
    <row r="185" ht="17" customHeight="1">
      <c r="A185" s="53" t="inlineStr">
        <is>
          <t>進行中の案件・次の予定（日付と、誰が何をするか）</t>
        </is>
      </c>
      <c r="B185" s="51" t="n"/>
      <c r="C185" s="51" t="n"/>
      <c r="D185" s="51" t="n"/>
      <c r="E185" s="50" t="n"/>
    </row>
    <row r="186" ht="34" customHeight="1">
      <c r="A186" s="25" t="n"/>
      <c r="B186" s="51" t="n"/>
      <c r="C186" s="51" t="n"/>
      <c r="D186" s="51" t="n"/>
      <c r="E186" s="50" t="n"/>
    </row>
    <row r="187" ht="17" customHeight="1">
      <c r="A187" s="53" t="inlineStr">
        <is>
          <t>参考資料（マニュアル・ファイルの保存場所）</t>
        </is>
      </c>
      <c r="B187" s="51" t="n"/>
      <c r="C187" s="51" t="n"/>
      <c r="D187" s="51" t="n"/>
      <c r="E187" s="50" t="n"/>
    </row>
    <row r="188" ht="25" customHeight="1">
      <c r="A188" s="25" t="n"/>
      <c r="B188" s="51" t="n"/>
      <c r="C188" s="51" t="n"/>
      <c r="D188" s="51" t="n"/>
      <c r="E188" s="50" t="n"/>
    </row>
    <row r="189" ht="8" customHeight="1">
      <c r="A189" s="44" t="n"/>
      <c r="B189" s="44" t="n"/>
      <c r="C189" s="44" t="n"/>
      <c r="D189" s="44" t="n"/>
      <c r="E189" s="44" t="n"/>
    </row>
    <row r="190" ht="24" customHeight="1">
      <c r="A190" s="43" t="inlineStr">
        <is>
          <t>業務別詳細 8</t>
        </is>
      </c>
      <c r="B190" s="44" t="n"/>
      <c r="C190" s="44" t="n"/>
      <c r="D190" s="15" t="inlineStr">
        <is>
          <t>状態</t>
        </is>
      </c>
      <c r="E190" s="53">
        <f>IF($C191="","",IFERROR(IF(INDEX('引継ぎ概要'!$B$9:$B$48,MATCH($C191,'引継ぎ概要'!$A$9:$A$48,0))="","",INDEX('引継ぎ概要'!$J$9:$J$48,MATCH($C191,'引継ぎ概要'!$A$9:$A$48,0))&amp;IF(INDEX('引継ぎ概要'!$J$9:$J$48,MATCH($C191,'引継ぎ概要'!$A$9:$A$48,0))="","未着手","")&amp;IF(OR(INDEX('引継ぎ概要'!$L$9:$L$48,MATCH($C191,'引継ぎ概要'!$A$9:$A$48,0))="済",INDEX('引継ぎ概要'!$L$9:$L$48,MATCH($C191,'引継ぎ概要'!$A$9:$A$48,0))=""),"","（"&amp;INDEX('引継ぎ概要'!$L$9:$L$48,MATCH($C191,'引継ぎ概要'!$A$9:$A$48,0))&amp;"）")),""))</f>
        <v/>
      </c>
    </row>
    <row r="191" ht="21" customHeight="1">
      <c r="A191" s="49" t="inlineStr">
        <is>
          <t>業務No（引継ぎ概要の番号）</t>
        </is>
      </c>
      <c r="B191" s="50" t="n"/>
      <c r="C191" s="56" t="n"/>
      <c r="D191" s="49" t="inlineStr">
        <is>
          <t>業務名</t>
        </is>
      </c>
      <c r="E191" s="22">
        <f>IF($C191="","",IFERROR(INDEX('引継ぎ概要'!$B$9:$B$48,MATCH($C191,'引継ぎ概要'!$A$9:$A$48,0))&amp;"","※引継ぎ概要にない番号"))</f>
        <v/>
      </c>
    </row>
    <row r="192" ht="21" customHeight="1">
      <c r="A192" s="49" t="inlineStr">
        <is>
          <t>頻度・時期</t>
        </is>
      </c>
      <c r="B192" s="50" t="n"/>
      <c r="C192" s="23">
        <f>IF($C191="","",IFERROR(INDEX('引継ぎ概要'!$C$9:$C$48,MATCH($C191,'引継ぎ概要'!$A$9:$A$48,0))&amp;IF(INDEX('引継ぎ概要'!$D$9:$D$48,MATCH($C191,'引継ぎ概要'!$A$9:$A$48,0))="","","／"&amp;INDEX('引継ぎ概要'!$D$9:$D$48,MATCH($C191,'引継ぎ概要'!$A$9:$A$48,0))),""))</f>
        <v/>
      </c>
      <c r="D192" s="51" t="n"/>
      <c r="E192" s="50" t="n"/>
    </row>
    <row r="193" ht="21" customHeight="1">
      <c r="A193" s="49" t="inlineStr">
        <is>
          <t>後任者</t>
        </is>
      </c>
      <c r="B193" s="50" t="n"/>
      <c r="C193" s="23">
        <f>IF($C191="","",IFERROR(INDEX('引継ぎ概要'!$G$9:$G$48,MATCH($C191,'引継ぎ概要'!$A$9:$A$48,0))&amp;"",""))</f>
        <v/>
      </c>
      <c r="D193" s="49" t="inlineStr">
        <is>
          <t>引継ぎ期限</t>
        </is>
      </c>
      <c r="E193" s="57">
        <f>IF($C191="","",IFERROR(IF(INDEX('引継ぎ概要'!$I$9:$I$48,MATCH($C191,'引継ぎ概要'!$A$9:$A$48,0))="","",INDEX('引継ぎ概要'!$I$9:$I$48,MATCH($C191,'引継ぎ概要'!$A$9:$A$48,0))),""))</f>
        <v/>
      </c>
    </row>
    <row r="194" ht="17" customHeight="1">
      <c r="A194" s="53" t="inlineStr">
        <is>
          <t>この業務の目的（何のために・誰のためにやるか）</t>
        </is>
      </c>
      <c r="B194" s="51" t="n"/>
      <c r="C194" s="51" t="n"/>
      <c r="D194" s="51" t="n"/>
      <c r="E194" s="50" t="n"/>
    </row>
    <row r="195" ht="34" customHeight="1">
      <c r="A195" s="25" t="n"/>
      <c r="B195" s="51" t="n"/>
      <c r="C195" s="51" t="n"/>
      <c r="D195" s="51" t="n"/>
      <c r="E195" s="50" t="n"/>
    </row>
    <row r="196" ht="19" customHeight="1">
      <c r="A196" s="14" t="inlineStr">
        <is>
          <t>順</t>
        </is>
      </c>
      <c r="B196" s="14" t="inlineStr">
        <is>
          <t>やること</t>
        </is>
      </c>
      <c r="C196" s="14" t="inlineStr">
        <is>
          <t>使うもの・保存場所</t>
        </is>
      </c>
      <c r="D196" s="14" t="inlineStr">
        <is>
          <t>判断の基準・気をつけること</t>
        </is>
      </c>
      <c r="E196" s="50" t="n"/>
    </row>
    <row r="197" ht="40" customHeight="1">
      <c r="A197" s="49" t="n">
        <v>1</v>
      </c>
      <c r="B197" s="25" t="n"/>
      <c r="C197" s="25" t="n"/>
      <c r="D197" s="25" t="n"/>
      <c r="E197" s="50" t="n"/>
    </row>
    <row r="198" ht="40" customHeight="1">
      <c r="A198" s="49" t="n">
        <v>2</v>
      </c>
      <c r="B198" s="25" t="n"/>
      <c r="C198" s="25" t="n"/>
      <c r="D198" s="25" t="n"/>
      <c r="E198" s="50" t="n"/>
    </row>
    <row r="199" ht="40" customHeight="1">
      <c r="A199" s="49" t="n">
        <v>3</v>
      </c>
      <c r="B199" s="25" t="n"/>
      <c r="C199" s="25" t="n"/>
      <c r="D199" s="25" t="n"/>
      <c r="E199" s="50" t="n"/>
    </row>
    <row r="200" ht="40" customHeight="1">
      <c r="A200" s="49" t="n">
        <v>4</v>
      </c>
      <c r="B200" s="25" t="n"/>
      <c r="C200" s="25" t="n"/>
      <c r="D200" s="25" t="n"/>
      <c r="E200" s="50" t="n"/>
    </row>
    <row r="201" ht="40" customHeight="1">
      <c r="A201" s="49" t="n">
        <v>5</v>
      </c>
      <c r="B201" s="25" t="n"/>
      <c r="C201" s="25" t="n"/>
      <c r="D201" s="25" t="n"/>
      <c r="E201" s="50" t="n"/>
    </row>
    <row r="202" ht="40" customHeight="1">
      <c r="A202" s="49" t="n">
        <v>6</v>
      </c>
      <c r="B202" s="25" t="n"/>
      <c r="C202" s="25" t="n"/>
      <c r="D202" s="25" t="n"/>
      <c r="E202" s="50" t="n"/>
    </row>
    <row r="203" ht="40" customHeight="1">
      <c r="A203" s="49" t="n">
        <v>7</v>
      </c>
      <c r="B203" s="25" t="n"/>
      <c r="C203" s="25" t="n"/>
      <c r="D203" s="25" t="n"/>
      <c r="E203" s="50" t="n"/>
    </row>
    <row r="204" ht="40" customHeight="1">
      <c r="A204" s="49" t="n">
        <v>8</v>
      </c>
      <c r="B204" s="25" t="n"/>
      <c r="C204" s="25" t="n"/>
      <c r="D204" s="25" t="n"/>
      <c r="E204" s="50" t="n"/>
    </row>
    <row r="205" ht="19" customHeight="1">
      <c r="A205" s="14" t="inlineStr">
        <is>
          <t>関係者（相手の会社・部署）</t>
        </is>
      </c>
      <c r="B205" s="50" t="n"/>
      <c r="C205" s="14" t="inlineStr">
        <is>
          <t>担当者</t>
        </is>
      </c>
      <c r="D205" s="14" t="inlineStr">
        <is>
          <t>連絡方法</t>
        </is>
      </c>
      <c r="E205" s="14" t="inlineStr">
        <is>
          <t>何をやりとりするか</t>
        </is>
      </c>
    </row>
    <row r="206" ht="26" customHeight="1">
      <c r="A206" s="10" t="n"/>
      <c r="B206" s="50" t="n"/>
      <c r="C206" s="10" t="n"/>
      <c r="D206" s="10" t="n"/>
      <c r="E206" s="10" t="n"/>
    </row>
    <row r="207" ht="26" customHeight="1">
      <c r="A207" s="10" t="n"/>
      <c r="B207" s="50" t="n"/>
      <c r="C207" s="10" t="n"/>
      <c r="D207" s="10" t="n"/>
      <c r="E207" s="10" t="n"/>
    </row>
    <row r="208" ht="26" customHeight="1">
      <c r="A208" s="10" t="n"/>
      <c r="B208" s="50" t="n"/>
      <c r="C208" s="10" t="n"/>
      <c r="D208" s="10" t="n"/>
      <c r="E208" s="10" t="n"/>
    </row>
    <row r="209" ht="26" customHeight="1">
      <c r="A209" s="10" t="n"/>
      <c r="B209" s="50" t="n"/>
      <c r="C209" s="10" t="n"/>
      <c r="D209" s="10" t="n"/>
      <c r="E209" s="10" t="n"/>
    </row>
    <row r="210" ht="17" customHeight="1">
      <c r="A210" s="53" t="inlineStr">
        <is>
          <t>注意点・過去にあったトラブル（同じ失敗をしないために）</t>
        </is>
      </c>
      <c r="B210" s="51" t="n"/>
      <c r="C210" s="51" t="n"/>
      <c r="D210" s="51" t="n"/>
      <c r="E210" s="50" t="n"/>
    </row>
    <row r="211" ht="46" customHeight="1">
      <c r="A211" s="25" t="n"/>
      <c r="B211" s="51" t="n"/>
      <c r="C211" s="51" t="n"/>
      <c r="D211" s="51" t="n"/>
      <c r="E211" s="50" t="n"/>
    </row>
    <row r="212" ht="17" customHeight="1">
      <c r="A212" s="53" t="inlineStr">
        <is>
          <t>進行中の案件・次の予定（日付と、誰が何をするか）</t>
        </is>
      </c>
      <c r="B212" s="51" t="n"/>
      <c r="C212" s="51" t="n"/>
      <c r="D212" s="51" t="n"/>
      <c r="E212" s="50" t="n"/>
    </row>
    <row r="213" ht="34" customHeight="1">
      <c r="A213" s="25" t="n"/>
      <c r="B213" s="51" t="n"/>
      <c r="C213" s="51" t="n"/>
      <c r="D213" s="51" t="n"/>
      <c r="E213" s="50" t="n"/>
    </row>
    <row r="214" ht="17" customHeight="1">
      <c r="A214" s="53" t="inlineStr">
        <is>
          <t>参考資料（マニュアル・ファイルの保存場所）</t>
        </is>
      </c>
      <c r="B214" s="51" t="n"/>
      <c r="C214" s="51" t="n"/>
      <c r="D214" s="51" t="n"/>
      <c r="E214" s="50" t="n"/>
    </row>
    <row r="215" ht="25" customHeight="1">
      <c r="A215" s="25" t="n"/>
      <c r="B215" s="51" t="n"/>
      <c r="C215" s="51" t="n"/>
      <c r="D215" s="51" t="n"/>
      <c r="E215" s="50" t="n"/>
    </row>
    <row r="216" ht="8" customHeight="1">
      <c r="A216" s="44" t="n"/>
      <c r="B216" s="44" t="n"/>
      <c r="C216" s="44" t="n"/>
      <c r="D216" s="44" t="n"/>
      <c r="E216" s="44" t="n"/>
    </row>
    <row r="217" ht="24" customHeight="1">
      <c r="A217" s="43" t="inlineStr">
        <is>
          <t>業務別詳細 9</t>
        </is>
      </c>
      <c r="B217" s="44" t="n"/>
      <c r="C217" s="44" t="n"/>
      <c r="D217" s="15" t="inlineStr">
        <is>
          <t>状態</t>
        </is>
      </c>
      <c r="E217" s="53">
        <f>IF($C218="","",IFERROR(IF(INDEX('引継ぎ概要'!$B$9:$B$48,MATCH($C218,'引継ぎ概要'!$A$9:$A$48,0))="","",INDEX('引継ぎ概要'!$J$9:$J$48,MATCH($C218,'引継ぎ概要'!$A$9:$A$48,0))&amp;IF(INDEX('引継ぎ概要'!$J$9:$J$48,MATCH($C218,'引継ぎ概要'!$A$9:$A$48,0))="","未着手","")&amp;IF(OR(INDEX('引継ぎ概要'!$L$9:$L$48,MATCH($C218,'引継ぎ概要'!$A$9:$A$48,0))="済",INDEX('引継ぎ概要'!$L$9:$L$48,MATCH($C218,'引継ぎ概要'!$A$9:$A$48,0))=""),"","（"&amp;INDEX('引継ぎ概要'!$L$9:$L$48,MATCH($C218,'引継ぎ概要'!$A$9:$A$48,0))&amp;"）")),""))</f>
        <v/>
      </c>
    </row>
    <row r="218" ht="21" customHeight="1">
      <c r="A218" s="49" t="inlineStr">
        <is>
          <t>業務No（引継ぎ概要の番号）</t>
        </is>
      </c>
      <c r="B218" s="50" t="n"/>
      <c r="C218" s="56" t="n"/>
      <c r="D218" s="49" t="inlineStr">
        <is>
          <t>業務名</t>
        </is>
      </c>
      <c r="E218" s="22">
        <f>IF($C218="","",IFERROR(INDEX('引継ぎ概要'!$B$9:$B$48,MATCH($C218,'引継ぎ概要'!$A$9:$A$48,0))&amp;"","※引継ぎ概要にない番号"))</f>
        <v/>
      </c>
    </row>
    <row r="219" ht="21" customHeight="1">
      <c r="A219" s="49" t="inlineStr">
        <is>
          <t>頻度・時期</t>
        </is>
      </c>
      <c r="B219" s="50" t="n"/>
      <c r="C219" s="23">
        <f>IF($C218="","",IFERROR(INDEX('引継ぎ概要'!$C$9:$C$48,MATCH($C218,'引継ぎ概要'!$A$9:$A$48,0))&amp;IF(INDEX('引継ぎ概要'!$D$9:$D$48,MATCH($C218,'引継ぎ概要'!$A$9:$A$48,0))="","","／"&amp;INDEX('引継ぎ概要'!$D$9:$D$48,MATCH($C218,'引継ぎ概要'!$A$9:$A$48,0))),""))</f>
        <v/>
      </c>
      <c r="D219" s="51" t="n"/>
      <c r="E219" s="50" t="n"/>
    </row>
    <row r="220" ht="21" customHeight="1">
      <c r="A220" s="49" t="inlineStr">
        <is>
          <t>後任者</t>
        </is>
      </c>
      <c r="B220" s="50" t="n"/>
      <c r="C220" s="23">
        <f>IF($C218="","",IFERROR(INDEX('引継ぎ概要'!$G$9:$G$48,MATCH($C218,'引継ぎ概要'!$A$9:$A$48,0))&amp;"",""))</f>
        <v/>
      </c>
      <c r="D220" s="49" t="inlineStr">
        <is>
          <t>引継ぎ期限</t>
        </is>
      </c>
      <c r="E220" s="57">
        <f>IF($C218="","",IFERROR(IF(INDEX('引継ぎ概要'!$I$9:$I$48,MATCH($C218,'引継ぎ概要'!$A$9:$A$48,0))="","",INDEX('引継ぎ概要'!$I$9:$I$48,MATCH($C218,'引継ぎ概要'!$A$9:$A$48,0))),""))</f>
        <v/>
      </c>
    </row>
    <row r="221" ht="17" customHeight="1">
      <c r="A221" s="53" t="inlineStr">
        <is>
          <t>この業務の目的（何のために・誰のためにやるか）</t>
        </is>
      </c>
      <c r="B221" s="51" t="n"/>
      <c r="C221" s="51" t="n"/>
      <c r="D221" s="51" t="n"/>
      <c r="E221" s="50" t="n"/>
    </row>
    <row r="222" ht="34" customHeight="1">
      <c r="A222" s="25" t="n"/>
      <c r="B222" s="51" t="n"/>
      <c r="C222" s="51" t="n"/>
      <c r="D222" s="51" t="n"/>
      <c r="E222" s="50" t="n"/>
    </row>
    <row r="223" ht="19" customHeight="1">
      <c r="A223" s="14" t="inlineStr">
        <is>
          <t>順</t>
        </is>
      </c>
      <c r="B223" s="14" t="inlineStr">
        <is>
          <t>やること</t>
        </is>
      </c>
      <c r="C223" s="14" t="inlineStr">
        <is>
          <t>使うもの・保存場所</t>
        </is>
      </c>
      <c r="D223" s="14" t="inlineStr">
        <is>
          <t>判断の基準・気をつけること</t>
        </is>
      </c>
      <c r="E223" s="50" t="n"/>
    </row>
    <row r="224" ht="40" customHeight="1">
      <c r="A224" s="49" t="n">
        <v>1</v>
      </c>
      <c r="B224" s="25" t="n"/>
      <c r="C224" s="25" t="n"/>
      <c r="D224" s="25" t="n"/>
      <c r="E224" s="50" t="n"/>
    </row>
    <row r="225" ht="40" customHeight="1">
      <c r="A225" s="49" t="n">
        <v>2</v>
      </c>
      <c r="B225" s="25" t="n"/>
      <c r="C225" s="25" t="n"/>
      <c r="D225" s="25" t="n"/>
      <c r="E225" s="50" t="n"/>
    </row>
    <row r="226" ht="40" customHeight="1">
      <c r="A226" s="49" t="n">
        <v>3</v>
      </c>
      <c r="B226" s="25" t="n"/>
      <c r="C226" s="25" t="n"/>
      <c r="D226" s="25" t="n"/>
      <c r="E226" s="50" t="n"/>
    </row>
    <row r="227" ht="40" customHeight="1">
      <c r="A227" s="49" t="n">
        <v>4</v>
      </c>
      <c r="B227" s="25" t="n"/>
      <c r="C227" s="25" t="n"/>
      <c r="D227" s="25" t="n"/>
      <c r="E227" s="50" t="n"/>
    </row>
    <row r="228" ht="40" customHeight="1">
      <c r="A228" s="49" t="n">
        <v>5</v>
      </c>
      <c r="B228" s="25" t="n"/>
      <c r="C228" s="25" t="n"/>
      <c r="D228" s="25" t="n"/>
      <c r="E228" s="50" t="n"/>
    </row>
    <row r="229" ht="40" customHeight="1">
      <c r="A229" s="49" t="n">
        <v>6</v>
      </c>
      <c r="B229" s="25" t="n"/>
      <c r="C229" s="25" t="n"/>
      <c r="D229" s="25" t="n"/>
      <c r="E229" s="50" t="n"/>
    </row>
    <row r="230" ht="40" customHeight="1">
      <c r="A230" s="49" t="n">
        <v>7</v>
      </c>
      <c r="B230" s="25" t="n"/>
      <c r="C230" s="25" t="n"/>
      <c r="D230" s="25" t="n"/>
      <c r="E230" s="50" t="n"/>
    </row>
    <row r="231" ht="40" customHeight="1">
      <c r="A231" s="49" t="n">
        <v>8</v>
      </c>
      <c r="B231" s="25" t="n"/>
      <c r="C231" s="25" t="n"/>
      <c r="D231" s="25" t="n"/>
      <c r="E231" s="50" t="n"/>
    </row>
    <row r="232" ht="19" customHeight="1">
      <c r="A232" s="14" t="inlineStr">
        <is>
          <t>関係者（相手の会社・部署）</t>
        </is>
      </c>
      <c r="B232" s="50" t="n"/>
      <c r="C232" s="14" t="inlineStr">
        <is>
          <t>担当者</t>
        </is>
      </c>
      <c r="D232" s="14" t="inlineStr">
        <is>
          <t>連絡方法</t>
        </is>
      </c>
      <c r="E232" s="14" t="inlineStr">
        <is>
          <t>何をやりとりするか</t>
        </is>
      </c>
    </row>
    <row r="233" ht="26" customHeight="1">
      <c r="A233" s="10" t="n"/>
      <c r="B233" s="50" t="n"/>
      <c r="C233" s="10" t="n"/>
      <c r="D233" s="10" t="n"/>
      <c r="E233" s="10" t="n"/>
    </row>
    <row r="234" ht="26" customHeight="1">
      <c r="A234" s="10" t="n"/>
      <c r="B234" s="50" t="n"/>
      <c r="C234" s="10" t="n"/>
      <c r="D234" s="10" t="n"/>
      <c r="E234" s="10" t="n"/>
    </row>
    <row r="235" ht="26" customHeight="1">
      <c r="A235" s="10" t="n"/>
      <c r="B235" s="50" t="n"/>
      <c r="C235" s="10" t="n"/>
      <c r="D235" s="10" t="n"/>
      <c r="E235" s="10" t="n"/>
    </row>
    <row r="236" ht="26" customHeight="1">
      <c r="A236" s="10" t="n"/>
      <c r="B236" s="50" t="n"/>
      <c r="C236" s="10" t="n"/>
      <c r="D236" s="10" t="n"/>
      <c r="E236" s="10" t="n"/>
    </row>
    <row r="237" ht="17" customHeight="1">
      <c r="A237" s="53" t="inlineStr">
        <is>
          <t>注意点・過去にあったトラブル（同じ失敗をしないために）</t>
        </is>
      </c>
      <c r="B237" s="51" t="n"/>
      <c r="C237" s="51" t="n"/>
      <c r="D237" s="51" t="n"/>
      <c r="E237" s="50" t="n"/>
    </row>
    <row r="238" ht="46" customHeight="1">
      <c r="A238" s="25" t="n"/>
      <c r="B238" s="51" t="n"/>
      <c r="C238" s="51" t="n"/>
      <c r="D238" s="51" t="n"/>
      <c r="E238" s="50" t="n"/>
    </row>
    <row r="239" ht="17" customHeight="1">
      <c r="A239" s="53" t="inlineStr">
        <is>
          <t>進行中の案件・次の予定（日付と、誰が何をするか）</t>
        </is>
      </c>
      <c r="B239" s="51" t="n"/>
      <c r="C239" s="51" t="n"/>
      <c r="D239" s="51" t="n"/>
      <c r="E239" s="50" t="n"/>
    </row>
    <row r="240" ht="34" customHeight="1">
      <c r="A240" s="25" t="n"/>
      <c r="B240" s="51" t="n"/>
      <c r="C240" s="51" t="n"/>
      <c r="D240" s="51" t="n"/>
      <c r="E240" s="50" t="n"/>
    </row>
    <row r="241" ht="17" customHeight="1">
      <c r="A241" s="53" t="inlineStr">
        <is>
          <t>参考資料（マニュアル・ファイルの保存場所）</t>
        </is>
      </c>
      <c r="B241" s="51" t="n"/>
      <c r="C241" s="51" t="n"/>
      <c r="D241" s="51" t="n"/>
      <c r="E241" s="50" t="n"/>
    </row>
    <row r="242" ht="25" customHeight="1">
      <c r="A242" s="25" t="n"/>
      <c r="B242" s="51" t="n"/>
      <c r="C242" s="51" t="n"/>
      <c r="D242" s="51" t="n"/>
      <c r="E242" s="50" t="n"/>
    </row>
    <row r="243" ht="8" customHeight="1">
      <c r="A243" s="44" t="n"/>
      <c r="B243" s="44" t="n"/>
      <c r="C243" s="44" t="n"/>
      <c r="D243" s="44" t="n"/>
      <c r="E243" s="44" t="n"/>
    </row>
    <row r="244" ht="24" customHeight="1">
      <c r="A244" s="43" t="inlineStr">
        <is>
          <t>業務別詳細 10</t>
        </is>
      </c>
      <c r="B244" s="44" t="n"/>
      <c r="C244" s="44" t="n"/>
      <c r="D244" s="15" t="inlineStr">
        <is>
          <t>状態</t>
        </is>
      </c>
      <c r="E244" s="53">
        <f>IF($C245="","",IFERROR(IF(INDEX('引継ぎ概要'!$B$9:$B$48,MATCH($C245,'引継ぎ概要'!$A$9:$A$48,0))="","",INDEX('引継ぎ概要'!$J$9:$J$48,MATCH($C245,'引継ぎ概要'!$A$9:$A$48,0))&amp;IF(INDEX('引継ぎ概要'!$J$9:$J$48,MATCH($C245,'引継ぎ概要'!$A$9:$A$48,0))="","未着手","")&amp;IF(OR(INDEX('引継ぎ概要'!$L$9:$L$48,MATCH($C245,'引継ぎ概要'!$A$9:$A$48,0))="済",INDEX('引継ぎ概要'!$L$9:$L$48,MATCH($C245,'引継ぎ概要'!$A$9:$A$48,0))=""),"","（"&amp;INDEX('引継ぎ概要'!$L$9:$L$48,MATCH($C245,'引継ぎ概要'!$A$9:$A$48,0))&amp;"）")),""))</f>
        <v/>
      </c>
    </row>
    <row r="245" ht="21" customHeight="1">
      <c r="A245" s="49" t="inlineStr">
        <is>
          <t>業務No（引継ぎ概要の番号）</t>
        </is>
      </c>
      <c r="B245" s="50" t="n"/>
      <c r="C245" s="56" t="n"/>
      <c r="D245" s="49" t="inlineStr">
        <is>
          <t>業務名</t>
        </is>
      </c>
      <c r="E245" s="22">
        <f>IF($C245="","",IFERROR(INDEX('引継ぎ概要'!$B$9:$B$48,MATCH($C245,'引継ぎ概要'!$A$9:$A$48,0))&amp;"","※引継ぎ概要にない番号"))</f>
        <v/>
      </c>
    </row>
    <row r="246" ht="21" customHeight="1">
      <c r="A246" s="49" t="inlineStr">
        <is>
          <t>頻度・時期</t>
        </is>
      </c>
      <c r="B246" s="50" t="n"/>
      <c r="C246" s="23">
        <f>IF($C245="","",IFERROR(INDEX('引継ぎ概要'!$C$9:$C$48,MATCH($C245,'引継ぎ概要'!$A$9:$A$48,0))&amp;IF(INDEX('引継ぎ概要'!$D$9:$D$48,MATCH($C245,'引継ぎ概要'!$A$9:$A$48,0))="","","／"&amp;INDEX('引継ぎ概要'!$D$9:$D$48,MATCH($C245,'引継ぎ概要'!$A$9:$A$48,0))),""))</f>
        <v/>
      </c>
      <c r="D246" s="51" t="n"/>
      <c r="E246" s="50" t="n"/>
    </row>
    <row r="247" ht="21" customHeight="1">
      <c r="A247" s="49" t="inlineStr">
        <is>
          <t>後任者</t>
        </is>
      </c>
      <c r="B247" s="50" t="n"/>
      <c r="C247" s="23">
        <f>IF($C245="","",IFERROR(INDEX('引継ぎ概要'!$G$9:$G$48,MATCH($C245,'引継ぎ概要'!$A$9:$A$48,0))&amp;"",""))</f>
        <v/>
      </c>
      <c r="D247" s="49" t="inlineStr">
        <is>
          <t>引継ぎ期限</t>
        </is>
      </c>
      <c r="E247" s="57">
        <f>IF($C245="","",IFERROR(IF(INDEX('引継ぎ概要'!$I$9:$I$48,MATCH($C245,'引継ぎ概要'!$A$9:$A$48,0))="","",INDEX('引継ぎ概要'!$I$9:$I$48,MATCH($C245,'引継ぎ概要'!$A$9:$A$48,0))),""))</f>
        <v/>
      </c>
    </row>
    <row r="248" ht="17" customHeight="1">
      <c r="A248" s="53" t="inlineStr">
        <is>
          <t>この業務の目的（何のために・誰のためにやるか）</t>
        </is>
      </c>
      <c r="B248" s="51" t="n"/>
      <c r="C248" s="51" t="n"/>
      <c r="D248" s="51" t="n"/>
      <c r="E248" s="50" t="n"/>
    </row>
    <row r="249" ht="34" customHeight="1">
      <c r="A249" s="25" t="n"/>
      <c r="B249" s="51" t="n"/>
      <c r="C249" s="51" t="n"/>
      <c r="D249" s="51" t="n"/>
      <c r="E249" s="50" t="n"/>
    </row>
    <row r="250" ht="19" customHeight="1">
      <c r="A250" s="14" t="inlineStr">
        <is>
          <t>順</t>
        </is>
      </c>
      <c r="B250" s="14" t="inlineStr">
        <is>
          <t>やること</t>
        </is>
      </c>
      <c r="C250" s="14" t="inlineStr">
        <is>
          <t>使うもの・保存場所</t>
        </is>
      </c>
      <c r="D250" s="14" t="inlineStr">
        <is>
          <t>判断の基準・気をつけること</t>
        </is>
      </c>
      <c r="E250" s="50" t="n"/>
    </row>
    <row r="251" ht="40" customHeight="1">
      <c r="A251" s="49" t="n">
        <v>1</v>
      </c>
      <c r="B251" s="25" t="n"/>
      <c r="C251" s="25" t="n"/>
      <c r="D251" s="25" t="n"/>
      <c r="E251" s="50" t="n"/>
    </row>
    <row r="252" ht="40" customHeight="1">
      <c r="A252" s="49" t="n">
        <v>2</v>
      </c>
      <c r="B252" s="25" t="n"/>
      <c r="C252" s="25" t="n"/>
      <c r="D252" s="25" t="n"/>
      <c r="E252" s="50" t="n"/>
    </row>
    <row r="253" ht="40" customHeight="1">
      <c r="A253" s="49" t="n">
        <v>3</v>
      </c>
      <c r="B253" s="25" t="n"/>
      <c r="C253" s="25" t="n"/>
      <c r="D253" s="25" t="n"/>
      <c r="E253" s="50" t="n"/>
    </row>
    <row r="254" ht="40" customHeight="1">
      <c r="A254" s="49" t="n">
        <v>4</v>
      </c>
      <c r="B254" s="25" t="n"/>
      <c r="C254" s="25" t="n"/>
      <c r="D254" s="25" t="n"/>
      <c r="E254" s="50" t="n"/>
    </row>
    <row r="255" ht="40" customHeight="1">
      <c r="A255" s="49" t="n">
        <v>5</v>
      </c>
      <c r="B255" s="25" t="n"/>
      <c r="C255" s="25" t="n"/>
      <c r="D255" s="25" t="n"/>
      <c r="E255" s="50" t="n"/>
    </row>
    <row r="256" ht="40" customHeight="1">
      <c r="A256" s="49" t="n">
        <v>6</v>
      </c>
      <c r="B256" s="25" t="n"/>
      <c r="C256" s="25" t="n"/>
      <c r="D256" s="25" t="n"/>
      <c r="E256" s="50" t="n"/>
    </row>
    <row r="257" ht="40" customHeight="1">
      <c r="A257" s="49" t="n">
        <v>7</v>
      </c>
      <c r="B257" s="25" t="n"/>
      <c r="C257" s="25" t="n"/>
      <c r="D257" s="25" t="n"/>
      <c r="E257" s="50" t="n"/>
    </row>
    <row r="258" ht="40" customHeight="1">
      <c r="A258" s="49" t="n">
        <v>8</v>
      </c>
      <c r="B258" s="25" t="n"/>
      <c r="C258" s="25" t="n"/>
      <c r="D258" s="25" t="n"/>
      <c r="E258" s="50" t="n"/>
    </row>
    <row r="259" ht="19" customHeight="1">
      <c r="A259" s="14" t="inlineStr">
        <is>
          <t>関係者（相手の会社・部署）</t>
        </is>
      </c>
      <c r="B259" s="50" t="n"/>
      <c r="C259" s="14" t="inlineStr">
        <is>
          <t>担当者</t>
        </is>
      </c>
      <c r="D259" s="14" t="inlineStr">
        <is>
          <t>連絡方法</t>
        </is>
      </c>
      <c r="E259" s="14" t="inlineStr">
        <is>
          <t>何をやりとりするか</t>
        </is>
      </c>
    </row>
    <row r="260" ht="26" customHeight="1">
      <c r="A260" s="10" t="n"/>
      <c r="B260" s="50" t="n"/>
      <c r="C260" s="10" t="n"/>
      <c r="D260" s="10" t="n"/>
      <c r="E260" s="10" t="n"/>
    </row>
    <row r="261" ht="26" customHeight="1">
      <c r="A261" s="10" t="n"/>
      <c r="B261" s="50" t="n"/>
      <c r="C261" s="10" t="n"/>
      <c r="D261" s="10" t="n"/>
      <c r="E261" s="10" t="n"/>
    </row>
    <row r="262" ht="26" customHeight="1">
      <c r="A262" s="10" t="n"/>
      <c r="B262" s="50" t="n"/>
      <c r="C262" s="10" t="n"/>
      <c r="D262" s="10" t="n"/>
      <c r="E262" s="10" t="n"/>
    </row>
    <row r="263" ht="26" customHeight="1">
      <c r="A263" s="10" t="n"/>
      <c r="B263" s="50" t="n"/>
      <c r="C263" s="10" t="n"/>
      <c r="D263" s="10" t="n"/>
      <c r="E263" s="10" t="n"/>
    </row>
    <row r="264" ht="17" customHeight="1">
      <c r="A264" s="53" t="inlineStr">
        <is>
          <t>注意点・過去にあったトラブル（同じ失敗をしないために）</t>
        </is>
      </c>
      <c r="B264" s="51" t="n"/>
      <c r="C264" s="51" t="n"/>
      <c r="D264" s="51" t="n"/>
      <c r="E264" s="50" t="n"/>
    </row>
    <row r="265" ht="46" customHeight="1">
      <c r="A265" s="25" t="n"/>
      <c r="B265" s="51" t="n"/>
      <c r="C265" s="51" t="n"/>
      <c r="D265" s="51" t="n"/>
      <c r="E265" s="50" t="n"/>
    </row>
    <row r="266" ht="17" customHeight="1">
      <c r="A266" s="53" t="inlineStr">
        <is>
          <t>進行中の案件・次の予定（日付と、誰が何をするか）</t>
        </is>
      </c>
      <c r="B266" s="51" t="n"/>
      <c r="C266" s="51" t="n"/>
      <c r="D266" s="51" t="n"/>
      <c r="E266" s="50" t="n"/>
    </row>
    <row r="267" ht="34" customHeight="1">
      <c r="A267" s="25" t="n"/>
      <c r="B267" s="51" t="n"/>
      <c r="C267" s="51" t="n"/>
      <c r="D267" s="51" t="n"/>
      <c r="E267" s="50" t="n"/>
    </row>
    <row r="268" ht="17" customHeight="1">
      <c r="A268" s="53" t="inlineStr">
        <is>
          <t>参考資料（マニュアル・ファイルの保存場所）</t>
        </is>
      </c>
      <c r="B268" s="51" t="n"/>
      <c r="C268" s="51" t="n"/>
      <c r="D268" s="51" t="n"/>
      <c r="E268" s="50" t="n"/>
    </row>
    <row r="269" ht="25" customHeight="1">
      <c r="A269" s="25" t="n"/>
      <c r="B269" s="51" t="n"/>
      <c r="C269" s="51" t="n"/>
      <c r="D269" s="51" t="n"/>
      <c r="E269" s="50" t="n"/>
    </row>
    <row r="270" ht="8" customHeight="1"/>
  </sheetData>
  <mergeCells count="270">
    <mergeCell ref="A48:E48"/>
    <mergeCell ref="D172:E172"/>
    <mergeCell ref="A98:B98"/>
    <mergeCell ref="A73:B73"/>
    <mergeCell ref="A191:B191"/>
    <mergeCell ref="D174:E174"/>
    <mergeCell ref="A178:B178"/>
    <mergeCell ref="A103:E103"/>
    <mergeCell ref="A136:C136"/>
    <mergeCell ref="D149:E149"/>
    <mergeCell ref="A168:E168"/>
    <mergeCell ref="D36:E36"/>
    <mergeCell ref="A70:B70"/>
    <mergeCell ref="C192:E192"/>
    <mergeCell ref="A79:E79"/>
    <mergeCell ref="D229:E229"/>
    <mergeCell ref="A87:E87"/>
    <mergeCell ref="D257:E257"/>
    <mergeCell ref="D13:E13"/>
    <mergeCell ref="A99:B99"/>
    <mergeCell ref="A164:B164"/>
    <mergeCell ref="D61:E61"/>
    <mergeCell ref="D254:E254"/>
    <mergeCell ref="A74:B74"/>
    <mergeCell ref="A56:B56"/>
    <mergeCell ref="D150:E150"/>
    <mergeCell ref="A154:B154"/>
    <mergeCell ref="A236:B236"/>
    <mergeCell ref="A21:E21"/>
    <mergeCell ref="A105:E105"/>
    <mergeCell ref="A101:B101"/>
    <mergeCell ref="C165:E165"/>
    <mergeCell ref="D7:E7"/>
    <mergeCell ref="A26:E26"/>
    <mergeCell ref="C57:E57"/>
    <mergeCell ref="A113:E113"/>
    <mergeCell ref="A210:E210"/>
    <mergeCell ref="A85:B85"/>
    <mergeCell ref="A129:E129"/>
    <mergeCell ref="A185:E185"/>
    <mergeCell ref="A23:E23"/>
    <mergeCell ref="D62:E62"/>
    <mergeCell ref="A194:E194"/>
    <mergeCell ref="A17:B17"/>
    <mergeCell ref="A126:B126"/>
    <mergeCell ref="D255:E255"/>
    <mergeCell ref="A259:B259"/>
    <mergeCell ref="D176:E176"/>
    <mergeCell ref="A206:B206"/>
    <mergeCell ref="A262:B262"/>
    <mergeCell ref="A184:E184"/>
    <mergeCell ref="A131:E131"/>
    <mergeCell ref="A156:E156"/>
    <mergeCell ref="D64:E64"/>
    <mergeCell ref="D177:E177"/>
    <mergeCell ref="A52:E52"/>
    <mergeCell ref="A19:B19"/>
    <mergeCell ref="D226:E226"/>
    <mergeCell ref="A111:B111"/>
    <mergeCell ref="C246:E246"/>
    <mergeCell ref="D88:E88"/>
    <mergeCell ref="A245:B245"/>
    <mergeCell ref="D148:E148"/>
    <mergeCell ref="D35:E35"/>
    <mergeCell ref="A130:E130"/>
    <mergeCell ref="D228:E228"/>
    <mergeCell ref="A77:E77"/>
    <mergeCell ref="A30:B30"/>
    <mergeCell ref="D115:E115"/>
    <mergeCell ref="A232:B232"/>
    <mergeCell ref="D10:E10"/>
    <mergeCell ref="A157:E157"/>
    <mergeCell ref="D34:E34"/>
    <mergeCell ref="C84:E84"/>
    <mergeCell ref="D90:E90"/>
    <mergeCell ref="A182:B182"/>
    <mergeCell ref="A45:B45"/>
    <mergeCell ref="A49:E49"/>
    <mergeCell ref="D203:E203"/>
    <mergeCell ref="A222:E222"/>
    <mergeCell ref="A132:E132"/>
    <mergeCell ref="A55:C55"/>
    <mergeCell ref="A6:E6"/>
    <mergeCell ref="D258:E258"/>
    <mergeCell ref="A153:B153"/>
    <mergeCell ref="A218:B218"/>
    <mergeCell ref="A78:E78"/>
    <mergeCell ref="A128:B128"/>
    <mergeCell ref="D11:E11"/>
    <mergeCell ref="A183:E183"/>
    <mergeCell ref="D204:E204"/>
    <mergeCell ref="A137:B137"/>
    <mergeCell ref="A46:B46"/>
    <mergeCell ref="D198:E198"/>
    <mergeCell ref="A208:B208"/>
    <mergeCell ref="C219:E219"/>
    <mergeCell ref="A75:E75"/>
    <mergeCell ref="A133:E133"/>
    <mergeCell ref="A264:E264"/>
    <mergeCell ref="D66:E66"/>
    <mergeCell ref="A80:E80"/>
    <mergeCell ref="A192:B192"/>
    <mergeCell ref="D197:E197"/>
    <mergeCell ref="D253:E253"/>
    <mergeCell ref="A139:B139"/>
    <mergeCell ref="D175:E175"/>
    <mergeCell ref="A239:E239"/>
    <mergeCell ref="A179:B179"/>
    <mergeCell ref="A248:E248"/>
    <mergeCell ref="A104:E104"/>
    <mergeCell ref="A71:B71"/>
    <mergeCell ref="D37:E37"/>
    <mergeCell ref="D230:E230"/>
    <mergeCell ref="A5:E5"/>
    <mergeCell ref="A234:B234"/>
    <mergeCell ref="A32:E32"/>
    <mergeCell ref="A181:B181"/>
    <mergeCell ref="A159:E159"/>
    <mergeCell ref="D9:E9"/>
    <mergeCell ref="D118:E118"/>
    <mergeCell ref="A106:E106"/>
    <mergeCell ref="D39:E39"/>
    <mergeCell ref="A82:C82"/>
    <mergeCell ref="A100:B100"/>
    <mergeCell ref="D223:E223"/>
    <mergeCell ref="A165:B165"/>
    <mergeCell ref="A180:B180"/>
    <mergeCell ref="A265:E265"/>
    <mergeCell ref="D15:E15"/>
    <mergeCell ref="D142:E142"/>
    <mergeCell ref="A161:E161"/>
    <mergeCell ref="A155:B155"/>
    <mergeCell ref="D38:E38"/>
    <mergeCell ref="D89:E89"/>
    <mergeCell ref="D169:E169"/>
    <mergeCell ref="D252:E252"/>
    <mergeCell ref="A211:E211"/>
    <mergeCell ref="A83:B83"/>
    <mergeCell ref="A261:B261"/>
    <mergeCell ref="D144:E144"/>
    <mergeCell ref="A186:E186"/>
    <mergeCell ref="A24:E24"/>
    <mergeCell ref="A166:B166"/>
    <mergeCell ref="A266:E266"/>
    <mergeCell ref="D63:E63"/>
    <mergeCell ref="A60:E60"/>
    <mergeCell ref="D199:E199"/>
    <mergeCell ref="A163:C163"/>
    <mergeCell ref="A207:B207"/>
    <mergeCell ref="D65:E65"/>
    <mergeCell ref="D96:E96"/>
    <mergeCell ref="A237:E237"/>
    <mergeCell ref="D170:E170"/>
    <mergeCell ref="A205:B205"/>
    <mergeCell ref="A187:E187"/>
    <mergeCell ref="A221:E221"/>
    <mergeCell ref="A25:E25"/>
    <mergeCell ref="D120:E120"/>
    <mergeCell ref="A246:B246"/>
    <mergeCell ref="A193:B193"/>
    <mergeCell ref="A233:B233"/>
    <mergeCell ref="D116:E116"/>
    <mergeCell ref="A3:B3"/>
    <mergeCell ref="A190:C190"/>
    <mergeCell ref="A158:E158"/>
    <mergeCell ref="D91:E91"/>
    <mergeCell ref="A238:E238"/>
    <mergeCell ref="A28:C28"/>
    <mergeCell ref="A50:E50"/>
    <mergeCell ref="D171:E171"/>
    <mergeCell ref="A57:B57"/>
    <mergeCell ref="A86:E86"/>
    <mergeCell ref="A235:B235"/>
    <mergeCell ref="A213:E213"/>
    <mergeCell ref="D146:E146"/>
    <mergeCell ref="A160:E160"/>
    <mergeCell ref="D93:E93"/>
    <mergeCell ref="A247:B247"/>
    <mergeCell ref="A219:B219"/>
    <mergeCell ref="A141:E141"/>
    <mergeCell ref="C30:E30"/>
    <mergeCell ref="A22:E22"/>
    <mergeCell ref="D12:E12"/>
    <mergeCell ref="A4:B4"/>
    <mergeCell ref="D196:E196"/>
    <mergeCell ref="D143:E143"/>
    <mergeCell ref="D117:E117"/>
    <mergeCell ref="D92:E92"/>
    <mergeCell ref="A209:B209"/>
    <mergeCell ref="A215:E215"/>
    <mergeCell ref="A43:B43"/>
    <mergeCell ref="A134:E134"/>
    <mergeCell ref="D67:E67"/>
    <mergeCell ref="D251:E251"/>
    <mergeCell ref="D14:E14"/>
    <mergeCell ref="D256:E256"/>
    <mergeCell ref="D94:E94"/>
    <mergeCell ref="A167:E167"/>
    <mergeCell ref="A220:B220"/>
    <mergeCell ref="A249:E249"/>
    <mergeCell ref="D69:E69"/>
    <mergeCell ref="A114:E114"/>
    <mergeCell ref="A59:E59"/>
    <mergeCell ref="A217:C217"/>
    <mergeCell ref="A260:B260"/>
    <mergeCell ref="D119:E119"/>
    <mergeCell ref="A51:E51"/>
    <mergeCell ref="A107:E107"/>
    <mergeCell ref="A138:B138"/>
    <mergeCell ref="D40:E40"/>
    <mergeCell ref="A110:B110"/>
    <mergeCell ref="A124:B124"/>
    <mergeCell ref="A241:E241"/>
    <mergeCell ref="A16:B16"/>
    <mergeCell ref="D95:E95"/>
    <mergeCell ref="C138:E138"/>
    <mergeCell ref="A212:E212"/>
    <mergeCell ref="A268:E268"/>
    <mergeCell ref="A84:B84"/>
    <mergeCell ref="A244:C244"/>
    <mergeCell ref="D145:E145"/>
    <mergeCell ref="D41:E41"/>
    <mergeCell ref="A18:B18"/>
    <mergeCell ref="A109:C109"/>
    <mergeCell ref="D225:E225"/>
    <mergeCell ref="A267:E267"/>
    <mergeCell ref="D200:E200"/>
    <mergeCell ref="A214:E214"/>
    <mergeCell ref="A2:B2"/>
    <mergeCell ref="D147:E147"/>
    <mergeCell ref="A242:E242"/>
    <mergeCell ref="A151:B151"/>
    <mergeCell ref="A195:E195"/>
    <mergeCell ref="D227:E227"/>
    <mergeCell ref="A47:B47"/>
    <mergeCell ref="A33:E33"/>
    <mergeCell ref="A76:E76"/>
    <mergeCell ref="C111:E111"/>
    <mergeCell ref="D122:E122"/>
    <mergeCell ref="C3:E3"/>
    <mergeCell ref="D224:E224"/>
    <mergeCell ref="D202:E202"/>
    <mergeCell ref="A269:E269"/>
    <mergeCell ref="A263:B263"/>
    <mergeCell ref="D250:E250"/>
    <mergeCell ref="A188:E188"/>
    <mergeCell ref="A97:B97"/>
    <mergeCell ref="A140:E140"/>
    <mergeCell ref="D8:E8"/>
    <mergeCell ref="A53:E53"/>
    <mergeCell ref="A20:B20"/>
    <mergeCell ref="D121:E121"/>
    <mergeCell ref="A125:B125"/>
    <mergeCell ref="A240:E240"/>
    <mergeCell ref="A72:B72"/>
    <mergeCell ref="A29:B29"/>
    <mergeCell ref="D42:E42"/>
    <mergeCell ref="A1:C1"/>
    <mergeCell ref="D68:E68"/>
    <mergeCell ref="A112:B112"/>
    <mergeCell ref="A152:B152"/>
    <mergeCell ref="D173:E173"/>
    <mergeCell ref="D201:E201"/>
    <mergeCell ref="D231:E231"/>
    <mergeCell ref="A102:E102"/>
    <mergeCell ref="A44:B44"/>
    <mergeCell ref="D123:E123"/>
    <mergeCell ref="A127:B127"/>
    <mergeCell ref="A31:B31"/>
    <mergeCell ref="A58:B58"/>
  </mergeCells>
  <dataValidations count="1">
    <dataValidation sqref="C2 C29 C56 C83 C110 C137 C164 C191 C218 C245" showDropDown="0" showInputMessage="1" showErrorMessage="1" allowBlank="1" errorTitle="引継ぎ概要の番号を選んでください" error="引継ぎ概要の No（1〜40）から選んでください。" promptTitle="業務No" prompt="引継ぎ概要の番号を選ぶと、業務名・頻度・後任者・期限・状態が出ます。" type="list">
      <formula1>='引継ぎ概要'!$A$9:$A$48</formula1>
    </dataValidation>
  </dataValidations>
  <printOptions horizontalCentered="1"/>
  <pageMargins left="0.5" right="0.5" top="0.5" bottom="0.5" header="0.2" footer="0.2"/>
  <pageSetup orientation="portrait" paperSize="9" scale="90"/>
  <rowBreaks count="10" manualBreakCount="10">
    <brk id="27" min="0" max="16383" man="1"/>
    <brk id="54" min="0" max="16383" man="1"/>
    <brk id="81" min="0" max="16383" man="1"/>
    <brk id="108" min="0" max="16383" man="1"/>
    <brk id="135" min="0" max="16383" man="1"/>
    <brk id="162" min="0" max="16383" man="1"/>
    <brk id="189" min="0" max="16383" man="1"/>
    <brk id="216" min="0" max="16383" man="1"/>
    <brk id="243" min="0" max="16383" man="1"/>
    <brk id="270" min="0" max="16383" man="1"/>
  </rowBreaks>
</worksheet>
</file>

<file path=xl/worksheets/sheet4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K45"/>
  <sheetViews>
    <sheetView showGridLines="0" tabSelected="0"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58" customWidth="1" min="3" max="3"/>
    <col width="12" customWidth="1" min="4" max="4"/>
    <col width="9" customWidth="1" min="5" max="5"/>
    <col width="7" customWidth="1" min="6" max="6"/>
    <col width="11" customWidth="1" min="7" max="7"/>
    <col width="11" customWidth="1" min="8" max="8"/>
    <col width="11" customWidth="1" min="9" max="9"/>
    <col width="28" customWidth="1" min="10" max="10"/>
    <col width="8" customWidth="1" min="11" max="11"/>
  </cols>
  <sheetData>
    <row r="1" ht="28" customHeight="1">
      <c r="A1" s="43" t="inlineStr">
        <is>
          <t>退職時チェックリスト（最終出社日から期限を逆算）（記入例）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4" t="n"/>
      <c r="K1" s="44" t="n"/>
    </row>
    <row r="2" ht="30" customHeight="1">
      <c r="A2" s="47" t="inlineStr">
        <is>
          <t>「引継ぎ概要」に最終出社日を入れると、「何日前」から期限が出ます。やり終えたら済んだ日を入れます。何日前は当サイトの目安で、法令で決まった日数ではありません。自社の都合で書き換えます。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</row>
    <row r="3" ht="24" customHeight="1">
      <c r="A3" s="49" t="inlineStr">
        <is>
          <t>最終出社日</t>
        </is>
      </c>
      <c r="B3" s="50" t="n"/>
      <c r="C3" s="58">
        <f>IF(ISNUMBER('引継ぎ概要'!$C$6),'引継ぎ概要'!$C$6,"「引継ぎ概要」に最終出社日を入れると、期限が出ます")</f>
        <v/>
      </c>
      <c r="D3" s="49" t="inlineStr">
        <is>
          <t>基準日</t>
        </is>
      </c>
      <c r="E3" s="50" t="n"/>
      <c r="F3" s="59">
        <f>'進行状況管理'!$B$2</f>
        <v/>
      </c>
      <c r="G3" s="50" t="n"/>
      <c r="H3" s="49" t="inlineStr">
        <is>
          <t>残り</t>
        </is>
      </c>
      <c r="I3" s="53">
        <f>IF(COUNTA($C$6:$C$45)=0,"",COUNTIFS($C$6:$C$45,"&lt;&gt;",$H$6:$H$45,"")&amp;"項目（期限超過 "&amp;COUNTIFS($C$6:$C$45,"&lt;&gt;",$H$6:$H$45,"",$G$6:$G$45,"&lt;"&amp;'進行状況管理'!$B$2)&amp;"）")</f>
        <v/>
      </c>
      <c r="J3" s="50" t="n"/>
      <c r="K3" s="44" t="n"/>
    </row>
    <row r="4" ht="30" customHeight="1">
      <c r="A4" s="47" t="inlineStr">
        <is>
          <t>期限を日付で決めたい項目は、期限の欄に日付を直接入れても数えます。その会社だけの項目は下の空いている行に足し、使わない項目は行の中身を消します。「異動のときも」が「○」の項目は、異動のときにも使えます。</t>
        </is>
      </c>
      <c r="B4" s="44" t="n"/>
      <c r="C4" s="44" t="n"/>
      <c r="D4" s="44" t="n"/>
      <c r="E4" s="44" t="n"/>
      <c r="F4" s="44" t="n"/>
      <c r="G4" s="44" t="n"/>
      <c r="H4" s="44" t="n"/>
      <c r="I4" s="44" t="n"/>
      <c r="J4" s="44" t="n"/>
      <c r="K4" s="44" t="n"/>
    </row>
    <row r="5" ht="28" customHeight="1">
      <c r="A5" s="14" t="inlineStr">
        <is>
          <t>No</t>
        </is>
      </c>
      <c r="B5" s="14" t="inlineStr">
        <is>
          <t>区分</t>
        </is>
      </c>
      <c r="C5" s="14" t="inlineStr">
        <is>
          <t>やること</t>
        </is>
      </c>
      <c r="D5" s="14" t="inlineStr">
        <is>
          <t>担当</t>
        </is>
      </c>
      <c r="E5" s="14" t="inlineStr">
        <is>
          <t>異動のときも</t>
        </is>
      </c>
      <c r="F5" s="14" t="inlineStr">
        <is>
          <t>何日前</t>
        </is>
      </c>
      <c r="G5" s="15" t="inlineStr">
        <is>
          <t>期限</t>
        </is>
      </c>
      <c r="H5" s="14" t="inlineStr">
        <is>
          <t>済んだ日</t>
        </is>
      </c>
      <c r="I5" s="15" t="inlineStr">
        <is>
          <t>状態</t>
        </is>
      </c>
      <c r="J5" s="14" t="inlineStr">
        <is>
          <t>メモ</t>
        </is>
      </c>
      <c r="K5" s="16" t="inlineStr">
        <is>
          <t>残り日数</t>
        </is>
      </c>
    </row>
    <row r="6" ht="28" customHeight="1">
      <c r="A6" s="49" t="n">
        <v>1</v>
      </c>
      <c r="B6" s="17" t="inlineStr">
        <is>
          <t>引継ぎ</t>
        </is>
      </c>
      <c r="C6" s="10" t="inlineStr">
        <is>
          <t>担当している業務を「引継ぎ概要」に書き出し、業務ごとの後任者を上長と決める</t>
        </is>
      </c>
      <c r="D6" s="17" t="inlineStr">
        <is>
          <t>本人・上長</t>
        </is>
      </c>
      <c r="E6" s="17" t="inlineStr">
        <is>
          <t>○</t>
        </is>
      </c>
      <c r="F6" s="17" t="n">
        <v>30</v>
      </c>
      <c r="G6" s="60">
        <f>IF(OR($C6="",$F6="",NOT(ISNUMBER('引継ぎ概要'!$C$6))),"",'引継ぎ概要'!$C$6-$F6)</f>
        <v/>
      </c>
      <c r="H6" s="52" t="n">
        <v>46295</v>
      </c>
      <c r="I6" s="18">
        <f>IF($C6="","",IF(ISNUMBER($H6),"済",IF(NOT(ISNUMBER($G6)),IF(ISNUMBER('引継ぎ概要'!$C$6),"期限未設定",""),IF($K6&lt;0,"超過 "&amp;ABS($K6)&amp;"日",IF($K6=0,"今日","あと "&amp;$K6&amp;"日")))))</f>
        <v/>
      </c>
      <c r="J6" s="10" t="inlineStr">
        <is>
          <t>13業務を書き出した</t>
        </is>
      </c>
      <c r="K6" s="55">
        <f>IF(OR($C6="",ISNUMBER($H6),NOT(ISNUMBER($G6))),"",$G6-'進行状況管理'!$B$2)</f>
        <v/>
      </c>
    </row>
    <row r="7" ht="28" customHeight="1">
      <c r="A7" s="49" t="n">
        <v>2</v>
      </c>
      <c r="B7" s="17" t="inlineStr">
        <is>
          <t>引継ぎ</t>
        </is>
      </c>
      <c r="C7" s="10" t="inlineStr">
        <is>
          <t>業務ごとの引継ぎ期限を決める（最終出社日より前の日にする）</t>
        </is>
      </c>
      <c r="D7" s="17" t="inlineStr">
        <is>
          <t>上長</t>
        </is>
      </c>
      <c r="E7" s="17" t="inlineStr">
        <is>
          <t>○</t>
        </is>
      </c>
      <c r="F7" s="17" t="n">
        <v>28</v>
      </c>
      <c r="G7" s="60">
        <f>IF(OR($C7="",$F7="",NOT(ISNUMBER('引継ぎ概要'!$C$6))),"",'引継ぎ概要'!$C$6-$F7)</f>
        <v/>
      </c>
      <c r="H7" s="52" t="n">
        <v>46296</v>
      </c>
      <c r="I7" s="18">
        <f>IF($C7="","",IF(ISNUMBER($H7),"済",IF(NOT(ISNUMBER($G7)),IF(ISNUMBER('引継ぎ概要'!$C$6),"期限未設定",""),IF($K7&lt;0,"超過 "&amp;ABS($K7)&amp;"日",IF($K7=0,"今日","あと "&amp;$K7&amp;"日")))))</f>
        <v/>
      </c>
      <c r="J7" s="10" t="n"/>
      <c r="K7" s="55">
        <f>IF(OR($C7="",ISNUMBER($H7),NOT(ISNUMBER($G7))),"",$G7-'進行状況管理'!$B$2)</f>
        <v/>
      </c>
    </row>
    <row r="8" ht="28" customHeight="1">
      <c r="A8" s="49" t="n">
        <v>3</v>
      </c>
      <c r="B8" s="17" t="inlineStr">
        <is>
          <t>引継ぎ</t>
        </is>
      </c>
      <c r="C8" s="10" t="inlineStr">
        <is>
          <t>重要度Aの業務から順に、手順・関係者・注意点を「業務別詳細」に書く</t>
        </is>
      </c>
      <c r="D8" s="17" t="inlineStr">
        <is>
          <t>本人</t>
        </is>
      </c>
      <c r="E8" s="17" t="inlineStr">
        <is>
          <t>○</t>
        </is>
      </c>
      <c r="F8" s="17" t="n">
        <v>21</v>
      </c>
      <c r="G8" s="60">
        <f>IF(OR($C8="",$F8="",NOT(ISNUMBER('引継ぎ概要'!$C$6))),"",'引継ぎ概要'!$C$6-$F8)</f>
        <v/>
      </c>
      <c r="H8" s="52" t="n"/>
      <c r="I8" s="18">
        <f>IF($C8="","",IF(ISNUMBER($H8),"済",IF(NOT(ISNUMBER($G8)),IF(ISNUMBER('引継ぎ概要'!$C$6),"期限未設定",""),IF($K8&lt;0,"超過 "&amp;ABS($K8)&amp;"日",IF($K8=0,"今日","あと "&amp;$K8&amp;"日")))))</f>
        <v/>
      </c>
      <c r="J8" s="10" t="inlineStr">
        <is>
          <t>13業務のうち3業務まで書いた</t>
        </is>
      </c>
      <c r="K8" s="55">
        <f>IF(OR($C8="",ISNUMBER($H8),NOT(ISNUMBER($G8))),"",$G8-'進行状況管理'!$B$2)</f>
        <v/>
      </c>
    </row>
    <row r="9" ht="28" customHeight="1">
      <c r="A9" s="49" t="n">
        <v>4</v>
      </c>
      <c r="B9" s="17" t="inlineStr">
        <is>
          <t>引継ぎ</t>
        </is>
      </c>
      <c r="C9" s="10" t="inlineStr">
        <is>
          <t>毎月の業務を、後任者と一緒に1回やってみる</t>
        </is>
      </c>
      <c r="D9" s="17" t="inlineStr">
        <is>
          <t>本人・後任者</t>
        </is>
      </c>
      <c r="E9" s="17" t="inlineStr">
        <is>
          <t>○</t>
        </is>
      </c>
      <c r="F9" s="17" t="n">
        <v>14</v>
      </c>
      <c r="G9" s="60">
        <f>IF(OR($C9="",$F9="",NOT(ISNUMBER('引継ぎ概要'!$C$6))),"",'引継ぎ概要'!$C$6-$F9)</f>
        <v/>
      </c>
      <c r="H9" s="52" t="n"/>
      <c r="I9" s="18">
        <f>IF($C9="","",IF(ISNUMBER($H9),"済",IF(NOT(ISNUMBER($G9)),IF(ISNUMBER('引継ぎ概要'!$C$6),"期限未設定",""),IF($K9&lt;0,"超過 "&amp;ABS($K9)&amp;"日",IF($K9=0,"今日","あと "&amp;$K9&amp;"日")))))</f>
        <v/>
      </c>
      <c r="J9" s="10" t="inlineStr">
        <is>
          <t>経費精算は10/23に一緒にやる</t>
        </is>
      </c>
      <c r="K9" s="55">
        <f>IF(OR($C9="",ISNUMBER($H9),NOT(ISNUMBER($G9))),"",$G9-'進行状況管理'!$B$2)</f>
        <v/>
      </c>
    </row>
    <row r="10" ht="28" customHeight="1">
      <c r="A10" s="49" t="n">
        <v>5</v>
      </c>
      <c r="B10" s="17" t="inlineStr">
        <is>
          <t>引継ぎ</t>
        </is>
      </c>
      <c r="C10" s="10" t="inlineStr">
        <is>
          <t>年1回・不定期の業務は、次にやる時期と前回の資料の場所を書く</t>
        </is>
      </c>
      <c r="D10" s="17" t="inlineStr">
        <is>
          <t>本人</t>
        </is>
      </c>
      <c r="E10" s="17" t="inlineStr">
        <is>
          <t>○</t>
        </is>
      </c>
      <c r="F10" s="17" t="n">
        <v>14</v>
      </c>
      <c r="G10" s="60">
        <f>IF(OR($C10="",$F10="",NOT(ISNUMBER('引継ぎ概要'!$C$6))),"",'引継ぎ概要'!$C$6-$F10)</f>
        <v/>
      </c>
      <c r="H10" s="52" t="n">
        <v>46309</v>
      </c>
      <c r="I10" s="18">
        <f>IF($C10="","",IF(ISNUMBER($H10),"済",IF(NOT(ISNUMBER($G10)),IF(ISNUMBER('引継ぎ概要'!$C$6),"期限未設定",""),IF($K10&lt;0,"超過 "&amp;ABS($K10)&amp;"日",IF($K10=0,"今日","あと "&amp;$K10&amp;"日")))))</f>
        <v/>
      </c>
      <c r="J10" s="10" t="n"/>
      <c r="K10" s="55">
        <f>IF(OR($C10="",ISNUMBER($H10),NOT(ISNUMBER($G10))),"",$G10-'進行状況管理'!$B$2)</f>
        <v/>
      </c>
    </row>
    <row r="11" ht="28" customHeight="1">
      <c r="A11" s="49" t="n">
        <v>6</v>
      </c>
      <c r="B11" s="17" t="inlineStr">
        <is>
          <t>引継ぎ</t>
        </is>
      </c>
      <c r="C11" s="10" t="inlineStr">
        <is>
          <t>進行中の案件の状況と、次の期限を書く</t>
        </is>
      </c>
      <c r="D11" s="17" t="inlineStr">
        <is>
          <t>本人</t>
        </is>
      </c>
      <c r="E11" s="17" t="inlineStr">
        <is>
          <t>○</t>
        </is>
      </c>
      <c r="F11" s="17" t="n">
        <v>7</v>
      </c>
      <c r="G11" s="60">
        <f>IF(OR($C11="",$F11="",NOT(ISNUMBER('引継ぎ概要'!$C$6))),"",'引継ぎ概要'!$C$6-$F11)</f>
        <v/>
      </c>
      <c r="H11" s="52" t="n"/>
      <c r="I11" s="18">
        <f>IF($C11="","",IF(ISNUMBER($H11),"済",IF(NOT(ISNUMBER($G11)),IF(ISNUMBER('引継ぎ概要'!$C$6),"期限未設定",""),IF($K11&lt;0,"超過 "&amp;ABS($K11)&amp;"日",IF($K11=0,"今日","あと "&amp;$K11&amp;"日")))))</f>
        <v/>
      </c>
      <c r="J11" s="10" t="n"/>
      <c r="K11" s="55">
        <f>IF(OR($C11="",ISNUMBER($H11),NOT(ISNUMBER($G11))),"",$G11-'進行状況管理'!$B$2)</f>
        <v/>
      </c>
    </row>
    <row r="12" ht="28" customHeight="1">
      <c r="A12" s="49" t="n">
        <v>7</v>
      </c>
      <c r="B12" s="17" t="inlineStr">
        <is>
          <t>引継ぎ</t>
        </is>
      </c>
      <c r="C12" s="10" t="inlineStr">
        <is>
          <t>後任者が一人でできるかを確かめ、状態を「引継ぎ済み」にする</t>
        </is>
      </c>
      <c r="D12" s="17" t="inlineStr">
        <is>
          <t>上長</t>
        </is>
      </c>
      <c r="E12" s="17" t="inlineStr">
        <is>
          <t>○</t>
        </is>
      </c>
      <c r="F12" s="17" t="n">
        <v>3</v>
      </c>
      <c r="G12" s="60">
        <f>IF(OR($C12="",$F12="",NOT(ISNUMBER('引継ぎ概要'!$C$6))),"",'引継ぎ概要'!$C$6-$F12)</f>
        <v/>
      </c>
      <c r="H12" s="52" t="n"/>
      <c r="I12" s="18">
        <f>IF($C12="","",IF(ISNUMBER($H12),"済",IF(NOT(ISNUMBER($G12)),IF(ISNUMBER('引継ぎ概要'!$C$6),"期限未設定",""),IF($K12&lt;0,"超過 "&amp;ABS($K12)&amp;"日",IF($K12=0,"今日","あと "&amp;$K12&amp;"日")))))</f>
        <v/>
      </c>
      <c r="J12" s="10" t="n"/>
      <c r="K12" s="55">
        <f>IF(OR($C12="",ISNUMBER($H12),NOT(ISNUMBER($G12))),"",$G12-'進行状況管理'!$B$2)</f>
        <v/>
      </c>
    </row>
    <row r="13" ht="28" customHeight="1">
      <c r="A13" s="49" t="n">
        <v>8</v>
      </c>
      <c r="B13" s="17" t="inlineStr">
        <is>
          <t>引継ぎ</t>
        </is>
      </c>
      <c r="C13" s="10" t="inlineStr">
        <is>
          <t>最終出社日のあとに問い合わせが来たときの窓口を決める</t>
        </is>
      </c>
      <c r="D13" s="17" t="inlineStr">
        <is>
          <t>上長</t>
        </is>
      </c>
      <c r="E13" s="17" t="inlineStr">
        <is>
          <t>○</t>
        </is>
      </c>
      <c r="F13" s="17" t="n">
        <v>3</v>
      </c>
      <c r="G13" s="60">
        <f>IF(OR($C13="",$F13="",NOT(ISNUMBER('引継ぎ概要'!$C$6))),"",'引継ぎ概要'!$C$6-$F13)</f>
        <v/>
      </c>
      <c r="H13" s="52" t="n"/>
      <c r="I13" s="18">
        <f>IF($C13="","",IF(ISNUMBER($H13),"済",IF(NOT(ISNUMBER($G13)),IF(ISNUMBER('引継ぎ概要'!$C$6),"期限未設定",""),IF($K13&lt;0,"超過 "&amp;ABS($K13)&amp;"日",IF($K13=0,"今日","あと "&amp;$K13&amp;"日")))))</f>
        <v/>
      </c>
      <c r="J13" s="10" t="n"/>
      <c r="K13" s="55">
        <f>IF(OR($C13="",ISNUMBER($H13),NOT(ISNUMBER($G13))),"",$G13-'進行状況管理'!$B$2)</f>
        <v/>
      </c>
    </row>
    <row r="14" ht="28" customHeight="1">
      <c r="A14" s="49" t="n">
        <v>9</v>
      </c>
      <c r="B14" s="17" t="inlineStr">
        <is>
          <t>社外</t>
        </is>
      </c>
      <c r="C14" s="10" t="inlineStr">
        <is>
          <t>取引先に担当の交代を伝え、後任者を紹介する</t>
        </is>
      </c>
      <c r="D14" s="17" t="inlineStr">
        <is>
          <t>本人・後任者</t>
        </is>
      </c>
      <c r="E14" s="17" t="inlineStr">
        <is>
          <t>○</t>
        </is>
      </c>
      <c r="F14" s="17" t="n">
        <v>14</v>
      </c>
      <c r="G14" s="60">
        <f>IF(OR($C14="",$F14="",NOT(ISNUMBER('引継ぎ概要'!$C$6))),"",'引継ぎ概要'!$C$6-$F14)</f>
        <v/>
      </c>
      <c r="H14" s="52" t="n"/>
      <c r="I14" s="18">
        <f>IF($C14="","",IF(ISNUMBER($H14),"済",IF(NOT(ISNUMBER($G14)),IF(ISNUMBER('引継ぎ概要'!$C$6),"期限未設定",""),IF($K14&lt;0,"超過 "&amp;ABS($K14)&amp;"日",IF($K14=0,"今日","あと "&amp;$K14&amp;"日")))))</f>
        <v/>
      </c>
      <c r="J14" s="10" t="inlineStr">
        <is>
          <t>サンプル工業とサンプル建設は10/16に訪問</t>
        </is>
      </c>
      <c r="K14" s="55">
        <f>IF(OR($C14="",ISNUMBER($H14),NOT(ISNUMBER($G14))),"",$G14-'進行状況管理'!$B$2)</f>
        <v/>
      </c>
    </row>
    <row r="15" ht="28" customHeight="1">
      <c r="A15" s="49" t="n">
        <v>10</v>
      </c>
      <c r="B15" s="17" t="inlineStr">
        <is>
          <t>社外</t>
        </is>
      </c>
      <c r="C15" s="10" t="inlineStr">
        <is>
          <t>社外のサービスや取引先に登録している担当者名・連絡先を変える</t>
        </is>
      </c>
      <c r="D15" s="17" t="inlineStr">
        <is>
          <t>本人・後任者</t>
        </is>
      </c>
      <c r="E15" s="17" t="inlineStr">
        <is>
          <t>○</t>
        </is>
      </c>
      <c r="F15" s="17" t="n">
        <v>10</v>
      </c>
      <c r="G15" s="60">
        <f>IF(OR($C15="",$F15="",NOT(ISNUMBER('引継ぎ概要'!$C$6))),"",'引継ぎ概要'!$C$6-$F15)</f>
        <v/>
      </c>
      <c r="H15" s="52" t="n"/>
      <c r="I15" s="18">
        <f>IF($C15="","",IF(ISNUMBER($H15),"済",IF(NOT(ISNUMBER($G15)),IF(ISNUMBER('引継ぎ概要'!$C$6),"期限未設定",""),IF($K15&lt;0,"超過 "&amp;ABS($K15)&amp;"日",IF($K15=0,"今日","あと "&amp;$K15&amp;"日")))))</f>
        <v/>
      </c>
      <c r="J15" s="10" t="n"/>
      <c r="K15" s="55">
        <f>IF(OR($C15="",ISNUMBER($H15),NOT(ISNUMBER($G15))),"",$G15-'進行状況管理'!$B$2)</f>
        <v/>
      </c>
    </row>
    <row r="16" ht="28" customHeight="1">
      <c r="A16" s="49" t="n">
        <v>11</v>
      </c>
      <c r="B16" s="17" t="inlineStr">
        <is>
          <t>社内</t>
        </is>
      </c>
      <c r="C16" s="10" t="inlineStr">
        <is>
          <t>社内に担当の交代を知らせる</t>
        </is>
      </c>
      <c r="D16" s="17" t="inlineStr">
        <is>
          <t>上長</t>
        </is>
      </c>
      <c r="E16" s="17" t="inlineStr">
        <is>
          <t>○</t>
        </is>
      </c>
      <c r="F16" s="17" t="n">
        <v>7</v>
      </c>
      <c r="G16" s="60">
        <f>IF(OR($C16="",$F16="",NOT(ISNUMBER('引継ぎ概要'!$C$6))),"",'引継ぎ概要'!$C$6-$F16)</f>
        <v/>
      </c>
      <c r="H16" s="52" t="n"/>
      <c r="I16" s="18">
        <f>IF($C16="","",IF(ISNUMBER($H16),"済",IF(NOT(ISNUMBER($G16)),IF(ISNUMBER('引継ぎ概要'!$C$6),"期限未設定",""),IF($K16&lt;0,"超過 "&amp;ABS($K16)&amp;"日",IF($K16=0,"今日","あと "&amp;$K16&amp;"日")))))</f>
        <v/>
      </c>
      <c r="J16" s="10" t="n"/>
      <c r="K16" s="55">
        <f>IF(OR($C16="",ISNUMBER($H16),NOT(ISNUMBER($G16))),"",$G16-'進行状況管理'!$B$2)</f>
        <v/>
      </c>
    </row>
    <row r="17" ht="28" customHeight="1">
      <c r="A17" s="49" t="n">
        <v>12</v>
      </c>
      <c r="B17" s="17" t="inlineStr">
        <is>
          <t>データ</t>
        </is>
      </c>
      <c r="C17" s="10" t="inlineStr">
        <is>
          <t>パソコンや個人のフォルダにある業務のファイルを、共有の場所へ移す</t>
        </is>
      </c>
      <c r="D17" s="17" t="inlineStr">
        <is>
          <t>本人</t>
        </is>
      </c>
      <c r="E17" s="17" t="inlineStr">
        <is>
          <t>○</t>
        </is>
      </c>
      <c r="F17" s="17" t="n">
        <v>7</v>
      </c>
      <c r="G17" s="60">
        <f>IF(OR($C17="",$F17="",NOT(ISNUMBER('引継ぎ概要'!$C$6))),"",'引継ぎ概要'!$C$6-$F17)</f>
        <v/>
      </c>
      <c r="H17" s="52" t="n"/>
      <c r="I17" s="18">
        <f>IF($C17="","",IF(ISNUMBER($H17),"済",IF(NOT(ISNUMBER($G17)),IF(ISNUMBER('引継ぎ概要'!$C$6),"期限未設定",""),IF($K17&lt;0,"超過 "&amp;ABS($K17)&amp;"日",IF($K17=0,"今日","あと "&amp;$K17&amp;"日")))))</f>
        <v/>
      </c>
      <c r="J17" s="10" t="n"/>
      <c r="K17" s="55">
        <f>IF(OR($C17="",ISNUMBER($H17),NOT(ISNUMBER($G17))),"",$G17-'進行状況管理'!$B$2)</f>
        <v/>
      </c>
    </row>
    <row r="18" ht="28" customHeight="1">
      <c r="A18" s="49" t="n">
        <v>13</v>
      </c>
      <c r="B18" s="17" t="inlineStr">
        <is>
          <t>データ</t>
        </is>
      </c>
      <c r="C18" s="10" t="inlineStr">
        <is>
          <t>メールの自動応答と、最終出社日のあとに届くメールの転送先を決める</t>
        </is>
      </c>
      <c r="D18" s="17" t="inlineStr">
        <is>
          <t>本人・上長</t>
        </is>
      </c>
      <c r="E18" s="17" t="inlineStr">
        <is>
          <t>退職のみ</t>
        </is>
      </c>
      <c r="F18" s="17" t="n">
        <v>4</v>
      </c>
      <c r="G18" s="60">
        <f>IF(OR($C18="",$F18="",NOT(ISNUMBER('引継ぎ概要'!$C$6))),"",'引継ぎ概要'!$C$6-$F18)</f>
        <v/>
      </c>
      <c r="H18" s="52" t="n"/>
      <c r="I18" s="18">
        <f>IF($C18="","",IF(ISNUMBER($H18),"済",IF(NOT(ISNUMBER($G18)),IF(ISNUMBER('引継ぎ概要'!$C$6),"期限未設定",""),IF($K18&lt;0,"超過 "&amp;ABS($K18)&amp;"日",IF($K18=0,"今日","あと "&amp;$K18&amp;"日")))))</f>
        <v/>
      </c>
      <c r="J18" s="10" t="inlineStr">
        <is>
          <t>転送先は部長</t>
        </is>
      </c>
      <c r="K18" s="55">
        <f>IF(OR($C18="",ISNUMBER($H18),NOT(ISNUMBER($G18))),"",$G18-'進行状況管理'!$B$2)</f>
        <v/>
      </c>
    </row>
    <row r="19" ht="28" customHeight="1">
      <c r="A19" s="49" t="n">
        <v>14</v>
      </c>
      <c r="B19" s="17" t="inlineStr">
        <is>
          <t>アカウント</t>
        </is>
      </c>
      <c r="C19" s="10" t="inlineStr">
        <is>
          <t>社内システム・クラウドサービスの管理者の権限を後任者に移す</t>
        </is>
      </c>
      <c r="D19" s="17" t="inlineStr">
        <is>
          <t>本人・総務</t>
        </is>
      </c>
      <c r="E19" s="17" t="inlineStr">
        <is>
          <t>○</t>
        </is>
      </c>
      <c r="F19" s="17" t="n">
        <v>4</v>
      </c>
      <c r="G19" s="60">
        <f>IF(OR($C19="",$F19="",NOT(ISNUMBER('引継ぎ概要'!$C$6))),"",'引継ぎ概要'!$C$6-$F19)</f>
        <v/>
      </c>
      <c r="H19" s="52" t="n"/>
      <c r="I19" s="18">
        <f>IF($C19="","",IF(ISNUMBER($H19),"済",IF(NOT(ISNUMBER($G19)),IF(ISNUMBER('引継ぎ概要'!$C$6),"期限未設定",""),IF($K19&lt;0,"超過 "&amp;ABS($K19)&amp;"日",IF($K19=0,"今日","あと "&amp;$K19&amp;"日")))))</f>
        <v/>
      </c>
      <c r="J19" s="10" t="n"/>
      <c r="K19" s="55">
        <f>IF(OR($C19="",ISNUMBER($H19),NOT(ISNUMBER($G19))),"",$G19-'進行状況管理'!$B$2)</f>
        <v/>
      </c>
    </row>
    <row r="20" ht="28" customHeight="1">
      <c r="A20" s="49" t="n">
        <v>15</v>
      </c>
      <c r="B20" s="17" t="inlineStr">
        <is>
          <t>アカウント</t>
        </is>
      </c>
      <c r="C20" s="10" t="inlineStr">
        <is>
          <t>アカウントを止める日を決める（メール・社内システム・クラウドサービス）</t>
        </is>
      </c>
      <c r="D20" s="17" t="inlineStr">
        <is>
          <t>総務</t>
        </is>
      </c>
      <c r="E20" s="17" t="inlineStr">
        <is>
          <t>退職のみ</t>
        </is>
      </c>
      <c r="F20" s="17" t="n">
        <v>4</v>
      </c>
      <c r="G20" s="60">
        <f>IF(OR($C20="",$F20="",NOT(ISNUMBER('引継ぎ概要'!$C$6))),"",'引継ぎ概要'!$C$6-$F20)</f>
        <v/>
      </c>
      <c r="H20" s="52" t="n"/>
      <c r="I20" s="18">
        <f>IF($C20="","",IF(ISNUMBER($H20),"済",IF(NOT(ISNUMBER($G20)),IF(ISNUMBER('引継ぎ概要'!$C$6),"期限未設定",""),IF($K20&lt;0,"超過 "&amp;ABS($K20)&amp;"日",IF($K20=0,"今日","あと "&amp;$K20&amp;"日")))))</f>
        <v/>
      </c>
      <c r="J20" s="10" t="n"/>
      <c r="K20" s="55">
        <f>IF(OR($C20="",ISNUMBER($H20),NOT(ISNUMBER($G20))),"",$G20-'進行状況管理'!$B$2)</f>
        <v/>
      </c>
    </row>
    <row r="21" ht="28" customHeight="1">
      <c r="A21" s="49" t="n">
        <v>16</v>
      </c>
      <c r="B21" s="17" t="inlineStr">
        <is>
          <t>アカウント</t>
        </is>
      </c>
      <c r="C21" s="10" t="inlineStr">
        <is>
          <t>本人が使っていた共有のパスワードを変える</t>
        </is>
      </c>
      <c r="D21" s="17" t="inlineStr">
        <is>
          <t>総務</t>
        </is>
      </c>
      <c r="E21" s="17" t="inlineStr">
        <is>
          <t>退職のみ</t>
        </is>
      </c>
      <c r="F21" s="17" t="n">
        <v>0</v>
      </c>
      <c r="G21" s="60">
        <f>IF(OR($C21="",$F21="",NOT(ISNUMBER('引継ぎ概要'!$C$6))),"",'引継ぎ概要'!$C$6-$F21)</f>
        <v/>
      </c>
      <c r="H21" s="52" t="n"/>
      <c r="I21" s="18">
        <f>IF($C21="","",IF(ISNUMBER($H21),"済",IF(NOT(ISNUMBER($G21)),IF(ISNUMBER('引継ぎ概要'!$C$6),"期限未設定",""),IF($K21&lt;0,"超過 "&amp;ABS($K21)&amp;"日",IF($K21=0,"今日","あと "&amp;$K21&amp;"日")))))</f>
        <v/>
      </c>
      <c r="J21" s="10" t="n"/>
      <c r="K21" s="55">
        <f>IF(OR($C21="",ISNUMBER($H21),NOT(ISNUMBER($G21))),"",$G21-'進行状況管理'!$B$2)</f>
        <v/>
      </c>
    </row>
    <row r="22" ht="28" customHeight="1">
      <c r="A22" s="49" t="n">
        <v>17</v>
      </c>
      <c r="B22" s="17" t="inlineStr">
        <is>
          <t>返却</t>
        </is>
      </c>
      <c r="C22" s="10" t="inlineStr">
        <is>
          <t>名刺・顧客の資料・社外秘の書類を返すか、決めた方法で処分する</t>
        </is>
      </c>
      <c r="D22" s="17" t="inlineStr">
        <is>
          <t>本人</t>
        </is>
      </c>
      <c r="E22" s="17" t="inlineStr">
        <is>
          <t>退職のみ</t>
        </is>
      </c>
      <c r="F22" s="17" t="n">
        <v>1</v>
      </c>
      <c r="G22" s="60">
        <f>IF(OR($C22="",$F22="",NOT(ISNUMBER('引継ぎ概要'!$C$6))),"",'引継ぎ概要'!$C$6-$F22)</f>
        <v/>
      </c>
      <c r="H22" s="52" t="n"/>
      <c r="I22" s="18">
        <f>IF($C22="","",IF(ISNUMBER($H22),"済",IF(NOT(ISNUMBER($G22)),IF(ISNUMBER('引継ぎ概要'!$C$6),"期限未設定",""),IF($K22&lt;0,"超過 "&amp;ABS($K22)&amp;"日",IF($K22=0,"今日","あと "&amp;$K22&amp;"日")))))</f>
        <v/>
      </c>
      <c r="J22" s="10" t="n"/>
      <c r="K22" s="55">
        <f>IF(OR($C22="",ISNUMBER($H22),NOT(ISNUMBER($G22))),"",$G22-'進行状況管理'!$B$2)</f>
        <v/>
      </c>
    </row>
    <row r="23" ht="28" customHeight="1">
      <c r="A23" s="49" t="n">
        <v>18</v>
      </c>
      <c r="B23" s="17" t="inlineStr">
        <is>
          <t>返却</t>
        </is>
      </c>
      <c r="C23" s="10" t="inlineStr">
        <is>
          <t>貸与品を返す（パソコン・携帯電話・社員証・鍵・制服など）</t>
        </is>
      </c>
      <c r="D23" s="17" t="inlineStr">
        <is>
          <t>本人・総務</t>
        </is>
      </c>
      <c r="E23" s="17" t="inlineStr">
        <is>
          <t>退職のみ</t>
        </is>
      </c>
      <c r="F23" s="17" t="n">
        <v>0</v>
      </c>
      <c r="G23" s="60">
        <f>IF(OR($C23="",$F23="",NOT(ISNUMBER('引継ぎ概要'!$C$6))),"",'引継ぎ概要'!$C$6-$F23)</f>
        <v/>
      </c>
      <c r="H23" s="52" t="n"/>
      <c r="I23" s="18">
        <f>IF($C23="","",IF(ISNUMBER($H23),"済",IF(NOT(ISNUMBER($G23)),IF(ISNUMBER('引継ぎ概要'!$C$6),"期限未設定",""),IF($K23&lt;0,"超過 "&amp;ABS($K23)&amp;"日",IF($K23=0,"今日","あと "&amp;$K23&amp;"日")))))</f>
        <v/>
      </c>
      <c r="J23" s="10" t="n"/>
      <c r="K23" s="55">
        <f>IF(OR($C23="",ISNUMBER($H23),NOT(ISNUMBER($G23))),"",$G23-'進行状況管理'!$B$2)</f>
        <v/>
      </c>
    </row>
    <row r="24" ht="28" customHeight="1">
      <c r="A24" s="49" t="n">
        <v>19</v>
      </c>
      <c r="B24" s="17" t="inlineStr">
        <is>
          <t>返却</t>
        </is>
      </c>
      <c r="C24" s="10" t="inlineStr">
        <is>
          <t>机・ロッカーの私物を片付ける</t>
        </is>
      </c>
      <c r="D24" s="17" t="inlineStr">
        <is>
          <t>本人</t>
        </is>
      </c>
      <c r="E24" s="17" t="inlineStr">
        <is>
          <t>○</t>
        </is>
      </c>
      <c r="F24" s="17" t="n">
        <v>0</v>
      </c>
      <c r="G24" s="60">
        <f>IF(OR($C24="",$F24="",NOT(ISNUMBER('引継ぎ概要'!$C$6))),"",'引継ぎ概要'!$C$6-$F24)</f>
        <v/>
      </c>
      <c r="H24" s="52" t="n"/>
      <c r="I24" s="18">
        <f>IF($C24="","",IF(ISNUMBER($H24),"済",IF(NOT(ISNUMBER($G24)),IF(ISNUMBER('引継ぎ概要'!$C$6),"期限未設定",""),IF($K24&lt;0,"超過 "&amp;ABS($K24)&amp;"日",IF($K24=0,"今日","あと "&amp;$K24&amp;"日")))))</f>
        <v/>
      </c>
      <c r="J24" s="10" t="n"/>
      <c r="K24" s="55">
        <f>IF(OR($C24="",ISNUMBER($H24),NOT(ISNUMBER($G24))),"",$G24-'進行状況管理'!$B$2)</f>
        <v/>
      </c>
    </row>
    <row r="25" ht="28" customHeight="1">
      <c r="A25" s="49" t="n">
        <v>20</v>
      </c>
      <c r="B25" s="17" t="inlineStr">
        <is>
          <t>休暇</t>
        </is>
      </c>
      <c r="C25" s="10" t="inlineStr">
        <is>
          <t>年次有給休暇の残日数を確かめ、休む予定を上長に伝える</t>
        </is>
      </c>
      <c r="D25" s="17" t="inlineStr">
        <is>
          <t>本人</t>
        </is>
      </c>
      <c r="E25" s="17" t="inlineStr">
        <is>
          <t>退職のみ</t>
        </is>
      </c>
      <c r="F25" s="17" t="n">
        <v>30</v>
      </c>
      <c r="G25" s="60">
        <f>IF(OR($C25="",$F25="",NOT(ISNUMBER('引継ぎ概要'!$C$6))),"",'引継ぎ概要'!$C$6-$F25)</f>
        <v/>
      </c>
      <c r="H25" s="52" t="n">
        <v>46294</v>
      </c>
      <c r="I25" s="18">
        <f>IF($C25="","",IF(ISNUMBER($H25),"済",IF(NOT(ISNUMBER($G25)),IF(ISNUMBER('引継ぎ概要'!$C$6),"期限未設定",""),IF($K25&lt;0,"超過 "&amp;ABS($K25)&amp;"日",IF($K25=0,"今日","あと "&amp;$K25&amp;"日")))))</f>
        <v/>
      </c>
      <c r="J25" s="10" t="inlineStr">
        <is>
          <t>11月は年次有給休暇で休む（部長に伝えた）</t>
        </is>
      </c>
      <c r="K25" s="55">
        <f>IF(OR($C25="",ISNUMBER($H25),NOT(ISNUMBER($G25))),"",$G25-'進行状況管理'!$B$2)</f>
        <v/>
      </c>
    </row>
    <row r="26" ht="28" customHeight="1">
      <c r="A26" s="49" t="n">
        <v>21</v>
      </c>
      <c r="B26" s="17" t="inlineStr">
        <is>
          <t>返却</t>
        </is>
      </c>
      <c r="C26" s="10" t="inlineStr">
        <is>
          <t>社用車の鍵と、ガソリンカードを返す</t>
        </is>
      </c>
      <c r="D26" s="17" t="inlineStr">
        <is>
          <t>本人</t>
        </is>
      </c>
      <c r="E26" s="17" t="inlineStr">
        <is>
          <t>退職のみ</t>
        </is>
      </c>
      <c r="F26" s="17" t="n">
        <v>0</v>
      </c>
      <c r="G26" s="60">
        <f>IF(OR($C26="",$F26="",NOT(ISNUMBER('引継ぎ概要'!$C$6))),"",'引継ぎ概要'!$C$6-$F26)</f>
        <v/>
      </c>
      <c r="H26" s="52" t="n"/>
      <c r="I26" s="18">
        <f>IF($C26="","",IF(ISNUMBER($H26),"済",IF(NOT(ISNUMBER($G26)),IF(ISNUMBER('引継ぎ概要'!$C$6),"期限未設定",""),IF($K26&lt;0,"超過 "&amp;ABS($K26)&amp;"日",IF($K26=0,"今日","あと "&amp;$K26&amp;"日")))))</f>
        <v/>
      </c>
      <c r="J26" s="10" t="inlineStr">
        <is>
          <t>鍵は総務の鍵箱へ</t>
        </is>
      </c>
      <c r="K26" s="55">
        <f>IF(OR($C26="",ISNUMBER($H26),NOT(ISNUMBER($G26))),"",$G26-'進行状況管理'!$B$2)</f>
        <v/>
      </c>
    </row>
    <row r="27" ht="28" customHeight="1">
      <c r="A27" s="49" t="n">
        <v>22</v>
      </c>
      <c r="B27" s="17" t="n"/>
      <c r="C27" s="10" t="n"/>
      <c r="D27" s="17" t="n"/>
      <c r="E27" s="17" t="n"/>
      <c r="F27" s="17" t="n"/>
      <c r="G27" s="60">
        <f>IF(OR($C27="",$F27="",NOT(ISNUMBER('引継ぎ概要'!$C$6))),"",'引継ぎ概要'!$C$6-$F27)</f>
        <v/>
      </c>
      <c r="H27" s="52" t="n"/>
      <c r="I27" s="18">
        <f>IF($C27="","",IF(ISNUMBER($H27),"済",IF(NOT(ISNUMBER($G27)),IF(ISNUMBER('引継ぎ概要'!$C$6),"期限未設定",""),IF($K27&lt;0,"超過 "&amp;ABS($K27)&amp;"日",IF($K27=0,"今日","あと "&amp;$K27&amp;"日")))))</f>
        <v/>
      </c>
      <c r="J27" s="10" t="n"/>
      <c r="K27" s="55">
        <f>IF(OR($C27="",ISNUMBER($H27),NOT(ISNUMBER($G27))),"",$G27-'進行状況管理'!$B$2)</f>
        <v/>
      </c>
    </row>
    <row r="28" ht="28" customHeight="1">
      <c r="A28" s="49" t="n">
        <v>23</v>
      </c>
      <c r="B28" s="17" t="n"/>
      <c r="C28" s="10" t="n"/>
      <c r="D28" s="17" t="n"/>
      <c r="E28" s="17" t="n"/>
      <c r="F28" s="17" t="n"/>
      <c r="G28" s="60">
        <f>IF(OR($C28="",$F28="",NOT(ISNUMBER('引継ぎ概要'!$C$6))),"",'引継ぎ概要'!$C$6-$F28)</f>
        <v/>
      </c>
      <c r="H28" s="52" t="n"/>
      <c r="I28" s="18">
        <f>IF($C28="","",IF(ISNUMBER($H28),"済",IF(NOT(ISNUMBER($G28)),IF(ISNUMBER('引継ぎ概要'!$C$6),"期限未設定",""),IF($K28&lt;0,"超過 "&amp;ABS($K28)&amp;"日",IF($K28=0,"今日","あと "&amp;$K28&amp;"日")))))</f>
        <v/>
      </c>
      <c r="J28" s="10" t="n"/>
      <c r="K28" s="55">
        <f>IF(OR($C28="",ISNUMBER($H28),NOT(ISNUMBER($G28))),"",$G28-'進行状況管理'!$B$2)</f>
        <v/>
      </c>
    </row>
    <row r="29" ht="28" customHeight="1">
      <c r="A29" s="49" t="n">
        <v>24</v>
      </c>
      <c r="B29" s="17" t="n"/>
      <c r="C29" s="10" t="n"/>
      <c r="D29" s="17" t="n"/>
      <c r="E29" s="17" t="n"/>
      <c r="F29" s="17" t="n"/>
      <c r="G29" s="60">
        <f>IF(OR($C29="",$F29="",NOT(ISNUMBER('引継ぎ概要'!$C$6))),"",'引継ぎ概要'!$C$6-$F29)</f>
        <v/>
      </c>
      <c r="H29" s="52" t="n"/>
      <c r="I29" s="18">
        <f>IF($C29="","",IF(ISNUMBER($H29),"済",IF(NOT(ISNUMBER($G29)),IF(ISNUMBER('引継ぎ概要'!$C$6),"期限未設定",""),IF($K29&lt;0,"超過 "&amp;ABS($K29)&amp;"日",IF($K29=0,"今日","あと "&amp;$K29&amp;"日")))))</f>
        <v/>
      </c>
      <c r="J29" s="10" t="n"/>
      <c r="K29" s="55">
        <f>IF(OR($C29="",ISNUMBER($H29),NOT(ISNUMBER($G29))),"",$G29-'進行状況管理'!$B$2)</f>
        <v/>
      </c>
    </row>
    <row r="30" ht="28" customHeight="1">
      <c r="A30" s="49" t="n">
        <v>25</v>
      </c>
      <c r="B30" s="17" t="n"/>
      <c r="C30" s="10" t="n"/>
      <c r="D30" s="17" t="n"/>
      <c r="E30" s="17" t="n"/>
      <c r="F30" s="17" t="n"/>
      <c r="G30" s="60">
        <f>IF(OR($C30="",$F30="",NOT(ISNUMBER('引継ぎ概要'!$C$6))),"",'引継ぎ概要'!$C$6-$F30)</f>
        <v/>
      </c>
      <c r="H30" s="52" t="n"/>
      <c r="I30" s="18">
        <f>IF($C30="","",IF(ISNUMBER($H30),"済",IF(NOT(ISNUMBER($G30)),IF(ISNUMBER('引継ぎ概要'!$C$6),"期限未設定",""),IF($K30&lt;0,"超過 "&amp;ABS($K30)&amp;"日",IF($K30=0,"今日","あと "&amp;$K30&amp;"日")))))</f>
        <v/>
      </c>
      <c r="J30" s="10" t="n"/>
      <c r="K30" s="55">
        <f>IF(OR($C30="",ISNUMBER($H30),NOT(ISNUMBER($G30))),"",$G30-'進行状況管理'!$B$2)</f>
        <v/>
      </c>
    </row>
    <row r="31" ht="28" customHeight="1">
      <c r="A31" s="49" t="n">
        <v>26</v>
      </c>
      <c r="B31" s="17" t="n"/>
      <c r="C31" s="10" t="n"/>
      <c r="D31" s="17" t="n"/>
      <c r="E31" s="17" t="n"/>
      <c r="F31" s="17" t="n"/>
      <c r="G31" s="60">
        <f>IF(OR($C31="",$F31="",NOT(ISNUMBER('引継ぎ概要'!$C$6))),"",'引継ぎ概要'!$C$6-$F31)</f>
        <v/>
      </c>
      <c r="H31" s="52" t="n"/>
      <c r="I31" s="18">
        <f>IF($C31="","",IF(ISNUMBER($H31),"済",IF(NOT(ISNUMBER($G31)),IF(ISNUMBER('引継ぎ概要'!$C$6),"期限未設定",""),IF($K31&lt;0,"超過 "&amp;ABS($K31)&amp;"日",IF($K31=0,"今日","あと "&amp;$K31&amp;"日")))))</f>
        <v/>
      </c>
      <c r="J31" s="10" t="n"/>
      <c r="K31" s="55">
        <f>IF(OR($C31="",ISNUMBER($H31),NOT(ISNUMBER($G31))),"",$G31-'進行状況管理'!$B$2)</f>
        <v/>
      </c>
    </row>
    <row r="32" ht="28" customHeight="1">
      <c r="A32" s="49" t="n">
        <v>27</v>
      </c>
      <c r="B32" s="17" t="n"/>
      <c r="C32" s="10" t="n"/>
      <c r="D32" s="17" t="n"/>
      <c r="E32" s="17" t="n"/>
      <c r="F32" s="17" t="n"/>
      <c r="G32" s="60">
        <f>IF(OR($C32="",$F32="",NOT(ISNUMBER('引継ぎ概要'!$C$6))),"",'引継ぎ概要'!$C$6-$F32)</f>
        <v/>
      </c>
      <c r="H32" s="52" t="n"/>
      <c r="I32" s="18">
        <f>IF($C32="","",IF(ISNUMBER($H32),"済",IF(NOT(ISNUMBER($G32)),IF(ISNUMBER('引継ぎ概要'!$C$6),"期限未設定",""),IF($K32&lt;0,"超過 "&amp;ABS($K32)&amp;"日",IF($K32=0,"今日","あと "&amp;$K32&amp;"日")))))</f>
        <v/>
      </c>
      <c r="J32" s="10" t="n"/>
      <c r="K32" s="55">
        <f>IF(OR($C32="",ISNUMBER($H32),NOT(ISNUMBER($G32))),"",$G32-'進行状況管理'!$B$2)</f>
        <v/>
      </c>
    </row>
    <row r="33" ht="28" customHeight="1">
      <c r="A33" s="49" t="n">
        <v>28</v>
      </c>
      <c r="B33" s="17" t="n"/>
      <c r="C33" s="10" t="n"/>
      <c r="D33" s="17" t="n"/>
      <c r="E33" s="17" t="n"/>
      <c r="F33" s="17" t="n"/>
      <c r="G33" s="60">
        <f>IF(OR($C33="",$F33="",NOT(ISNUMBER('引継ぎ概要'!$C$6))),"",'引継ぎ概要'!$C$6-$F33)</f>
        <v/>
      </c>
      <c r="H33" s="52" t="n"/>
      <c r="I33" s="18">
        <f>IF($C33="","",IF(ISNUMBER($H33),"済",IF(NOT(ISNUMBER($G33)),IF(ISNUMBER('引継ぎ概要'!$C$6),"期限未設定",""),IF($K33&lt;0,"超過 "&amp;ABS($K33)&amp;"日",IF($K33=0,"今日","あと "&amp;$K33&amp;"日")))))</f>
        <v/>
      </c>
      <c r="J33" s="10" t="n"/>
      <c r="K33" s="55">
        <f>IF(OR($C33="",ISNUMBER($H33),NOT(ISNUMBER($G33))),"",$G33-'進行状況管理'!$B$2)</f>
        <v/>
      </c>
    </row>
    <row r="34" ht="28" customHeight="1">
      <c r="A34" s="49" t="n">
        <v>29</v>
      </c>
      <c r="B34" s="17" t="n"/>
      <c r="C34" s="10" t="n"/>
      <c r="D34" s="17" t="n"/>
      <c r="E34" s="17" t="n"/>
      <c r="F34" s="17" t="n"/>
      <c r="G34" s="60">
        <f>IF(OR($C34="",$F34="",NOT(ISNUMBER('引継ぎ概要'!$C$6))),"",'引継ぎ概要'!$C$6-$F34)</f>
        <v/>
      </c>
      <c r="H34" s="52" t="n"/>
      <c r="I34" s="18">
        <f>IF($C34="","",IF(ISNUMBER($H34),"済",IF(NOT(ISNUMBER($G34)),IF(ISNUMBER('引継ぎ概要'!$C$6),"期限未設定",""),IF($K34&lt;0,"超過 "&amp;ABS($K34)&amp;"日",IF($K34=0,"今日","あと "&amp;$K34&amp;"日")))))</f>
        <v/>
      </c>
      <c r="J34" s="10" t="n"/>
      <c r="K34" s="55">
        <f>IF(OR($C34="",ISNUMBER($H34),NOT(ISNUMBER($G34))),"",$G34-'進行状況管理'!$B$2)</f>
        <v/>
      </c>
    </row>
    <row r="35" ht="28" customHeight="1">
      <c r="A35" s="49" t="n">
        <v>30</v>
      </c>
      <c r="B35" s="17" t="n"/>
      <c r="C35" s="10" t="n"/>
      <c r="D35" s="17" t="n"/>
      <c r="E35" s="17" t="n"/>
      <c r="F35" s="17" t="n"/>
      <c r="G35" s="60">
        <f>IF(OR($C35="",$F35="",NOT(ISNUMBER('引継ぎ概要'!$C$6))),"",'引継ぎ概要'!$C$6-$F35)</f>
        <v/>
      </c>
      <c r="H35" s="52" t="n"/>
      <c r="I35" s="18">
        <f>IF($C35="","",IF(ISNUMBER($H35),"済",IF(NOT(ISNUMBER($G35)),IF(ISNUMBER('引継ぎ概要'!$C$6),"期限未設定",""),IF($K35&lt;0,"超過 "&amp;ABS($K35)&amp;"日",IF($K35=0,"今日","あと "&amp;$K35&amp;"日")))))</f>
        <v/>
      </c>
      <c r="J35" s="10" t="n"/>
      <c r="K35" s="55">
        <f>IF(OR($C35="",ISNUMBER($H35),NOT(ISNUMBER($G35))),"",$G35-'進行状況管理'!$B$2)</f>
        <v/>
      </c>
    </row>
    <row r="36" ht="28" customHeight="1">
      <c r="A36" s="49" t="n">
        <v>31</v>
      </c>
      <c r="B36" s="17" t="n"/>
      <c r="C36" s="10" t="n"/>
      <c r="D36" s="17" t="n"/>
      <c r="E36" s="17" t="n"/>
      <c r="F36" s="17" t="n"/>
      <c r="G36" s="60">
        <f>IF(OR($C36="",$F36="",NOT(ISNUMBER('引継ぎ概要'!$C$6))),"",'引継ぎ概要'!$C$6-$F36)</f>
        <v/>
      </c>
      <c r="H36" s="52" t="n"/>
      <c r="I36" s="18">
        <f>IF($C36="","",IF(ISNUMBER($H36),"済",IF(NOT(ISNUMBER($G36)),IF(ISNUMBER('引継ぎ概要'!$C$6),"期限未設定",""),IF($K36&lt;0,"超過 "&amp;ABS($K36)&amp;"日",IF($K36=0,"今日","あと "&amp;$K36&amp;"日")))))</f>
        <v/>
      </c>
      <c r="J36" s="10" t="n"/>
      <c r="K36" s="55">
        <f>IF(OR($C36="",ISNUMBER($H36),NOT(ISNUMBER($G36))),"",$G36-'進行状況管理'!$B$2)</f>
        <v/>
      </c>
    </row>
    <row r="37" ht="28" customHeight="1">
      <c r="A37" s="49" t="n">
        <v>32</v>
      </c>
      <c r="B37" s="17" t="n"/>
      <c r="C37" s="10" t="n"/>
      <c r="D37" s="17" t="n"/>
      <c r="E37" s="17" t="n"/>
      <c r="F37" s="17" t="n"/>
      <c r="G37" s="60">
        <f>IF(OR($C37="",$F37="",NOT(ISNUMBER('引継ぎ概要'!$C$6))),"",'引継ぎ概要'!$C$6-$F37)</f>
        <v/>
      </c>
      <c r="H37" s="52" t="n"/>
      <c r="I37" s="18">
        <f>IF($C37="","",IF(ISNUMBER($H37),"済",IF(NOT(ISNUMBER($G37)),IF(ISNUMBER('引継ぎ概要'!$C$6),"期限未設定",""),IF($K37&lt;0,"超過 "&amp;ABS($K37)&amp;"日",IF($K37=0,"今日","あと "&amp;$K37&amp;"日")))))</f>
        <v/>
      </c>
      <c r="J37" s="10" t="n"/>
      <c r="K37" s="55">
        <f>IF(OR($C37="",ISNUMBER($H37),NOT(ISNUMBER($G37))),"",$G37-'進行状況管理'!$B$2)</f>
        <v/>
      </c>
    </row>
    <row r="38" ht="28" customHeight="1">
      <c r="A38" s="49" t="n">
        <v>33</v>
      </c>
      <c r="B38" s="17" t="n"/>
      <c r="C38" s="10" t="n"/>
      <c r="D38" s="17" t="n"/>
      <c r="E38" s="17" t="n"/>
      <c r="F38" s="17" t="n"/>
      <c r="G38" s="60">
        <f>IF(OR($C38="",$F38="",NOT(ISNUMBER('引継ぎ概要'!$C$6))),"",'引継ぎ概要'!$C$6-$F38)</f>
        <v/>
      </c>
      <c r="H38" s="52" t="n"/>
      <c r="I38" s="18">
        <f>IF($C38="","",IF(ISNUMBER($H38),"済",IF(NOT(ISNUMBER($G38)),IF(ISNUMBER('引継ぎ概要'!$C$6),"期限未設定",""),IF($K38&lt;0,"超過 "&amp;ABS($K38)&amp;"日",IF($K38=0,"今日","あと "&amp;$K38&amp;"日")))))</f>
        <v/>
      </c>
      <c r="J38" s="10" t="n"/>
      <c r="K38" s="55">
        <f>IF(OR($C38="",ISNUMBER($H38),NOT(ISNUMBER($G38))),"",$G38-'進行状況管理'!$B$2)</f>
        <v/>
      </c>
    </row>
    <row r="39" ht="28" customHeight="1">
      <c r="A39" s="49" t="n">
        <v>34</v>
      </c>
      <c r="B39" s="17" t="n"/>
      <c r="C39" s="10" t="n"/>
      <c r="D39" s="17" t="n"/>
      <c r="E39" s="17" t="n"/>
      <c r="F39" s="17" t="n"/>
      <c r="G39" s="60">
        <f>IF(OR($C39="",$F39="",NOT(ISNUMBER('引継ぎ概要'!$C$6))),"",'引継ぎ概要'!$C$6-$F39)</f>
        <v/>
      </c>
      <c r="H39" s="52" t="n"/>
      <c r="I39" s="18">
        <f>IF($C39="","",IF(ISNUMBER($H39),"済",IF(NOT(ISNUMBER($G39)),IF(ISNUMBER('引継ぎ概要'!$C$6),"期限未設定",""),IF($K39&lt;0,"超過 "&amp;ABS($K39)&amp;"日",IF($K39=0,"今日","あと "&amp;$K39&amp;"日")))))</f>
        <v/>
      </c>
      <c r="J39" s="10" t="n"/>
      <c r="K39" s="55">
        <f>IF(OR($C39="",ISNUMBER($H39),NOT(ISNUMBER($G39))),"",$G39-'進行状況管理'!$B$2)</f>
        <v/>
      </c>
    </row>
    <row r="40" ht="28" customHeight="1">
      <c r="A40" s="49" t="n">
        <v>35</v>
      </c>
      <c r="B40" s="17" t="n"/>
      <c r="C40" s="10" t="n"/>
      <c r="D40" s="17" t="n"/>
      <c r="E40" s="17" t="n"/>
      <c r="F40" s="17" t="n"/>
      <c r="G40" s="60">
        <f>IF(OR($C40="",$F40="",NOT(ISNUMBER('引継ぎ概要'!$C$6))),"",'引継ぎ概要'!$C$6-$F40)</f>
        <v/>
      </c>
      <c r="H40" s="52" t="n"/>
      <c r="I40" s="18">
        <f>IF($C40="","",IF(ISNUMBER($H40),"済",IF(NOT(ISNUMBER($G40)),IF(ISNUMBER('引継ぎ概要'!$C$6),"期限未設定",""),IF($K40&lt;0,"超過 "&amp;ABS($K40)&amp;"日",IF($K40=0,"今日","あと "&amp;$K40&amp;"日")))))</f>
        <v/>
      </c>
      <c r="J40" s="10" t="n"/>
      <c r="K40" s="55">
        <f>IF(OR($C40="",ISNUMBER($H40),NOT(ISNUMBER($G40))),"",$G40-'進行状況管理'!$B$2)</f>
        <v/>
      </c>
    </row>
    <row r="41" ht="28" customHeight="1">
      <c r="A41" s="49" t="n">
        <v>36</v>
      </c>
      <c r="B41" s="17" t="n"/>
      <c r="C41" s="10" t="n"/>
      <c r="D41" s="17" t="n"/>
      <c r="E41" s="17" t="n"/>
      <c r="F41" s="17" t="n"/>
      <c r="G41" s="60">
        <f>IF(OR($C41="",$F41="",NOT(ISNUMBER('引継ぎ概要'!$C$6))),"",'引継ぎ概要'!$C$6-$F41)</f>
        <v/>
      </c>
      <c r="H41" s="52" t="n"/>
      <c r="I41" s="18">
        <f>IF($C41="","",IF(ISNUMBER($H41),"済",IF(NOT(ISNUMBER($G41)),IF(ISNUMBER('引継ぎ概要'!$C$6),"期限未設定",""),IF($K41&lt;0,"超過 "&amp;ABS($K41)&amp;"日",IF($K41=0,"今日","あと "&amp;$K41&amp;"日")))))</f>
        <v/>
      </c>
      <c r="J41" s="10" t="n"/>
      <c r="K41" s="55">
        <f>IF(OR($C41="",ISNUMBER($H41),NOT(ISNUMBER($G41))),"",$G41-'進行状況管理'!$B$2)</f>
        <v/>
      </c>
    </row>
    <row r="42" ht="28" customHeight="1">
      <c r="A42" s="49" t="n">
        <v>37</v>
      </c>
      <c r="B42" s="17" t="n"/>
      <c r="C42" s="10" t="n"/>
      <c r="D42" s="17" t="n"/>
      <c r="E42" s="17" t="n"/>
      <c r="F42" s="17" t="n"/>
      <c r="G42" s="60">
        <f>IF(OR($C42="",$F42="",NOT(ISNUMBER('引継ぎ概要'!$C$6))),"",'引継ぎ概要'!$C$6-$F42)</f>
        <v/>
      </c>
      <c r="H42" s="52" t="n"/>
      <c r="I42" s="18">
        <f>IF($C42="","",IF(ISNUMBER($H42),"済",IF(NOT(ISNUMBER($G42)),IF(ISNUMBER('引継ぎ概要'!$C$6),"期限未設定",""),IF($K42&lt;0,"超過 "&amp;ABS($K42)&amp;"日",IF($K42=0,"今日","あと "&amp;$K42&amp;"日")))))</f>
        <v/>
      </c>
      <c r="J42" s="10" t="n"/>
      <c r="K42" s="55">
        <f>IF(OR($C42="",ISNUMBER($H42),NOT(ISNUMBER($G42))),"",$G42-'進行状況管理'!$B$2)</f>
        <v/>
      </c>
    </row>
    <row r="43" ht="28" customHeight="1">
      <c r="A43" s="49" t="n">
        <v>38</v>
      </c>
      <c r="B43" s="17" t="n"/>
      <c r="C43" s="10" t="n"/>
      <c r="D43" s="17" t="n"/>
      <c r="E43" s="17" t="n"/>
      <c r="F43" s="17" t="n"/>
      <c r="G43" s="60">
        <f>IF(OR($C43="",$F43="",NOT(ISNUMBER('引継ぎ概要'!$C$6))),"",'引継ぎ概要'!$C$6-$F43)</f>
        <v/>
      </c>
      <c r="H43" s="52" t="n"/>
      <c r="I43" s="18">
        <f>IF($C43="","",IF(ISNUMBER($H43),"済",IF(NOT(ISNUMBER($G43)),IF(ISNUMBER('引継ぎ概要'!$C$6),"期限未設定",""),IF($K43&lt;0,"超過 "&amp;ABS($K43)&amp;"日",IF($K43=0,"今日","あと "&amp;$K43&amp;"日")))))</f>
        <v/>
      </c>
      <c r="J43" s="10" t="n"/>
      <c r="K43" s="55">
        <f>IF(OR($C43="",ISNUMBER($H43),NOT(ISNUMBER($G43))),"",$G43-'進行状況管理'!$B$2)</f>
        <v/>
      </c>
    </row>
    <row r="44" ht="28" customHeight="1">
      <c r="A44" s="49" t="n">
        <v>39</v>
      </c>
      <c r="B44" s="17" t="n"/>
      <c r="C44" s="10" t="n"/>
      <c r="D44" s="17" t="n"/>
      <c r="E44" s="17" t="n"/>
      <c r="F44" s="17" t="n"/>
      <c r="G44" s="60">
        <f>IF(OR($C44="",$F44="",NOT(ISNUMBER('引継ぎ概要'!$C$6))),"",'引継ぎ概要'!$C$6-$F44)</f>
        <v/>
      </c>
      <c r="H44" s="52" t="n"/>
      <c r="I44" s="18">
        <f>IF($C44="","",IF(ISNUMBER($H44),"済",IF(NOT(ISNUMBER($G44)),IF(ISNUMBER('引継ぎ概要'!$C$6),"期限未設定",""),IF($K44&lt;0,"超過 "&amp;ABS($K44)&amp;"日",IF($K44=0,"今日","あと "&amp;$K44&amp;"日")))))</f>
        <v/>
      </c>
      <c r="J44" s="10" t="n"/>
      <c r="K44" s="55">
        <f>IF(OR($C44="",ISNUMBER($H44),NOT(ISNUMBER($G44))),"",$G44-'進行状況管理'!$B$2)</f>
        <v/>
      </c>
    </row>
    <row r="45" ht="28" customHeight="1">
      <c r="A45" s="49" t="n">
        <v>40</v>
      </c>
      <c r="B45" s="17" t="n"/>
      <c r="C45" s="10" t="n"/>
      <c r="D45" s="17" t="n"/>
      <c r="E45" s="17" t="n"/>
      <c r="F45" s="17" t="n"/>
      <c r="G45" s="60">
        <f>IF(OR($C45="",$F45="",NOT(ISNUMBER('引継ぎ概要'!$C$6))),"",'引継ぎ概要'!$C$6-$F45)</f>
        <v/>
      </c>
      <c r="H45" s="52" t="n"/>
      <c r="I45" s="18">
        <f>IF($C45="","",IF(ISNUMBER($H45),"済",IF(NOT(ISNUMBER($G45)),IF(ISNUMBER('引継ぎ概要'!$C$6),"期限未設定",""),IF($K45&lt;0,"超過 "&amp;ABS($K45)&amp;"日",IF($K45=0,"今日","あと "&amp;$K45&amp;"日")))))</f>
        <v/>
      </c>
      <c r="J45" s="10" t="n"/>
      <c r="K45" s="55">
        <f>IF(OR($C45="",ISNUMBER($H45),NOT(ISNUMBER($G45))),"",$G45-'進行状況管理'!$B$2)</f>
        <v/>
      </c>
    </row>
  </sheetData>
  <autoFilter ref="A5:J45"/>
  <mergeCells count="7">
    <mergeCell ref="F3:G3"/>
    <mergeCell ref="A1:J1"/>
    <mergeCell ref="A4:J4"/>
    <mergeCell ref="A2:J2"/>
    <mergeCell ref="D3:E3"/>
    <mergeCell ref="A3:B3"/>
    <mergeCell ref="I3:J3"/>
  </mergeCells>
  <conditionalFormatting sqref="A6:J45">
    <cfRule type="expression" priority="1" dxfId="0">
      <formula>AND(ISNUMBER($K6),$K6&lt;0)</formula>
    </cfRule>
    <cfRule type="expression" priority="2" dxfId="1">
      <formula>AND(ISNUMBER($K6),$K6&gt;=0,$K6&lt;=3)</formula>
    </cfRule>
    <cfRule type="expression" priority="3" dxfId="2">
      <formula>AND($C6&lt;&gt;"",ISNUMBER($H6))</formula>
    </cfRule>
  </conditionalFormatting>
  <dataValidations count="3">
    <dataValidation sqref="E6:E45" showDropDown="0" showInputMessage="0" showErrorMessage="1" allowBlank="1" errorTitle="一覧から選んでください" error="プルダウンの一覧から選んでください。" type="list">
      <formula1>"○,退職のみ"</formula1>
    </dataValidation>
    <dataValidation sqref="F6:F45" showDropDown="0" showInputMessage="0" showErrorMessage="1" allowBlank="1" errorTitle="日数を数字で入れてください" error="最終出社日の何日前かを、数字（-60〜365）で入れてください。最終出社日のあとなら -1 のように入れます。" type="whole" operator="between">
      <formula1>-60</formula1>
      <formula2>365</formula2>
    </dataValidation>
    <dataValidation sqref="H6:H45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4A5D73"/>
    <outlinePr summaryBelow="1" summaryRight="1"/>
    <pageSetUpPr fitToPage="1"/>
  </sheetPr>
  <dimension ref="A1:L64"/>
  <sheetViews>
    <sheetView showGridLines="0" tabSelected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7" customWidth="1" min="3" max="3"/>
    <col width="14" customWidth="1" min="4" max="4"/>
    <col width="9" customWidth="1" min="5" max="5"/>
    <col width="12" customWidth="1" min="6" max="6"/>
    <col width="14" customWidth="1" min="7" max="7"/>
    <col width="12" customWidth="1" min="8" max="8"/>
    <col width="12" customWidth="1" min="9" max="9"/>
    <col width="2" customWidth="1" min="10" max="10"/>
    <col width="8" customWidth="1" min="11" max="11"/>
    <col width="8" customWidth="1" min="12" max="12"/>
  </cols>
  <sheetData>
    <row r="1" ht="28" customHeight="1">
      <c r="A1" s="43" t="inlineStr">
        <is>
          <t>進行状況管理（引継ぎ概要と退職時チェックリストから自動で集計）（記入例）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4" t="n"/>
      <c r="K1" s="44" t="n"/>
      <c r="L1" s="44" t="n"/>
    </row>
    <row r="2" ht="26" customHeight="1">
      <c r="A2" s="49" t="inlineStr">
        <is>
          <t>基準日</t>
        </is>
      </c>
      <c r="B2" s="61" t="n">
        <v>46310</v>
      </c>
      <c r="C2" s="47" t="inlineStr">
        <is>
          <t>← 記入例は本文の数字と合うように 2026/10/15 に固定してあります。=TODAY() にすると今日の日付で数えます。</t>
        </is>
      </c>
      <c r="D2" s="44" t="n"/>
      <c r="E2" s="44" t="n"/>
      <c r="F2" s="44" t="n"/>
      <c r="G2" s="44" t="n"/>
      <c r="H2" s="44" t="n"/>
      <c r="I2" s="44" t="n"/>
      <c r="J2" s="44" t="n"/>
      <c r="K2" s="44" t="n"/>
      <c r="L2" s="44" t="n"/>
    </row>
    <row r="3" ht="22" customHeight="1">
      <c r="A3" s="49" t="inlineStr">
        <is>
          <t>前任者</t>
        </is>
      </c>
      <c r="B3" s="23">
        <f>IF('引継ぎ概要'!$C$3="","",'引継ぎ概要'!$C$3&amp;IF('引継ぎ概要'!$L$3="","","（"&amp;'引継ぎ概要'!$L$3&amp;"）"))</f>
        <v/>
      </c>
      <c r="C3" s="50" t="n"/>
      <c r="D3" s="49" t="inlineStr">
        <is>
          <t>最終出社日</t>
        </is>
      </c>
      <c r="E3" s="60">
        <f>IF(ISNUMBER('引継ぎ概要'!$C$6),'引継ぎ概要'!$C$6,"")</f>
        <v/>
      </c>
      <c r="F3" s="50" t="n"/>
      <c r="G3" s="49" t="inlineStr">
        <is>
          <t>最終出社日まで</t>
        </is>
      </c>
      <c r="H3" s="18">
        <f>'引継ぎ概要'!$L$6</f>
        <v/>
      </c>
      <c r="I3" s="50" t="n"/>
      <c r="J3" s="44" t="n"/>
      <c r="K3" s="44" t="n"/>
      <c r="L3" s="44" t="n"/>
    </row>
    <row r="4">
      <c r="A4" s="44" t="n"/>
      <c r="B4" s="44" t="n"/>
      <c r="C4" s="44" t="n"/>
      <c r="D4" s="44" t="n"/>
      <c r="E4" s="44" t="n"/>
      <c r="F4" s="44" t="n"/>
      <c r="G4" s="44" t="n"/>
      <c r="H4" s="44" t="n"/>
      <c r="I4" s="44" t="n"/>
      <c r="J4" s="44" t="n"/>
      <c r="K4" s="44" t="n"/>
      <c r="L4" s="44" t="n"/>
    </row>
    <row r="5" ht="22" customHeight="1">
      <c r="A5" s="62" t="inlineStr">
        <is>
          <t>担当業務の引継ぎ</t>
        </is>
      </c>
      <c r="B5" s="44" t="n"/>
      <c r="C5" s="44" t="n"/>
      <c r="D5" s="44" t="n"/>
      <c r="E5" s="44" t="n"/>
      <c r="F5" s="44" t="n"/>
      <c r="G5" s="44" t="n"/>
      <c r="H5" s="44" t="n"/>
      <c r="I5" s="44" t="n"/>
      <c r="J5" s="44" t="n"/>
      <c r="K5" s="44" t="n"/>
      <c r="L5" s="44" t="n"/>
    </row>
    <row r="6" ht="30" customHeight="1">
      <c r="A6" s="15" t="inlineStr">
        <is>
          <t>業務の数</t>
        </is>
      </c>
      <c r="B6" s="15" t="inlineStr">
        <is>
          <t>引継ぎ済み</t>
        </is>
      </c>
      <c r="C6" s="15" t="inlineStr">
        <is>
          <t>確認中</t>
        </is>
      </c>
      <c r="D6" s="15" t="inlineStr">
        <is>
          <t>未着手（未入力を含む）</t>
        </is>
      </c>
      <c r="E6" s="15" t="inlineStr">
        <is>
          <t>残り</t>
        </is>
      </c>
      <c r="F6" s="15" t="inlineStr">
        <is>
          <t>期限超過</t>
        </is>
      </c>
      <c r="G6" s="15" t="inlineStr">
        <is>
          <t>3日以内</t>
        </is>
      </c>
      <c r="H6" s="15" t="inlineStr">
        <is>
          <t>期限未設定</t>
        </is>
      </c>
      <c r="I6" s="15" t="inlineStr">
        <is>
          <t>進み具合</t>
        </is>
      </c>
      <c r="J6" s="44" t="n"/>
      <c r="K6" s="44" t="n"/>
      <c r="L6" s="44" t="n"/>
    </row>
    <row r="7" ht="34" customHeight="1">
      <c r="A7" s="63">
        <f>COUNTA('引継ぎ概要'!$B$9:$B$48)</f>
        <v/>
      </c>
      <c r="B7" s="63">
        <f>COUNTIFS('引継ぎ概要'!$B$9:$B$48,"&lt;&gt;",'引継ぎ概要'!$J$9:$J$48,"引継ぎ済み")</f>
        <v/>
      </c>
      <c r="C7" s="63">
        <f>COUNTIFS('引継ぎ概要'!$B$9:$B$48,"&lt;&gt;",'引継ぎ概要'!$J$9:$J$48,"確認中")</f>
        <v/>
      </c>
      <c r="D7" s="63">
        <f>A7-B7-C7</f>
        <v/>
      </c>
      <c r="E7" s="63">
        <f>A7-B7</f>
        <v/>
      </c>
      <c r="F7" s="63">
        <f>COUNTIFS('引継ぎ概要'!$B$9:$B$48,"&lt;&gt;",'引継ぎ概要'!$J$9:$J$48,"&lt;&gt;引継ぎ済み",'引継ぎ概要'!$I$9:$I$48,"&lt;"&amp;$B$2)</f>
        <v/>
      </c>
      <c r="G7" s="63">
        <f>COUNTIFS('引継ぎ概要'!$B$9:$B$48,"&lt;&gt;",'引継ぎ概要'!$J$9:$J$48,"&lt;&gt;引継ぎ済み",'引継ぎ概要'!$I$9:$I$48,"&gt;="&amp;$B$2,'引継ぎ概要'!$I$9:$I$48,"&lt;="&amp;($B$2+3))</f>
        <v/>
      </c>
      <c r="H7" s="63">
        <f>COUNTIFS('引継ぎ概要'!$B$9:$B$48,"&lt;&gt;",'引継ぎ概要'!$J$9:$J$48,"&lt;&gt;引継ぎ済み",'引継ぎ概要'!$I$9:$I$48,"")</f>
        <v/>
      </c>
      <c r="I7" s="64">
        <f>IF(A7=0,"",B7/A7)</f>
        <v/>
      </c>
      <c r="J7" s="44" t="n"/>
      <c r="K7" s="44" t="n"/>
      <c r="L7" s="44" t="n"/>
    </row>
    <row r="8" ht="24" customHeight="1">
      <c r="A8" s="65">
        <f>IF(A7=0,"担当業務一覧に業務を入れると、ここに進み具合が出ます",REPT("■",ROUND(B7/A7*20,0))&amp;REPT("□",20-ROUND(B7/A7*20,0))&amp;"　引継ぎ済み "&amp;B7&amp;" / "&amp;A7&amp;" 業務")</f>
        <v/>
      </c>
      <c r="B8" s="51" t="n"/>
      <c r="C8" s="51" t="n"/>
      <c r="D8" s="51" t="n"/>
      <c r="E8" s="51" t="n"/>
      <c r="F8" s="51" t="n"/>
      <c r="G8" s="51" t="n"/>
      <c r="H8" s="51" t="n"/>
      <c r="I8" s="50" t="n"/>
      <c r="J8" s="44" t="n"/>
      <c r="K8" s="44" t="n"/>
      <c r="L8" s="44" t="n"/>
    </row>
    <row r="9">
      <c r="A9" s="44" t="n"/>
      <c r="B9" s="44" t="n"/>
      <c r="C9" s="44" t="n"/>
      <c r="D9" s="44" t="n"/>
      <c r="E9" s="44" t="n"/>
      <c r="F9" s="44" t="n"/>
      <c r="G9" s="44" t="n"/>
      <c r="H9" s="44" t="n"/>
      <c r="I9" s="44" t="n"/>
      <c r="J9" s="44" t="n"/>
      <c r="K9" s="44" t="n"/>
      <c r="L9" s="44" t="n"/>
    </row>
    <row r="10" ht="22" customHeight="1">
      <c r="A10" s="62" t="inlineStr">
        <is>
          <t>後任者ごと</t>
        </is>
      </c>
      <c r="B10" s="44" t="n"/>
      <c r="C10" s="44" t="n"/>
      <c r="D10" s="44" t="n"/>
      <c r="E10" s="44" t="n"/>
      <c r="F10" s="44" t="n"/>
      <c r="G10" s="44" t="n"/>
      <c r="H10" s="44" t="n"/>
      <c r="I10" s="44" t="n"/>
      <c r="J10" s="44" t="n"/>
      <c r="K10" s="44" t="n"/>
      <c r="L10" s="44" t="n"/>
    </row>
    <row r="11" ht="22" customHeight="1">
      <c r="A11" s="15" t="inlineStr">
        <is>
          <t>後任者</t>
        </is>
      </c>
      <c r="B11" s="51" t="n"/>
      <c r="C11" s="50" t="n"/>
      <c r="D11" s="15" t="inlineStr">
        <is>
          <t>業務の数</t>
        </is>
      </c>
      <c r="E11" s="15" t="inlineStr">
        <is>
          <t>引継ぎ済み</t>
        </is>
      </c>
      <c r="F11" s="15" t="inlineStr">
        <is>
          <t>残り</t>
        </is>
      </c>
      <c r="G11" s="15" t="inlineStr">
        <is>
          <t>期限超過</t>
        </is>
      </c>
      <c r="H11" s="15" t="inlineStr"/>
      <c r="I11" s="50" t="n"/>
      <c r="J11" s="44" t="n"/>
      <c r="K11" s="44" t="n"/>
      <c r="L11" s="44" t="n"/>
    </row>
    <row r="12" ht="21" customHeight="1">
      <c r="A12" s="23">
        <f>IF('引継ぎ概要'!$C$4="","（後任者1 未入力）",'引継ぎ概要'!$C$4)</f>
        <v/>
      </c>
      <c r="B12" s="51" t="n"/>
      <c r="C12" s="50" t="n"/>
      <c r="D12" s="37">
        <f>IF('引継ぎ概要'!$C$4="","",COUNTIFS('引継ぎ概要'!$G$9:$G$48,'引継ぎ概要'!$C$4,'引継ぎ概要'!$B$9:$B$48,"&lt;&gt;"))</f>
        <v/>
      </c>
      <c r="E12" s="37">
        <f>IF('引継ぎ概要'!$C$4="","",COUNTIFS('引継ぎ概要'!$G$9:$G$48,'引継ぎ概要'!$C$4,'引継ぎ概要'!$B$9:$B$48,"&lt;&gt;",'引継ぎ概要'!$J$9:$J$48,"引継ぎ済み"))</f>
        <v/>
      </c>
      <c r="F12" s="37">
        <f>IF('引継ぎ概要'!$C$4="","",D12-E12)</f>
        <v/>
      </c>
      <c r="G12" s="37">
        <f>IF('引継ぎ概要'!$C$4="","",COUNTIFS('引継ぎ概要'!$G$9:$G$48,'引継ぎ概要'!$C$4,'引継ぎ概要'!$B$9:$B$48,"&lt;&gt;",'引継ぎ概要'!$J$9:$J$48,"&lt;&gt;引継ぎ済み",'引継ぎ概要'!$I$9:$I$48,"&lt;"&amp;$B$2))</f>
        <v/>
      </c>
      <c r="H12" s="23" t="n"/>
      <c r="I12" s="50" t="n"/>
      <c r="J12" s="44" t="n"/>
      <c r="K12" s="44" t="n"/>
      <c r="L12" s="44" t="n"/>
    </row>
    <row r="13" ht="21" customHeight="1">
      <c r="A13" s="23">
        <f>IF('引継ぎ概要'!$H$4="","（後任者2 未入力）",'引継ぎ概要'!$H$4)</f>
        <v/>
      </c>
      <c r="B13" s="51" t="n"/>
      <c r="C13" s="50" t="n"/>
      <c r="D13" s="37">
        <f>IF('引継ぎ概要'!$H$4="","",COUNTIFS('引継ぎ概要'!$G$9:$G$48,'引継ぎ概要'!$H$4,'引継ぎ概要'!$B$9:$B$48,"&lt;&gt;"))</f>
        <v/>
      </c>
      <c r="E13" s="37">
        <f>IF('引継ぎ概要'!$H$4="","",COUNTIFS('引継ぎ概要'!$G$9:$G$48,'引継ぎ概要'!$H$4,'引継ぎ概要'!$B$9:$B$48,"&lt;&gt;",'引継ぎ概要'!$J$9:$J$48,"引継ぎ済み"))</f>
        <v/>
      </c>
      <c r="F13" s="37">
        <f>IF('引継ぎ概要'!$H$4="","",D13-E13)</f>
        <v/>
      </c>
      <c r="G13" s="37">
        <f>IF('引継ぎ概要'!$H$4="","",COUNTIFS('引継ぎ概要'!$G$9:$G$48,'引継ぎ概要'!$H$4,'引継ぎ概要'!$B$9:$B$48,"&lt;&gt;",'引継ぎ概要'!$J$9:$J$48,"&lt;&gt;引継ぎ済み",'引継ぎ概要'!$I$9:$I$48,"&lt;"&amp;$B$2))</f>
        <v/>
      </c>
      <c r="H13" s="23" t="n"/>
      <c r="I13" s="50" t="n"/>
      <c r="J13" s="44" t="n"/>
      <c r="K13" s="44" t="n"/>
      <c r="L13" s="44" t="n"/>
    </row>
    <row r="14" ht="21" customHeight="1">
      <c r="A14" s="23">
        <f>IF('引継ぎ概要'!$L$4="","（後任者3 未入力）",'引継ぎ概要'!$L$4)</f>
        <v/>
      </c>
      <c r="B14" s="51" t="n"/>
      <c r="C14" s="50" t="n"/>
      <c r="D14" s="37">
        <f>IF('引継ぎ概要'!$L$4="","",COUNTIFS('引継ぎ概要'!$G$9:$G$48,'引継ぎ概要'!$L$4,'引継ぎ概要'!$B$9:$B$48,"&lt;&gt;"))</f>
        <v/>
      </c>
      <c r="E14" s="37">
        <f>IF('引継ぎ概要'!$L$4="","",COUNTIFS('引継ぎ概要'!$G$9:$G$48,'引継ぎ概要'!$L$4,'引継ぎ概要'!$B$9:$B$48,"&lt;&gt;",'引継ぎ概要'!$J$9:$J$48,"引継ぎ済み"))</f>
        <v/>
      </c>
      <c r="F14" s="37">
        <f>IF('引継ぎ概要'!$L$4="","",D14-E14)</f>
        <v/>
      </c>
      <c r="G14" s="37">
        <f>IF('引継ぎ概要'!$L$4="","",COUNTIFS('引継ぎ概要'!$G$9:$G$48,'引継ぎ概要'!$L$4,'引継ぎ概要'!$B$9:$B$48,"&lt;&gt;",'引継ぎ概要'!$J$9:$J$48,"&lt;&gt;引継ぎ済み",'引継ぎ概要'!$I$9:$I$48,"&lt;"&amp;$B$2))</f>
        <v/>
      </c>
      <c r="H14" s="23" t="n"/>
      <c r="I14" s="50" t="n"/>
      <c r="J14" s="44" t="n"/>
      <c r="K14" s="44" t="n"/>
      <c r="L14" s="44" t="n"/>
    </row>
    <row r="15" ht="21" customHeight="1">
      <c r="A15" s="23" t="inlineStr">
        <is>
          <t>上の3人以外（未定・空欄を含む）</t>
        </is>
      </c>
      <c r="B15" s="51" t="n"/>
      <c r="C15" s="50" t="n"/>
      <c r="D15" s="37">
        <f>A7-SUM(D12:D14)</f>
        <v/>
      </c>
      <c r="E15" s="37">
        <f>B7-SUM(E12:E14)</f>
        <v/>
      </c>
      <c r="F15" s="37">
        <f>D15-E15</f>
        <v/>
      </c>
      <c r="G15" s="37">
        <f>F7-SUM(G12:G14)</f>
        <v/>
      </c>
      <c r="H15" s="23" t="n"/>
      <c r="I15" s="50" t="n"/>
      <c r="J15" s="44" t="n"/>
      <c r="K15" s="44" t="n"/>
      <c r="L15" s="44" t="n"/>
    </row>
    <row r="16">
      <c r="A16" s="44" t="n"/>
      <c r="B16" s="44" t="n"/>
      <c r="C16" s="44" t="n"/>
      <c r="D16" s="44" t="n"/>
      <c r="E16" s="44" t="n"/>
      <c r="F16" s="44" t="n"/>
      <c r="G16" s="44" t="n"/>
      <c r="H16" s="44" t="n"/>
      <c r="I16" s="44" t="n"/>
      <c r="J16" s="44" t="n"/>
      <c r="K16" s="44" t="n"/>
      <c r="L16" s="44" t="n"/>
    </row>
    <row r="17" ht="22" customHeight="1">
      <c r="A17" s="62" t="inlineStr">
        <is>
          <t>退職時チェックリスト</t>
        </is>
      </c>
      <c r="B17" s="44" t="n"/>
      <c r="C17" s="44" t="n"/>
      <c r="D17" s="44" t="n"/>
      <c r="E17" s="44" t="n"/>
      <c r="F17" s="44" t="n"/>
      <c r="G17" s="44" t="n"/>
      <c r="H17" s="44" t="n"/>
      <c r="I17" s="44" t="n"/>
      <c r="J17" s="44" t="n"/>
      <c r="K17" s="44" t="n"/>
      <c r="L17" s="44" t="n"/>
    </row>
    <row r="18" ht="22" customHeight="1">
      <c r="A18" s="15" t="inlineStr">
        <is>
          <t>項目の数</t>
        </is>
      </c>
      <c r="B18" s="15" t="inlineStr">
        <is>
          <t>済み</t>
        </is>
      </c>
      <c r="C18" s="15" t="inlineStr">
        <is>
          <t>残り</t>
        </is>
      </c>
      <c r="D18" s="15" t="inlineStr">
        <is>
          <t>期限超過</t>
        </is>
      </c>
      <c r="E18" s="15" t="inlineStr">
        <is>
          <t>3日以内</t>
        </is>
      </c>
      <c r="F18" s="15" t="inlineStr">
        <is>
          <t>期限未設定</t>
        </is>
      </c>
      <c r="G18" s="15" t="inlineStr"/>
      <c r="H18" s="51" t="n"/>
      <c r="I18" s="50" t="n"/>
      <c r="J18" s="44" t="n"/>
      <c r="K18" s="44" t="n"/>
      <c r="L18" s="44" t="n"/>
    </row>
    <row r="19" ht="34" customHeight="1">
      <c r="A19" s="63">
        <f>COUNTA('退職時チェックリスト'!$C$6:$C$45)</f>
        <v/>
      </c>
      <c r="B19" s="63">
        <f>COUNTIFS('退職時チェックリスト'!$C$6:$C$45,"&lt;&gt;",'退職時チェックリスト'!$H$6:$H$45,"&lt;&gt;")</f>
        <v/>
      </c>
      <c r="C19" s="63">
        <f>A19-B19</f>
        <v/>
      </c>
      <c r="D19" s="63">
        <f>COUNTIFS('退職時チェックリスト'!$C$6:$C$45,"&lt;&gt;",'退職時チェックリスト'!$H$6:$H$45,"",'退職時チェックリスト'!$G$6:$G$45,"&lt;"&amp;$B$2)</f>
        <v/>
      </c>
      <c r="E19" s="63">
        <f>COUNTIFS('退職時チェックリスト'!$C$6:$C$45,"&lt;&gt;",'退職時チェックリスト'!$H$6:$H$45,"",'退職時チェックリスト'!$G$6:$G$45,"&gt;="&amp;$B$2,'退職時チェックリスト'!$G$6:$G$45,"&lt;="&amp;($B$2+3))</f>
        <v/>
      </c>
      <c r="F19" s="63">
        <f>IF(ISNUMBER('引継ぎ概要'!$C$6),COUNTIFS('退職時チェックリスト'!$C$6:$C$45,"&lt;&gt;",'退職時チェックリスト'!$H$6:$H$45,"",'退職時チェックリスト'!$G$6:$G$45,""),"")</f>
        <v/>
      </c>
      <c r="G19" s="38">
        <f>IF(ISNUMBER('引継ぎ概要'!$C$6),"","最終出社日を入れると期限が出ます")</f>
        <v/>
      </c>
      <c r="H19" s="51" t="n"/>
      <c r="I19" s="50" t="n"/>
      <c r="J19" s="44" t="n"/>
      <c r="K19" s="44" t="n"/>
      <c r="L19" s="44" t="n"/>
    </row>
    <row r="20">
      <c r="A20" s="44" t="n"/>
      <c r="B20" s="44" t="n"/>
      <c r="C20" s="44" t="n"/>
      <c r="D20" s="44" t="n"/>
      <c r="E20" s="44" t="n"/>
      <c r="F20" s="44" t="n"/>
      <c r="G20" s="44" t="n"/>
      <c r="H20" s="44" t="n"/>
      <c r="I20" s="44" t="n"/>
      <c r="J20" s="44" t="n"/>
      <c r="K20" s="44" t="n"/>
      <c r="L20" s="44" t="n"/>
    </row>
    <row r="21" ht="22" customHeight="1">
      <c r="A21" s="62" t="inlineStr">
        <is>
          <t>残っている業務（期限が近い順・期限未設定は最後）</t>
        </is>
      </c>
      <c r="B21" s="44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</row>
    <row r="22" ht="22" customHeight="1">
      <c r="A22" s="15" t="inlineStr">
        <is>
          <t>順</t>
        </is>
      </c>
      <c r="B22" s="15" t="inlineStr">
        <is>
          <t>No</t>
        </is>
      </c>
      <c r="C22" s="15" t="inlineStr">
        <is>
          <t>業務名</t>
        </is>
      </c>
      <c r="D22" s="15" t="inlineStr">
        <is>
          <t>後任者</t>
        </is>
      </c>
      <c r="E22" s="15" t="inlineStr">
        <is>
          <t>重要度</t>
        </is>
      </c>
      <c r="F22" s="15" t="inlineStr">
        <is>
          <t>状態</t>
        </is>
      </c>
      <c r="G22" s="15" t="inlineStr">
        <is>
          <t>引継ぎ期限</t>
        </is>
      </c>
      <c r="H22" s="15" t="inlineStr">
        <is>
          <t>期限まで</t>
        </is>
      </c>
      <c r="I22" s="15" t="inlineStr">
        <is>
          <t>やり方</t>
        </is>
      </c>
      <c r="J22" s="44" t="n"/>
      <c r="K22" s="16" t="inlineStr">
        <is>
          <t>行</t>
        </is>
      </c>
      <c r="L22" s="16" t="inlineStr">
        <is>
          <t>残り日数</t>
        </is>
      </c>
    </row>
    <row r="23" ht="20" customHeight="1">
      <c r="A23" s="39">
        <f>IF($K23="","",1)</f>
        <v/>
      </c>
      <c r="B23" s="39">
        <f>IF($K23="","",INDEX('引継ぎ概要'!$A$9:$A$48,$K23))</f>
        <v/>
      </c>
      <c r="C23" s="40">
        <f>IF($K23="","",INDEX('引継ぎ概要'!$B$9:$B$48,$K23)&amp;"")</f>
        <v/>
      </c>
      <c r="D23" s="39">
        <f>IF($K23="","",INDEX('引継ぎ概要'!$G$9:$G$48,$K23)&amp;"")</f>
        <v/>
      </c>
      <c r="E23" s="39">
        <f>IF($K23="","",INDEX('引継ぎ概要'!$F$9:$F$48,$K23)&amp;"")</f>
        <v/>
      </c>
      <c r="F23" s="39">
        <f>IF($K23="","",IF(INDEX('引継ぎ概要'!$J$9:$J$48,$K23)="","未着手（未入力）",INDEX('引継ぎ概要'!$J$9:$J$48,$K23)&amp;""))</f>
        <v/>
      </c>
      <c r="G23" s="66">
        <f>IF($K23="","",IF(ISNUMBER(INDEX('引継ぎ概要'!$I$9:$I$48,$K23)),INDEX('引継ぎ概要'!$I$9:$I$48,$K23),"期限未設定"))</f>
        <v/>
      </c>
      <c r="H23" s="39">
        <f>IF($K23="","",INDEX('引継ぎ概要'!$L$9:$L$48,$K23)&amp;"")</f>
        <v/>
      </c>
      <c r="I23" s="39">
        <f>IF($K23="","",INDEX('引継ぎ概要'!$H$9:$H$48,$K23)&amp;"")</f>
        <v/>
      </c>
      <c r="J23" s="44" t="n"/>
      <c r="K23" s="67">
        <f>IFERROR(MATCH(SMALL('引継ぎ概要'!$N$9:$N$48,1),'引継ぎ概要'!$N$9:$N$48,0),"")</f>
        <v/>
      </c>
      <c r="L23" s="55">
        <f>IF($K23="","",INDEX('引継ぎ概要'!$O$9:$O$48,$K23))</f>
        <v/>
      </c>
    </row>
    <row r="24" ht="20" customHeight="1">
      <c r="A24" s="39">
        <f>IF($K24="","",2)</f>
        <v/>
      </c>
      <c r="B24" s="39">
        <f>IF($K24="","",INDEX('引継ぎ概要'!$A$9:$A$48,$K24))</f>
        <v/>
      </c>
      <c r="C24" s="40">
        <f>IF($K24="","",INDEX('引継ぎ概要'!$B$9:$B$48,$K24)&amp;"")</f>
        <v/>
      </c>
      <c r="D24" s="39">
        <f>IF($K24="","",INDEX('引継ぎ概要'!$G$9:$G$48,$K24)&amp;"")</f>
        <v/>
      </c>
      <c r="E24" s="39">
        <f>IF($K24="","",INDEX('引継ぎ概要'!$F$9:$F$48,$K24)&amp;"")</f>
        <v/>
      </c>
      <c r="F24" s="39">
        <f>IF($K24="","",IF(INDEX('引継ぎ概要'!$J$9:$J$48,$K24)="","未着手（未入力）",INDEX('引継ぎ概要'!$J$9:$J$48,$K24)&amp;""))</f>
        <v/>
      </c>
      <c r="G24" s="66">
        <f>IF($K24="","",IF(ISNUMBER(INDEX('引継ぎ概要'!$I$9:$I$48,$K24)),INDEX('引継ぎ概要'!$I$9:$I$48,$K24),"期限未設定"))</f>
        <v/>
      </c>
      <c r="H24" s="39">
        <f>IF($K24="","",INDEX('引継ぎ概要'!$L$9:$L$48,$K24)&amp;"")</f>
        <v/>
      </c>
      <c r="I24" s="39">
        <f>IF($K24="","",INDEX('引継ぎ概要'!$H$9:$H$48,$K24)&amp;"")</f>
        <v/>
      </c>
      <c r="J24" s="44" t="n"/>
      <c r="K24" s="67">
        <f>IFERROR(MATCH(SMALL('引継ぎ概要'!$N$9:$N$48,2),'引継ぎ概要'!$N$9:$N$48,0),"")</f>
        <v/>
      </c>
      <c r="L24" s="55">
        <f>IF($K24="","",INDEX('引継ぎ概要'!$O$9:$O$48,$K24))</f>
        <v/>
      </c>
    </row>
    <row r="25" ht="20" customHeight="1">
      <c r="A25" s="39">
        <f>IF($K25="","",3)</f>
        <v/>
      </c>
      <c r="B25" s="39">
        <f>IF($K25="","",INDEX('引継ぎ概要'!$A$9:$A$48,$K25))</f>
        <v/>
      </c>
      <c r="C25" s="40">
        <f>IF($K25="","",INDEX('引継ぎ概要'!$B$9:$B$48,$K25)&amp;"")</f>
        <v/>
      </c>
      <c r="D25" s="39">
        <f>IF($K25="","",INDEX('引継ぎ概要'!$G$9:$G$48,$K25)&amp;"")</f>
        <v/>
      </c>
      <c r="E25" s="39">
        <f>IF($K25="","",INDEX('引継ぎ概要'!$F$9:$F$48,$K25)&amp;"")</f>
        <v/>
      </c>
      <c r="F25" s="39">
        <f>IF($K25="","",IF(INDEX('引継ぎ概要'!$J$9:$J$48,$K25)="","未着手（未入力）",INDEX('引継ぎ概要'!$J$9:$J$48,$K25)&amp;""))</f>
        <v/>
      </c>
      <c r="G25" s="66">
        <f>IF($K25="","",IF(ISNUMBER(INDEX('引継ぎ概要'!$I$9:$I$48,$K25)),INDEX('引継ぎ概要'!$I$9:$I$48,$K25),"期限未設定"))</f>
        <v/>
      </c>
      <c r="H25" s="39">
        <f>IF($K25="","",INDEX('引継ぎ概要'!$L$9:$L$48,$K25)&amp;"")</f>
        <v/>
      </c>
      <c r="I25" s="39">
        <f>IF($K25="","",INDEX('引継ぎ概要'!$H$9:$H$48,$K25)&amp;"")</f>
        <v/>
      </c>
      <c r="J25" s="44" t="n"/>
      <c r="K25" s="67">
        <f>IFERROR(MATCH(SMALL('引継ぎ概要'!$N$9:$N$48,3),'引継ぎ概要'!$N$9:$N$48,0),"")</f>
        <v/>
      </c>
      <c r="L25" s="55">
        <f>IF($K25="","",INDEX('引継ぎ概要'!$O$9:$O$48,$K25))</f>
        <v/>
      </c>
    </row>
    <row r="26" ht="20" customHeight="1">
      <c r="A26" s="39">
        <f>IF($K26="","",4)</f>
        <v/>
      </c>
      <c r="B26" s="39">
        <f>IF($K26="","",INDEX('引継ぎ概要'!$A$9:$A$48,$K26))</f>
        <v/>
      </c>
      <c r="C26" s="40">
        <f>IF($K26="","",INDEX('引継ぎ概要'!$B$9:$B$48,$K26)&amp;"")</f>
        <v/>
      </c>
      <c r="D26" s="39">
        <f>IF($K26="","",INDEX('引継ぎ概要'!$G$9:$G$48,$K26)&amp;"")</f>
        <v/>
      </c>
      <c r="E26" s="39">
        <f>IF($K26="","",INDEX('引継ぎ概要'!$F$9:$F$48,$K26)&amp;"")</f>
        <v/>
      </c>
      <c r="F26" s="39">
        <f>IF($K26="","",IF(INDEX('引継ぎ概要'!$J$9:$J$48,$K26)="","未着手（未入力）",INDEX('引継ぎ概要'!$J$9:$J$48,$K26)&amp;""))</f>
        <v/>
      </c>
      <c r="G26" s="66">
        <f>IF($K26="","",IF(ISNUMBER(INDEX('引継ぎ概要'!$I$9:$I$48,$K26)),INDEX('引継ぎ概要'!$I$9:$I$48,$K26),"期限未設定"))</f>
        <v/>
      </c>
      <c r="H26" s="39">
        <f>IF($K26="","",INDEX('引継ぎ概要'!$L$9:$L$48,$K26)&amp;"")</f>
        <v/>
      </c>
      <c r="I26" s="39">
        <f>IF($K26="","",INDEX('引継ぎ概要'!$H$9:$H$48,$K26)&amp;"")</f>
        <v/>
      </c>
      <c r="J26" s="44" t="n"/>
      <c r="K26" s="67">
        <f>IFERROR(MATCH(SMALL('引継ぎ概要'!$N$9:$N$48,4),'引継ぎ概要'!$N$9:$N$48,0),"")</f>
        <v/>
      </c>
      <c r="L26" s="55">
        <f>IF($K26="","",INDEX('引継ぎ概要'!$O$9:$O$48,$K26))</f>
        <v/>
      </c>
    </row>
    <row r="27" ht="20" customHeight="1">
      <c r="A27" s="39">
        <f>IF($K27="","",5)</f>
        <v/>
      </c>
      <c r="B27" s="39">
        <f>IF($K27="","",INDEX('引継ぎ概要'!$A$9:$A$48,$K27))</f>
        <v/>
      </c>
      <c r="C27" s="40">
        <f>IF($K27="","",INDEX('引継ぎ概要'!$B$9:$B$48,$K27)&amp;"")</f>
        <v/>
      </c>
      <c r="D27" s="39">
        <f>IF($K27="","",INDEX('引継ぎ概要'!$G$9:$G$48,$K27)&amp;"")</f>
        <v/>
      </c>
      <c r="E27" s="39">
        <f>IF($K27="","",INDEX('引継ぎ概要'!$F$9:$F$48,$K27)&amp;"")</f>
        <v/>
      </c>
      <c r="F27" s="39">
        <f>IF($K27="","",IF(INDEX('引継ぎ概要'!$J$9:$J$48,$K27)="","未着手（未入力）",INDEX('引継ぎ概要'!$J$9:$J$48,$K27)&amp;""))</f>
        <v/>
      </c>
      <c r="G27" s="66">
        <f>IF($K27="","",IF(ISNUMBER(INDEX('引継ぎ概要'!$I$9:$I$48,$K27)),INDEX('引継ぎ概要'!$I$9:$I$48,$K27),"期限未設定"))</f>
        <v/>
      </c>
      <c r="H27" s="39">
        <f>IF($K27="","",INDEX('引継ぎ概要'!$L$9:$L$48,$K27)&amp;"")</f>
        <v/>
      </c>
      <c r="I27" s="39">
        <f>IF($K27="","",INDEX('引継ぎ概要'!$H$9:$H$48,$K27)&amp;"")</f>
        <v/>
      </c>
      <c r="J27" s="44" t="n"/>
      <c r="K27" s="67">
        <f>IFERROR(MATCH(SMALL('引継ぎ概要'!$N$9:$N$48,5),'引継ぎ概要'!$N$9:$N$48,0),"")</f>
        <v/>
      </c>
      <c r="L27" s="55">
        <f>IF($K27="","",INDEX('引継ぎ概要'!$O$9:$O$48,$K27))</f>
        <v/>
      </c>
    </row>
    <row r="28" ht="20" customHeight="1">
      <c r="A28" s="39">
        <f>IF($K28="","",6)</f>
        <v/>
      </c>
      <c r="B28" s="39">
        <f>IF($K28="","",INDEX('引継ぎ概要'!$A$9:$A$48,$K28))</f>
        <v/>
      </c>
      <c r="C28" s="40">
        <f>IF($K28="","",INDEX('引継ぎ概要'!$B$9:$B$48,$K28)&amp;"")</f>
        <v/>
      </c>
      <c r="D28" s="39">
        <f>IF($K28="","",INDEX('引継ぎ概要'!$G$9:$G$48,$K28)&amp;"")</f>
        <v/>
      </c>
      <c r="E28" s="39">
        <f>IF($K28="","",INDEX('引継ぎ概要'!$F$9:$F$48,$K28)&amp;"")</f>
        <v/>
      </c>
      <c r="F28" s="39">
        <f>IF($K28="","",IF(INDEX('引継ぎ概要'!$J$9:$J$48,$K28)="","未着手（未入力）",INDEX('引継ぎ概要'!$J$9:$J$48,$K28)&amp;""))</f>
        <v/>
      </c>
      <c r="G28" s="66">
        <f>IF($K28="","",IF(ISNUMBER(INDEX('引継ぎ概要'!$I$9:$I$48,$K28)),INDEX('引継ぎ概要'!$I$9:$I$48,$K28),"期限未設定"))</f>
        <v/>
      </c>
      <c r="H28" s="39">
        <f>IF($K28="","",INDEX('引継ぎ概要'!$L$9:$L$48,$K28)&amp;"")</f>
        <v/>
      </c>
      <c r="I28" s="39">
        <f>IF($K28="","",INDEX('引継ぎ概要'!$H$9:$H$48,$K28)&amp;"")</f>
        <v/>
      </c>
      <c r="J28" s="44" t="n"/>
      <c r="K28" s="67">
        <f>IFERROR(MATCH(SMALL('引継ぎ概要'!$N$9:$N$48,6),'引継ぎ概要'!$N$9:$N$48,0),"")</f>
        <v/>
      </c>
      <c r="L28" s="55">
        <f>IF($K28="","",INDEX('引継ぎ概要'!$O$9:$O$48,$K28))</f>
        <v/>
      </c>
    </row>
    <row r="29" ht="20" customHeight="1">
      <c r="A29" s="39">
        <f>IF($K29="","",7)</f>
        <v/>
      </c>
      <c r="B29" s="39">
        <f>IF($K29="","",INDEX('引継ぎ概要'!$A$9:$A$48,$K29))</f>
        <v/>
      </c>
      <c r="C29" s="40">
        <f>IF($K29="","",INDEX('引継ぎ概要'!$B$9:$B$48,$K29)&amp;"")</f>
        <v/>
      </c>
      <c r="D29" s="39">
        <f>IF($K29="","",INDEX('引継ぎ概要'!$G$9:$G$48,$K29)&amp;"")</f>
        <v/>
      </c>
      <c r="E29" s="39">
        <f>IF($K29="","",INDEX('引継ぎ概要'!$F$9:$F$48,$K29)&amp;"")</f>
        <v/>
      </c>
      <c r="F29" s="39">
        <f>IF($K29="","",IF(INDEX('引継ぎ概要'!$J$9:$J$48,$K29)="","未着手（未入力）",INDEX('引継ぎ概要'!$J$9:$J$48,$K29)&amp;""))</f>
        <v/>
      </c>
      <c r="G29" s="66">
        <f>IF($K29="","",IF(ISNUMBER(INDEX('引継ぎ概要'!$I$9:$I$48,$K29)),INDEX('引継ぎ概要'!$I$9:$I$48,$K29),"期限未設定"))</f>
        <v/>
      </c>
      <c r="H29" s="39">
        <f>IF($K29="","",INDEX('引継ぎ概要'!$L$9:$L$48,$K29)&amp;"")</f>
        <v/>
      </c>
      <c r="I29" s="39">
        <f>IF($K29="","",INDEX('引継ぎ概要'!$H$9:$H$48,$K29)&amp;"")</f>
        <v/>
      </c>
      <c r="J29" s="44" t="n"/>
      <c r="K29" s="67">
        <f>IFERROR(MATCH(SMALL('引継ぎ概要'!$N$9:$N$48,7),'引継ぎ概要'!$N$9:$N$48,0),"")</f>
        <v/>
      </c>
      <c r="L29" s="55">
        <f>IF($K29="","",INDEX('引継ぎ概要'!$O$9:$O$48,$K29))</f>
        <v/>
      </c>
    </row>
    <row r="30" ht="20" customHeight="1">
      <c r="A30" s="39">
        <f>IF($K30="","",8)</f>
        <v/>
      </c>
      <c r="B30" s="39">
        <f>IF($K30="","",INDEX('引継ぎ概要'!$A$9:$A$48,$K30))</f>
        <v/>
      </c>
      <c r="C30" s="40">
        <f>IF($K30="","",INDEX('引継ぎ概要'!$B$9:$B$48,$K30)&amp;"")</f>
        <v/>
      </c>
      <c r="D30" s="39">
        <f>IF($K30="","",INDEX('引継ぎ概要'!$G$9:$G$48,$K30)&amp;"")</f>
        <v/>
      </c>
      <c r="E30" s="39">
        <f>IF($K30="","",INDEX('引継ぎ概要'!$F$9:$F$48,$K30)&amp;"")</f>
        <v/>
      </c>
      <c r="F30" s="39">
        <f>IF($K30="","",IF(INDEX('引継ぎ概要'!$J$9:$J$48,$K30)="","未着手（未入力）",INDEX('引継ぎ概要'!$J$9:$J$48,$K30)&amp;""))</f>
        <v/>
      </c>
      <c r="G30" s="66">
        <f>IF($K30="","",IF(ISNUMBER(INDEX('引継ぎ概要'!$I$9:$I$48,$K30)),INDEX('引継ぎ概要'!$I$9:$I$48,$K30),"期限未設定"))</f>
        <v/>
      </c>
      <c r="H30" s="39">
        <f>IF($K30="","",INDEX('引継ぎ概要'!$L$9:$L$48,$K30)&amp;"")</f>
        <v/>
      </c>
      <c r="I30" s="39">
        <f>IF($K30="","",INDEX('引継ぎ概要'!$H$9:$H$48,$K30)&amp;"")</f>
        <v/>
      </c>
      <c r="J30" s="44" t="n"/>
      <c r="K30" s="67">
        <f>IFERROR(MATCH(SMALL('引継ぎ概要'!$N$9:$N$48,8),'引継ぎ概要'!$N$9:$N$48,0),"")</f>
        <v/>
      </c>
      <c r="L30" s="55">
        <f>IF($K30="","",INDEX('引継ぎ概要'!$O$9:$O$48,$K30))</f>
        <v/>
      </c>
    </row>
    <row r="31" ht="20" customHeight="1">
      <c r="A31" s="39">
        <f>IF($K31="","",9)</f>
        <v/>
      </c>
      <c r="B31" s="39">
        <f>IF($K31="","",INDEX('引継ぎ概要'!$A$9:$A$48,$K31))</f>
        <v/>
      </c>
      <c r="C31" s="40">
        <f>IF($K31="","",INDEX('引継ぎ概要'!$B$9:$B$48,$K31)&amp;"")</f>
        <v/>
      </c>
      <c r="D31" s="39">
        <f>IF($K31="","",INDEX('引継ぎ概要'!$G$9:$G$48,$K31)&amp;"")</f>
        <v/>
      </c>
      <c r="E31" s="39">
        <f>IF($K31="","",INDEX('引継ぎ概要'!$F$9:$F$48,$K31)&amp;"")</f>
        <v/>
      </c>
      <c r="F31" s="39">
        <f>IF($K31="","",IF(INDEX('引継ぎ概要'!$J$9:$J$48,$K31)="","未着手（未入力）",INDEX('引継ぎ概要'!$J$9:$J$48,$K31)&amp;""))</f>
        <v/>
      </c>
      <c r="G31" s="66">
        <f>IF($K31="","",IF(ISNUMBER(INDEX('引継ぎ概要'!$I$9:$I$48,$K31)),INDEX('引継ぎ概要'!$I$9:$I$48,$K31),"期限未設定"))</f>
        <v/>
      </c>
      <c r="H31" s="39">
        <f>IF($K31="","",INDEX('引継ぎ概要'!$L$9:$L$48,$K31)&amp;"")</f>
        <v/>
      </c>
      <c r="I31" s="39">
        <f>IF($K31="","",INDEX('引継ぎ概要'!$H$9:$H$48,$K31)&amp;"")</f>
        <v/>
      </c>
      <c r="J31" s="44" t="n"/>
      <c r="K31" s="67">
        <f>IFERROR(MATCH(SMALL('引継ぎ概要'!$N$9:$N$48,9),'引継ぎ概要'!$N$9:$N$48,0),"")</f>
        <v/>
      </c>
      <c r="L31" s="55">
        <f>IF($K31="","",INDEX('引継ぎ概要'!$O$9:$O$48,$K31))</f>
        <v/>
      </c>
    </row>
    <row r="32" ht="20" customHeight="1">
      <c r="A32" s="39">
        <f>IF($K32="","",10)</f>
        <v/>
      </c>
      <c r="B32" s="39">
        <f>IF($K32="","",INDEX('引継ぎ概要'!$A$9:$A$48,$K32))</f>
        <v/>
      </c>
      <c r="C32" s="40">
        <f>IF($K32="","",INDEX('引継ぎ概要'!$B$9:$B$48,$K32)&amp;"")</f>
        <v/>
      </c>
      <c r="D32" s="39">
        <f>IF($K32="","",INDEX('引継ぎ概要'!$G$9:$G$48,$K32)&amp;"")</f>
        <v/>
      </c>
      <c r="E32" s="39">
        <f>IF($K32="","",INDEX('引継ぎ概要'!$F$9:$F$48,$K32)&amp;"")</f>
        <v/>
      </c>
      <c r="F32" s="39">
        <f>IF($K32="","",IF(INDEX('引継ぎ概要'!$J$9:$J$48,$K32)="","未着手（未入力）",INDEX('引継ぎ概要'!$J$9:$J$48,$K32)&amp;""))</f>
        <v/>
      </c>
      <c r="G32" s="66">
        <f>IF($K32="","",IF(ISNUMBER(INDEX('引継ぎ概要'!$I$9:$I$48,$K32)),INDEX('引継ぎ概要'!$I$9:$I$48,$K32),"期限未設定"))</f>
        <v/>
      </c>
      <c r="H32" s="39">
        <f>IF($K32="","",INDEX('引継ぎ概要'!$L$9:$L$48,$K32)&amp;"")</f>
        <v/>
      </c>
      <c r="I32" s="39">
        <f>IF($K32="","",INDEX('引継ぎ概要'!$H$9:$H$48,$K32)&amp;"")</f>
        <v/>
      </c>
      <c r="J32" s="44" t="n"/>
      <c r="K32" s="67">
        <f>IFERROR(MATCH(SMALL('引継ぎ概要'!$N$9:$N$48,10),'引継ぎ概要'!$N$9:$N$48,0),"")</f>
        <v/>
      </c>
      <c r="L32" s="55">
        <f>IF($K32="","",INDEX('引継ぎ概要'!$O$9:$O$48,$K32))</f>
        <v/>
      </c>
    </row>
    <row r="33" ht="20" customHeight="1">
      <c r="A33" s="39">
        <f>IF($K33="","",11)</f>
        <v/>
      </c>
      <c r="B33" s="39">
        <f>IF($K33="","",INDEX('引継ぎ概要'!$A$9:$A$48,$K33))</f>
        <v/>
      </c>
      <c r="C33" s="40">
        <f>IF($K33="","",INDEX('引継ぎ概要'!$B$9:$B$48,$K33)&amp;"")</f>
        <v/>
      </c>
      <c r="D33" s="39">
        <f>IF($K33="","",INDEX('引継ぎ概要'!$G$9:$G$48,$K33)&amp;"")</f>
        <v/>
      </c>
      <c r="E33" s="39">
        <f>IF($K33="","",INDEX('引継ぎ概要'!$F$9:$F$48,$K33)&amp;"")</f>
        <v/>
      </c>
      <c r="F33" s="39">
        <f>IF($K33="","",IF(INDEX('引継ぎ概要'!$J$9:$J$48,$K33)="","未着手（未入力）",INDEX('引継ぎ概要'!$J$9:$J$48,$K33)&amp;""))</f>
        <v/>
      </c>
      <c r="G33" s="66">
        <f>IF($K33="","",IF(ISNUMBER(INDEX('引継ぎ概要'!$I$9:$I$48,$K33)),INDEX('引継ぎ概要'!$I$9:$I$48,$K33),"期限未設定"))</f>
        <v/>
      </c>
      <c r="H33" s="39">
        <f>IF($K33="","",INDEX('引継ぎ概要'!$L$9:$L$48,$K33)&amp;"")</f>
        <v/>
      </c>
      <c r="I33" s="39">
        <f>IF($K33="","",INDEX('引継ぎ概要'!$H$9:$H$48,$K33)&amp;"")</f>
        <v/>
      </c>
      <c r="J33" s="44" t="n"/>
      <c r="K33" s="67">
        <f>IFERROR(MATCH(SMALL('引継ぎ概要'!$N$9:$N$48,11),'引継ぎ概要'!$N$9:$N$48,0),"")</f>
        <v/>
      </c>
      <c r="L33" s="55">
        <f>IF($K33="","",INDEX('引継ぎ概要'!$O$9:$O$48,$K33))</f>
        <v/>
      </c>
    </row>
    <row r="34" ht="20" customHeight="1">
      <c r="A34" s="39">
        <f>IF($K34="","",12)</f>
        <v/>
      </c>
      <c r="B34" s="39">
        <f>IF($K34="","",INDEX('引継ぎ概要'!$A$9:$A$48,$K34))</f>
        <v/>
      </c>
      <c r="C34" s="40">
        <f>IF($K34="","",INDEX('引継ぎ概要'!$B$9:$B$48,$K34)&amp;"")</f>
        <v/>
      </c>
      <c r="D34" s="39">
        <f>IF($K34="","",INDEX('引継ぎ概要'!$G$9:$G$48,$K34)&amp;"")</f>
        <v/>
      </c>
      <c r="E34" s="39">
        <f>IF($K34="","",INDEX('引継ぎ概要'!$F$9:$F$48,$K34)&amp;"")</f>
        <v/>
      </c>
      <c r="F34" s="39">
        <f>IF($K34="","",IF(INDEX('引継ぎ概要'!$J$9:$J$48,$K34)="","未着手（未入力）",INDEX('引継ぎ概要'!$J$9:$J$48,$K34)&amp;""))</f>
        <v/>
      </c>
      <c r="G34" s="66">
        <f>IF($K34="","",IF(ISNUMBER(INDEX('引継ぎ概要'!$I$9:$I$48,$K34)),INDEX('引継ぎ概要'!$I$9:$I$48,$K34),"期限未設定"))</f>
        <v/>
      </c>
      <c r="H34" s="39">
        <f>IF($K34="","",INDEX('引継ぎ概要'!$L$9:$L$48,$K34)&amp;"")</f>
        <v/>
      </c>
      <c r="I34" s="39">
        <f>IF($K34="","",INDEX('引継ぎ概要'!$H$9:$H$48,$K34)&amp;"")</f>
        <v/>
      </c>
      <c r="J34" s="44" t="n"/>
      <c r="K34" s="67">
        <f>IFERROR(MATCH(SMALL('引継ぎ概要'!$N$9:$N$48,12),'引継ぎ概要'!$N$9:$N$48,0),"")</f>
        <v/>
      </c>
      <c r="L34" s="55">
        <f>IF($K34="","",INDEX('引継ぎ概要'!$O$9:$O$48,$K34))</f>
        <v/>
      </c>
    </row>
    <row r="35" ht="20" customHeight="1">
      <c r="A35" s="39">
        <f>IF($K35="","",13)</f>
        <v/>
      </c>
      <c r="B35" s="39">
        <f>IF($K35="","",INDEX('引継ぎ概要'!$A$9:$A$48,$K35))</f>
        <v/>
      </c>
      <c r="C35" s="40">
        <f>IF($K35="","",INDEX('引継ぎ概要'!$B$9:$B$48,$K35)&amp;"")</f>
        <v/>
      </c>
      <c r="D35" s="39">
        <f>IF($K35="","",INDEX('引継ぎ概要'!$G$9:$G$48,$K35)&amp;"")</f>
        <v/>
      </c>
      <c r="E35" s="39">
        <f>IF($K35="","",INDEX('引継ぎ概要'!$F$9:$F$48,$K35)&amp;"")</f>
        <v/>
      </c>
      <c r="F35" s="39">
        <f>IF($K35="","",IF(INDEX('引継ぎ概要'!$J$9:$J$48,$K35)="","未着手（未入力）",INDEX('引継ぎ概要'!$J$9:$J$48,$K35)&amp;""))</f>
        <v/>
      </c>
      <c r="G35" s="66">
        <f>IF($K35="","",IF(ISNUMBER(INDEX('引継ぎ概要'!$I$9:$I$48,$K35)),INDEX('引継ぎ概要'!$I$9:$I$48,$K35),"期限未設定"))</f>
        <v/>
      </c>
      <c r="H35" s="39">
        <f>IF($K35="","",INDEX('引継ぎ概要'!$L$9:$L$48,$K35)&amp;"")</f>
        <v/>
      </c>
      <c r="I35" s="39">
        <f>IF($K35="","",INDEX('引継ぎ概要'!$H$9:$H$48,$K35)&amp;"")</f>
        <v/>
      </c>
      <c r="J35" s="44" t="n"/>
      <c r="K35" s="67">
        <f>IFERROR(MATCH(SMALL('引継ぎ概要'!$N$9:$N$48,13),'引継ぎ概要'!$N$9:$N$48,0),"")</f>
        <v/>
      </c>
      <c r="L35" s="55">
        <f>IF($K35="","",INDEX('引継ぎ概要'!$O$9:$O$48,$K35))</f>
        <v/>
      </c>
    </row>
    <row r="36" ht="20" customHeight="1">
      <c r="A36" s="39">
        <f>IF($K36="","",14)</f>
        <v/>
      </c>
      <c r="B36" s="39">
        <f>IF($K36="","",INDEX('引継ぎ概要'!$A$9:$A$48,$K36))</f>
        <v/>
      </c>
      <c r="C36" s="40">
        <f>IF($K36="","",INDEX('引継ぎ概要'!$B$9:$B$48,$K36)&amp;"")</f>
        <v/>
      </c>
      <c r="D36" s="39">
        <f>IF($K36="","",INDEX('引継ぎ概要'!$G$9:$G$48,$K36)&amp;"")</f>
        <v/>
      </c>
      <c r="E36" s="39">
        <f>IF($K36="","",INDEX('引継ぎ概要'!$F$9:$F$48,$K36)&amp;"")</f>
        <v/>
      </c>
      <c r="F36" s="39">
        <f>IF($K36="","",IF(INDEX('引継ぎ概要'!$J$9:$J$48,$K36)="","未着手（未入力）",INDEX('引継ぎ概要'!$J$9:$J$48,$K36)&amp;""))</f>
        <v/>
      </c>
      <c r="G36" s="66">
        <f>IF($K36="","",IF(ISNUMBER(INDEX('引継ぎ概要'!$I$9:$I$48,$K36)),INDEX('引継ぎ概要'!$I$9:$I$48,$K36),"期限未設定"))</f>
        <v/>
      </c>
      <c r="H36" s="39">
        <f>IF($K36="","",INDEX('引継ぎ概要'!$L$9:$L$48,$K36)&amp;"")</f>
        <v/>
      </c>
      <c r="I36" s="39">
        <f>IF($K36="","",INDEX('引継ぎ概要'!$H$9:$H$48,$K36)&amp;"")</f>
        <v/>
      </c>
      <c r="J36" s="44" t="n"/>
      <c r="K36" s="67">
        <f>IFERROR(MATCH(SMALL('引継ぎ概要'!$N$9:$N$48,14),'引継ぎ概要'!$N$9:$N$48,0),"")</f>
        <v/>
      </c>
      <c r="L36" s="55">
        <f>IF($K36="","",INDEX('引継ぎ概要'!$O$9:$O$48,$K36))</f>
        <v/>
      </c>
    </row>
    <row r="37" ht="20" customHeight="1">
      <c r="A37" s="39">
        <f>IF($K37="","",15)</f>
        <v/>
      </c>
      <c r="B37" s="39">
        <f>IF($K37="","",INDEX('引継ぎ概要'!$A$9:$A$48,$K37))</f>
        <v/>
      </c>
      <c r="C37" s="40">
        <f>IF($K37="","",INDEX('引継ぎ概要'!$B$9:$B$48,$K37)&amp;"")</f>
        <v/>
      </c>
      <c r="D37" s="39">
        <f>IF($K37="","",INDEX('引継ぎ概要'!$G$9:$G$48,$K37)&amp;"")</f>
        <v/>
      </c>
      <c r="E37" s="39">
        <f>IF($K37="","",INDEX('引継ぎ概要'!$F$9:$F$48,$K37)&amp;"")</f>
        <v/>
      </c>
      <c r="F37" s="39">
        <f>IF($K37="","",IF(INDEX('引継ぎ概要'!$J$9:$J$48,$K37)="","未着手（未入力）",INDEX('引継ぎ概要'!$J$9:$J$48,$K37)&amp;""))</f>
        <v/>
      </c>
      <c r="G37" s="66">
        <f>IF($K37="","",IF(ISNUMBER(INDEX('引継ぎ概要'!$I$9:$I$48,$K37)),INDEX('引継ぎ概要'!$I$9:$I$48,$K37),"期限未設定"))</f>
        <v/>
      </c>
      <c r="H37" s="39">
        <f>IF($K37="","",INDEX('引継ぎ概要'!$L$9:$L$48,$K37)&amp;"")</f>
        <v/>
      </c>
      <c r="I37" s="39">
        <f>IF($K37="","",INDEX('引継ぎ概要'!$H$9:$H$48,$K37)&amp;"")</f>
        <v/>
      </c>
      <c r="J37" s="44" t="n"/>
      <c r="K37" s="67">
        <f>IFERROR(MATCH(SMALL('引継ぎ概要'!$N$9:$N$48,15),'引継ぎ概要'!$N$9:$N$48,0),"")</f>
        <v/>
      </c>
      <c r="L37" s="55">
        <f>IF($K37="","",INDEX('引継ぎ概要'!$O$9:$O$48,$K37))</f>
        <v/>
      </c>
    </row>
    <row r="38" ht="20" customHeight="1">
      <c r="A38" s="39">
        <f>IF($K38="","",16)</f>
        <v/>
      </c>
      <c r="B38" s="39">
        <f>IF($K38="","",INDEX('引継ぎ概要'!$A$9:$A$48,$K38))</f>
        <v/>
      </c>
      <c r="C38" s="40">
        <f>IF($K38="","",INDEX('引継ぎ概要'!$B$9:$B$48,$K38)&amp;"")</f>
        <v/>
      </c>
      <c r="D38" s="39">
        <f>IF($K38="","",INDEX('引継ぎ概要'!$G$9:$G$48,$K38)&amp;"")</f>
        <v/>
      </c>
      <c r="E38" s="39">
        <f>IF($K38="","",INDEX('引継ぎ概要'!$F$9:$F$48,$K38)&amp;"")</f>
        <v/>
      </c>
      <c r="F38" s="39">
        <f>IF($K38="","",IF(INDEX('引継ぎ概要'!$J$9:$J$48,$K38)="","未着手（未入力）",INDEX('引継ぎ概要'!$J$9:$J$48,$K38)&amp;""))</f>
        <v/>
      </c>
      <c r="G38" s="66">
        <f>IF($K38="","",IF(ISNUMBER(INDEX('引継ぎ概要'!$I$9:$I$48,$K38)),INDEX('引継ぎ概要'!$I$9:$I$48,$K38),"期限未設定"))</f>
        <v/>
      </c>
      <c r="H38" s="39">
        <f>IF($K38="","",INDEX('引継ぎ概要'!$L$9:$L$48,$K38)&amp;"")</f>
        <v/>
      </c>
      <c r="I38" s="39">
        <f>IF($K38="","",INDEX('引継ぎ概要'!$H$9:$H$48,$K38)&amp;"")</f>
        <v/>
      </c>
      <c r="J38" s="44" t="n"/>
      <c r="K38" s="67">
        <f>IFERROR(MATCH(SMALL('引継ぎ概要'!$N$9:$N$48,16),'引継ぎ概要'!$N$9:$N$48,0),"")</f>
        <v/>
      </c>
      <c r="L38" s="55">
        <f>IF($K38="","",INDEX('引継ぎ概要'!$O$9:$O$48,$K38))</f>
        <v/>
      </c>
    </row>
    <row r="39" ht="20" customHeight="1">
      <c r="A39" s="39">
        <f>IF($K39="","",17)</f>
        <v/>
      </c>
      <c r="B39" s="39">
        <f>IF($K39="","",INDEX('引継ぎ概要'!$A$9:$A$48,$K39))</f>
        <v/>
      </c>
      <c r="C39" s="40">
        <f>IF($K39="","",INDEX('引継ぎ概要'!$B$9:$B$48,$K39)&amp;"")</f>
        <v/>
      </c>
      <c r="D39" s="39">
        <f>IF($K39="","",INDEX('引継ぎ概要'!$G$9:$G$48,$K39)&amp;"")</f>
        <v/>
      </c>
      <c r="E39" s="39">
        <f>IF($K39="","",INDEX('引継ぎ概要'!$F$9:$F$48,$K39)&amp;"")</f>
        <v/>
      </c>
      <c r="F39" s="39">
        <f>IF($K39="","",IF(INDEX('引継ぎ概要'!$J$9:$J$48,$K39)="","未着手（未入力）",INDEX('引継ぎ概要'!$J$9:$J$48,$K39)&amp;""))</f>
        <v/>
      </c>
      <c r="G39" s="66">
        <f>IF($K39="","",IF(ISNUMBER(INDEX('引継ぎ概要'!$I$9:$I$48,$K39)),INDEX('引継ぎ概要'!$I$9:$I$48,$K39),"期限未設定"))</f>
        <v/>
      </c>
      <c r="H39" s="39">
        <f>IF($K39="","",INDEX('引継ぎ概要'!$L$9:$L$48,$K39)&amp;"")</f>
        <v/>
      </c>
      <c r="I39" s="39">
        <f>IF($K39="","",INDEX('引継ぎ概要'!$H$9:$H$48,$K39)&amp;"")</f>
        <v/>
      </c>
      <c r="J39" s="44" t="n"/>
      <c r="K39" s="67">
        <f>IFERROR(MATCH(SMALL('引継ぎ概要'!$N$9:$N$48,17),'引継ぎ概要'!$N$9:$N$48,0),"")</f>
        <v/>
      </c>
      <c r="L39" s="55">
        <f>IF($K39="","",INDEX('引継ぎ概要'!$O$9:$O$48,$K39))</f>
        <v/>
      </c>
    </row>
    <row r="40" ht="20" customHeight="1">
      <c r="A40" s="39">
        <f>IF($K40="","",18)</f>
        <v/>
      </c>
      <c r="B40" s="39">
        <f>IF($K40="","",INDEX('引継ぎ概要'!$A$9:$A$48,$K40))</f>
        <v/>
      </c>
      <c r="C40" s="40">
        <f>IF($K40="","",INDEX('引継ぎ概要'!$B$9:$B$48,$K40)&amp;"")</f>
        <v/>
      </c>
      <c r="D40" s="39">
        <f>IF($K40="","",INDEX('引継ぎ概要'!$G$9:$G$48,$K40)&amp;"")</f>
        <v/>
      </c>
      <c r="E40" s="39">
        <f>IF($K40="","",INDEX('引継ぎ概要'!$F$9:$F$48,$K40)&amp;"")</f>
        <v/>
      </c>
      <c r="F40" s="39">
        <f>IF($K40="","",IF(INDEX('引継ぎ概要'!$J$9:$J$48,$K40)="","未着手（未入力）",INDEX('引継ぎ概要'!$J$9:$J$48,$K40)&amp;""))</f>
        <v/>
      </c>
      <c r="G40" s="66">
        <f>IF($K40="","",IF(ISNUMBER(INDEX('引継ぎ概要'!$I$9:$I$48,$K40)),INDEX('引継ぎ概要'!$I$9:$I$48,$K40),"期限未設定"))</f>
        <v/>
      </c>
      <c r="H40" s="39">
        <f>IF($K40="","",INDEX('引継ぎ概要'!$L$9:$L$48,$K40)&amp;"")</f>
        <v/>
      </c>
      <c r="I40" s="39">
        <f>IF($K40="","",INDEX('引継ぎ概要'!$H$9:$H$48,$K40)&amp;"")</f>
        <v/>
      </c>
      <c r="J40" s="44" t="n"/>
      <c r="K40" s="67">
        <f>IFERROR(MATCH(SMALL('引継ぎ概要'!$N$9:$N$48,18),'引継ぎ概要'!$N$9:$N$48,0),"")</f>
        <v/>
      </c>
      <c r="L40" s="55">
        <f>IF($K40="","",INDEX('引継ぎ概要'!$O$9:$O$48,$K40))</f>
        <v/>
      </c>
    </row>
    <row r="41" ht="20" customHeight="1">
      <c r="A41" s="39">
        <f>IF($K41="","",19)</f>
        <v/>
      </c>
      <c r="B41" s="39">
        <f>IF($K41="","",INDEX('引継ぎ概要'!$A$9:$A$48,$K41))</f>
        <v/>
      </c>
      <c r="C41" s="40">
        <f>IF($K41="","",INDEX('引継ぎ概要'!$B$9:$B$48,$K41)&amp;"")</f>
        <v/>
      </c>
      <c r="D41" s="39">
        <f>IF($K41="","",INDEX('引継ぎ概要'!$G$9:$G$48,$K41)&amp;"")</f>
        <v/>
      </c>
      <c r="E41" s="39">
        <f>IF($K41="","",INDEX('引継ぎ概要'!$F$9:$F$48,$K41)&amp;"")</f>
        <v/>
      </c>
      <c r="F41" s="39">
        <f>IF($K41="","",IF(INDEX('引継ぎ概要'!$J$9:$J$48,$K41)="","未着手（未入力）",INDEX('引継ぎ概要'!$J$9:$J$48,$K41)&amp;""))</f>
        <v/>
      </c>
      <c r="G41" s="66">
        <f>IF($K41="","",IF(ISNUMBER(INDEX('引継ぎ概要'!$I$9:$I$48,$K41)),INDEX('引継ぎ概要'!$I$9:$I$48,$K41),"期限未設定"))</f>
        <v/>
      </c>
      <c r="H41" s="39">
        <f>IF($K41="","",INDEX('引継ぎ概要'!$L$9:$L$48,$K41)&amp;"")</f>
        <v/>
      </c>
      <c r="I41" s="39">
        <f>IF($K41="","",INDEX('引継ぎ概要'!$H$9:$H$48,$K41)&amp;"")</f>
        <v/>
      </c>
      <c r="J41" s="44" t="n"/>
      <c r="K41" s="67">
        <f>IFERROR(MATCH(SMALL('引継ぎ概要'!$N$9:$N$48,19),'引継ぎ概要'!$N$9:$N$48,0),"")</f>
        <v/>
      </c>
      <c r="L41" s="55">
        <f>IF($K41="","",INDEX('引継ぎ概要'!$O$9:$O$48,$K41))</f>
        <v/>
      </c>
    </row>
    <row r="42" ht="20" customHeight="1">
      <c r="A42" s="39">
        <f>IF($K42="","",20)</f>
        <v/>
      </c>
      <c r="B42" s="39">
        <f>IF($K42="","",INDEX('引継ぎ概要'!$A$9:$A$48,$K42))</f>
        <v/>
      </c>
      <c r="C42" s="40">
        <f>IF($K42="","",INDEX('引継ぎ概要'!$B$9:$B$48,$K42)&amp;"")</f>
        <v/>
      </c>
      <c r="D42" s="39">
        <f>IF($K42="","",INDEX('引継ぎ概要'!$G$9:$G$48,$K42)&amp;"")</f>
        <v/>
      </c>
      <c r="E42" s="39">
        <f>IF($K42="","",INDEX('引継ぎ概要'!$F$9:$F$48,$K42)&amp;"")</f>
        <v/>
      </c>
      <c r="F42" s="39">
        <f>IF($K42="","",IF(INDEX('引継ぎ概要'!$J$9:$J$48,$K42)="","未着手（未入力）",INDEX('引継ぎ概要'!$J$9:$J$48,$K42)&amp;""))</f>
        <v/>
      </c>
      <c r="G42" s="66">
        <f>IF($K42="","",IF(ISNUMBER(INDEX('引継ぎ概要'!$I$9:$I$48,$K42)),INDEX('引継ぎ概要'!$I$9:$I$48,$K42),"期限未設定"))</f>
        <v/>
      </c>
      <c r="H42" s="39">
        <f>IF($K42="","",INDEX('引継ぎ概要'!$L$9:$L$48,$K42)&amp;"")</f>
        <v/>
      </c>
      <c r="I42" s="39">
        <f>IF($K42="","",INDEX('引継ぎ概要'!$H$9:$H$48,$K42)&amp;"")</f>
        <v/>
      </c>
      <c r="J42" s="44" t="n"/>
      <c r="K42" s="67">
        <f>IFERROR(MATCH(SMALL('引継ぎ概要'!$N$9:$N$48,20),'引継ぎ概要'!$N$9:$N$48,0),"")</f>
        <v/>
      </c>
      <c r="L42" s="55">
        <f>IF($K42="","",INDEX('引継ぎ概要'!$O$9:$O$48,$K42))</f>
        <v/>
      </c>
    </row>
    <row r="43" ht="20" customHeight="1">
      <c r="A43" s="39">
        <f>IF($K43="","",21)</f>
        <v/>
      </c>
      <c r="B43" s="39">
        <f>IF($K43="","",INDEX('引継ぎ概要'!$A$9:$A$48,$K43))</f>
        <v/>
      </c>
      <c r="C43" s="40">
        <f>IF($K43="","",INDEX('引継ぎ概要'!$B$9:$B$48,$K43)&amp;"")</f>
        <v/>
      </c>
      <c r="D43" s="39">
        <f>IF($K43="","",INDEX('引継ぎ概要'!$G$9:$G$48,$K43)&amp;"")</f>
        <v/>
      </c>
      <c r="E43" s="39">
        <f>IF($K43="","",INDEX('引継ぎ概要'!$F$9:$F$48,$K43)&amp;"")</f>
        <v/>
      </c>
      <c r="F43" s="39">
        <f>IF($K43="","",IF(INDEX('引継ぎ概要'!$J$9:$J$48,$K43)="","未着手（未入力）",INDEX('引継ぎ概要'!$J$9:$J$48,$K43)&amp;""))</f>
        <v/>
      </c>
      <c r="G43" s="66">
        <f>IF($K43="","",IF(ISNUMBER(INDEX('引継ぎ概要'!$I$9:$I$48,$K43)),INDEX('引継ぎ概要'!$I$9:$I$48,$K43),"期限未設定"))</f>
        <v/>
      </c>
      <c r="H43" s="39">
        <f>IF($K43="","",INDEX('引継ぎ概要'!$L$9:$L$48,$K43)&amp;"")</f>
        <v/>
      </c>
      <c r="I43" s="39">
        <f>IF($K43="","",INDEX('引継ぎ概要'!$H$9:$H$48,$K43)&amp;"")</f>
        <v/>
      </c>
      <c r="J43" s="44" t="n"/>
      <c r="K43" s="67">
        <f>IFERROR(MATCH(SMALL('引継ぎ概要'!$N$9:$N$48,21),'引継ぎ概要'!$N$9:$N$48,0),"")</f>
        <v/>
      </c>
      <c r="L43" s="55">
        <f>IF($K43="","",INDEX('引継ぎ概要'!$O$9:$O$48,$K43))</f>
        <v/>
      </c>
    </row>
    <row r="44" ht="20" customHeight="1">
      <c r="A44" s="39">
        <f>IF($K44="","",22)</f>
        <v/>
      </c>
      <c r="B44" s="39">
        <f>IF($K44="","",INDEX('引継ぎ概要'!$A$9:$A$48,$K44))</f>
        <v/>
      </c>
      <c r="C44" s="40">
        <f>IF($K44="","",INDEX('引継ぎ概要'!$B$9:$B$48,$K44)&amp;"")</f>
        <v/>
      </c>
      <c r="D44" s="39">
        <f>IF($K44="","",INDEX('引継ぎ概要'!$G$9:$G$48,$K44)&amp;"")</f>
        <v/>
      </c>
      <c r="E44" s="39">
        <f>IF($K44="","",INDEX('引継ぎ概要'!$F$9:$F$48,$K44)&amp;"")</f>
        <v/>
      </c>
      <c r="F44" s="39">
        <f>IF($K44="","",IF(INDEX('引継ぎ概要'!$J$9:$J$48,$K44)="","未着手（未入力）",INDEX('引継ぎ概要'!$J$9:$J$48,$K44)&amp;""))</f>
        <v/>
      </c>
      <c r="G44" s="66">
        <f>IF($K44="","",IF(ISNUMBER(INDEX('引継ぎ概要'!$I$9:$I$48,$K44)),INDEX('引継ぎ概要'!$I$9:$I$48,$K44),"期限未設定"))</f>
        <v/>
      </c>
      <c r="H44" s="39">
        <f>IF($K44="","",INDEX('引継ぎ概要'!$L$9:$L$48,$K44)&amp;"")</f>
        <v/>
      </c>
      <c r="I44" s="39">
        <f>IF($K44="","",INDEX('引継ぎ概要'!$H$9:$H$48,$K44)&amp;"")</f>
        <v/>
      </c>
      <c r="J44" s="44" t="n"/>
      <c r="K44" s="67">
        <f>IFERROR(MATCH(SMALL('引継ぎ概要'!$N$9:$N$48,22),'引継ぎ概要'!$N$9:$N$48,0),"")</f>
        <v/>
      </c>
      <c r="L44" s="55">
        <f>IF($K44="","",INDEX('引継ぎ概要'!$O$9:$O$48,$K44))</f>
        <v/>
      </c>
    </row>
    <row r="45" ht="20" customHeight="1">
      <c r="A45" s="39">
        <f>IF($K45="","",23)</f>
        <v/>
      </c>
      <c r="B45" s="39">
        <f>IF($K45="","",INDEX('引継ぎ概要'!$A$9:$A$48,$K45))</f>
        <v/>
      </c>
      <c r="C45" s="40">
        <f>IF($K45="","",INDEX('引継ぎ概要'!$B$9:$B$48,$K45)&amp;"")</f>
        <v/>
      </c>
      <c r="D45" s="39">
        <f>IF($K45="","",INDEX('引継ぎ概要'!$G$9:$G$48,$K45)&amp;"")</f>
        <v/>
      </c>
      <c r="E45" s="39">
        <f>IF($K45="","",INDEX('引継ぎ概要'!$F$9:$F$48,$K45)&amp;"")</f>
        <v/>
      </c>
      <c r="F45" s="39">
        <f>IF($K45="","",IF(INDEX('引継ぎ概要'!$J$9:$J$48,$K45)="","未着手（未入力）",INDEX('引継ぎ概要'!$J$9:$J$48,$K45)&amp;""))</f>
        <v/>
      </c>
      <c r="G45" s="66">
        <f>IF($K45="","",IF(ISNUMBER(INDEX('引継ぎ概要'!$I$9:$I$48,$K45)),INDEX('引継ぎ概要'!$I$9:$I$48,$K45),"期限未設定"))</f>
        <v/>
      </c>
      <c r="H45" s="39">
        <f>IF($K45="","",INDEX('引継ぎ概要'!$L$9:$L$48,$K45)&amp;"")</f>
        <v/>
      </c>
      <c r="I45" s="39">
        <f>IF($K45="","",INDEX('引継ぎ概要'!$H$9:$H$48,$K45)&amp;"")</f>
        <v/>
      </c>
      <c r="J45" s="44" t="n"/>
      <c r="K45" s="67">
        <f>IFERROR(MATCH(SMALL('引継ぎ概要'!$N$9:$N$48,23),'引継ぎ概要'!$N$9:$N$48,0),"")</f>
        <v/>
      </c>
      <c r="L45" s="55">
        <f>IF($K45="","",INDEX('引継ぎ概要'!$O$9:$O$48,$K45))</f>
        <v/>
      </c>
    </row>
    <row r="46" ht="20" customHeight="1">
      <c r="A46" s="39">
        <f>IF($K46="","",24)</f>
        <v/>
      </c>
      <c r="B46" s="39">
        <f>IF($K46="","",INDEX('引継ぎ概要'!$A$9:$A$48,$K46))</f>
        <v/>
      </c>
      <c r="C46" s="40">
        <f>IF($K46="","",INDEX('引継ぎ概要'!$B$9:$B$48,$K46)&amp;"")</f>
        <v/>
      </c>
      <c r="D46" s="39">
        <f>IF($K46="","",INDEX('引継ぎ概要'!$G$9:$G$48,$K46)&amp;"")</f>
        <v/>
      </c>
      <c r="E46" s="39">
        <f>IF($K46="","",INDEX('引継ぎ概要'!$F$9:$F$48,$K46)&amp;"")</f>
        <v/>
      </c>
      <c r="F46" s="39">
        <f>IF($K46="","",IF(INDEX('引継ぎ概要'!$J$9:$J$48,$K46)="","未着手（未入力）",INDEX('引継ぎ概要'!$J$9:$J$48,$K46)&amp;""))</f>
        <v/>
      </c>
      <c r="G46" s="66">
        <f>IF($K46="","",IF(ISNUMBER(INDEX('引継ぎ概要'!$I$9:$I$48,$K46)),INDEX('引継ぎ概要'!$I$9:$I$48,$K46),"期限未設定"))</f>
        <v/>
      </c>
      <c r="H46" s="39">
        <f>IF($K46="","",INDEX('引継ぎ概要'!$L$9:$L$48,$K46)&amp;"")</f>
        <v/>
      </c>
      <c r="I46" s="39">
        <f>IF($K46="","",INDEX('引継ぎ概要'!$H$9:$H$48,$K46)&amp;"")</f>
        <v/>
      </c>
      <c r="J46" s="44" t="n"/>
      <c r="K46" s="67">
        <f>IFERROR(MATCH(SMALL('引継ぎ概要'!$N$9:$N$48,24),'引継ぎ概要'!$N$9:$N$48,0),"")</f>
        <v/>
      </c>
      <c r="L46" s="55">
        <f>IF($K46="","",INDEX('引継ぎ概要'!$O$9:$O$48,$K46))</f>
        <v/>
      </c>
    </row>
    <row r="47" ht="20" customHeight="1">
      <c r="A47" s="39">
        <f>IF($K47="","",25)</f>
        <v/>
      </c>
      <c r="B47" s="39">
        <f>IF($K47="","",INDEX('引継ぎ概要'!$A$9:$A$48,$K47))</f>
        <v/>
      </c>
      <c r="C47" s="40">
        <f>IF($K47="","",INDEX('引継ぎ概要'!$B$9:$B$48,$K47)&amp;"")</f>
        <v/>
      </c>
      <c r="D47" s="39">
        <f>IF($K47="","",INDEX('引継ぎ概要'!$G$9:$G$48,$K47)&amp;"")</f>
        <v/>
      </c>
      <c r="E47" s="39">
        <f>IF($K47="","",INDEX('引継ぎ概要'!$F$9:$F$48,$K47)&amp;"")</f>
        <v/>
      </c>
      <c r="F47" s="39">
        <f>IF($K47="","",IF(INDEX('引継ぎ概要'!$J$9:$J$48,$K47)="","未着手（未入力）",INDEX('引継ぎ概要'!$J$9:$J$48,$K47)&amp;""))</f>
        <v/>
      </c>
      <c r="G47" s="66">
        <f>IF($K47="","",IF(ISNUMBER(INDEX('引継ぎ概要'!$I$9:$I$48,$K47)),INDEX('引継ぎ概要'!$I$9:$I$48,$K47),"期限未設定"))</f>
        <v/>
      </c>
      <c r="H47" s="39">
        <f>IF($K47="","",INDEX('引継ぎ概要'!$L$9:$L$48,$K47)&amp;"")</f>
        <v/>
      </c>
      <c r="I47" s="39">
        <f>IF($K47="","",INDEX('引継ぎ概要'!$H$9:$H$48,$K47)&amp;"")</f>
        <v/>
      </c>
      <c r="J47" s="44" t="n"/>
      <c r="K47" s="67">
        <f>IFERROR(MATCH(SMALL('引継ぎ概要'!$N$9:$N$48,25),'引継ぎ概要'!$N$9:$N$48,0),"")</f>
        <v/>
      </c>
      <c r="L47" s="55">
        <f>IF($K47="","",INDEX('引継ぎ概要'!$O$9:$O$48,$K47))</f>
        <v/>
      </c>
    </row>
    <row r="48" ht="20" customHeight="1">
      <c r="A48" s="39">
        <f>IF($K48="","",26)</f>
        <v/>
      </c>
      <c r="B48" s="39">
        <f>IF($K48="","",INDEX('引継ぎ概要'!$A$9:$A$48,$K48))</f>
        <v/>
      </c>
      <c r="C48" s="40">
        <f>IF($K48="","",INDEX('引継ぎ概要'!$B$9:$B$48,$K48)&amp;"")</f>
        <v/>
      </c>
      <c r="D48" s="39">
        <f>IF($K48="","",INDEX('引継ぎ概要'!$G$9:$G$48,$K48)&amp;"")</f>
        <v/>
      </c>
      <c r="E48" s="39">
        <f>IF($K48="","",INDEX('引継ぎ概要'!$F$9:$F$48,$K48)&amp;"")</f>
        <v/>
      </c>
      <c r="F48" s="39">
        <f>IF($K48="","",IF(INDEX('引継ぎ概要'!$J$9:$J$48,$K48)="","未着手（未入力）",INDEX('引継ぎ概要'!$J$9:$J$48,$K48)&amp;""))</f>
        <v/>
      </c>
      <c r="G48" s="66">
        <f>IF($K48="","",IF(ISNUMBER(INDEX('引継ぎ概要'!$I$9:$I$48,$K48)),INDEX('引継ぎ概要'!$I$9:$I$48,$K48),"期限未設定"))</f>
        <v/>
      </c>
      <c r="H48" s="39">
        <f>IF($K48="","",INDEX('引継ぎ概要'!$L$9:$L$48,$K48)&amp;"")</f>
        <v/>
      </c>
      <c r="I48" s="39">
        <f>IF($K48="","",INDEX('引継ぎ概要'!$H$9:$H$48,$K48)&amp;"")</f>
        <v/>
      </c>
      <c r="J48" s="44" t="n"/>
      <c r="K48" s="67">
        <f>IFERROR(MATCH(SMALL('引継ぎ概要'!$N$9:$N$48,26),'引継ぎ概要'!$N$9:$N$48,0),"")</f>
        <v/>
      </c>
      <c r="L48" s="55">
        <f>IF($K48="","",INDEX('引継ぎ概要'!$O$9:$O$48,$K48))</f>
        <v/>
      </c>
    </row>
    <row r="49" ht="20" customHeight="1">
      <c r="A49" s="39">
        <f>IF($K49="","",27)</f>
        <v/>
      </c>
      <c r="B49" s="39">
        <f>IF($K49="","",INDEX('引継ぎ概要'!$A$9:$A$48,$K49))</f>
        <v/>
      </c>
      <c r="C49" s="40">
        <f>IF($K49="","",INDEX('引継ぎ概要'!$B$9:$B$48,$K49)&amp;"")</f>
        <v/>
      </c>
      <c r="D49" s="39">
        <f>IF($K49="","",INDEX('引継ぎ概要'!$G$9:$G$48,$K49)&amp;"")</f>
        <v/>
      </c>
      <c r="E49" s="39">
        <f>IF($K49="","",INDEX('引継ぎ概要'!$F$9:$F$48,$K49)&amp;"")</f>
        <v/>
      </c>
      <c r="F49" s="39">
        <f>IF($K49="","",IF(INDEX('引継ぎ概要'!$J$9:$J$48,$K49)="","未着手（未入力）",INDEX('引継ぎ概要'!$J$9:$J$48,$K49)&amp;""))</f>
        <v/>
      </c>
      <c r="G49" s="66">
        <f>IF($K49="","",IF(ISNUMBER(INDEX('引継ぎ概要'!$I$9:$I$48,$K49)),INDEX('引継ぎ概要'!$I$9:$I$48,$K49),"期限未設定"))</f>
        <v/>
      </c>
      <c r="H49" s="39">
        <f>IF($K49="","",INDEX('引継ぎ概要'!$L$9:$L$48,$K49)&amp;"")</f>
        <v/>
      </c>
      <c r="I49" s="39">
        <f>IF($K49="","",INDEX('引継ぎ概要'!$H$9:$H$48,$K49)&amp;"")</f>
        <v/>
      </c>
      <c r="J49" s="44" t="n"/>
      <c r="K49" s="67">
        <f>IFERROR(MATCH(SMALL('引継ぎ概要'!$N$9:$N$48,27),'引継ぎ概要'!$N$9:$N$48,0),"")</f>
        <v/>
      </c>
      <c r="L49" s="55">
        <f>IF($K49="","",INDEX('引継ぎ概要'!$O$9:$O$48,$K49))</f>
        <v/>
      </c>
    </row>
    <row r="50" ht="20" customHeight="1">
      <c r="A50" s="39">
        <f>IF($K50="","",28)</f>
        <v/>
      </c>
      <c r="B50" s="39">
        <f>IF($K50="","",INDEX('引継ぎ概要'!$A$9:$A$48,$K50))</f>
        <v/>
      </c>
      <c r="C50" s="40">
        <f>IF($K50="","",INDEX('引継ぎ概要'!$B$9:$B$48,$K50)&amp;"")</f>
        <v/>
      </c>
      <c r="D50" s="39">
        <f>IF($K50="","",INDEX('引継ぎ概要'!$G$9:$G$48,$K50)&amp;"")</f>
        <v/>
      </c>
      <c r="E50" s="39">
        <f>IF($K50="","",INDEX('引継ぎ概要'!$F$9:$F$48,$K50)&amp;"")</f>
        <v/>
      </c>
      <c r="F50" s="39">
        <f>IF($K50="","",IF(INDEX('引継ぎ概要'!$J$9:$J$48,$K50)="","未着手（未入力）",INDEX('引継ぎ概要'!$J$9:$J$48,$K50)&amp;""))</f>
        <v/>
      </c>
      <c r="G50" s="66">
        <f>IF($K50="","",IF(ISNUMBER(INDEX('引継ぎ概要'!$I$9:$I$48,$K50)),INDEX('引継ぎ概要'!$I$9:$I$48,$K50),"期限未設定"))</f>
        <v/>
      </c>
      <c r="H50" s="39">
        <f>IF($K50="","",INDEX('引継ぎ概要'!$L$9:$L$48,$K50)&amp;"")</f>
        <v/>
      </c>
      <c r="I50" s="39">
        <f>IF($K50="","",INDEX('引継ぎ概要'!$H$9:$H$48,$K50)&amp;"")</f>
        <v/>
      </c>
      <c r="J50" s="44" t="n"/>
      <c r="K50" s="67">
        <f>IFERROR(MATCH(SMALL('引継ぎ概要'!$N$9:$N$48,28),'引継ぎ概要'!$N$9:$N$48,0),"")</f>
        <v/>
      </c>
      <c r="L50" s="55">
        <f>IF($K50="","",INDEX('引継ぎ概要'!$O$9:$O$48,$K50))</f>
        <v/>
      </c>
    </row>
    <row r="51" ht="20" customHeight="1">
      <c r="A51" s="39">
        <f>IF($K51="","",29)</f>
        <v/>
      </c>
      <c r="B51" s="39">
        <f>IF($K51="","",INDEX('引継ぎ概要'!$A$9:$A$48,$K51))</f>
        <v/>
      </c>
      <c r="C51" s="40">
        <f>IF($K51="","",INDEX('引継ぎ概要'!$B$9:$B$48,$K51)&amp;"")</f>
        <v/>
      </c>
      <c r="D51" s="39">
        <f>IF($K51="","",INDEX('引継ぎ概要'!$G$9:$G$48,$K51)&amp;"")</f>
        <v/>
      </c>
      <c r="E51" s="39">
        <f>IF($K51="","",INDEX('引継ぎ概要'!$F$9:$F$48,$K51)&amp;"")</f>
        <v/>
      </c>
      <c r="F51" s="39">
        <f>IF($K51="","",IF(INDEX('引継ぎ概要'!$J$9:$J$48,$K51)="","未着手（未入力）",INDEX('引継ぎ概要'!$J$9:$J$48,$K51)&amp;""))</f>
        <v/>
      </c>
      <c r="G51" s="66">
        <f>IF($K51="","",IF(ISNUMBER(INDEX('引継ぎ概要'!$I$9:$I$48,$K51)),INDEX('引継ぎ概要'!$I$9:$I$48,$K51),"期限未設定"))</f>
        <v/>
      </c>
      <c r="H51" s="39">
        <f>IF($K51="","",INDEX('引継ぎ概要'!$L$9:$L$48,$K51)&amp;"")</f>
        <v/>
      </c>
      <c r="I51" s="39">
        <f>IF($K51="","",INDEX('引継ぎ概要'!$H$9:$H$48,$K51)&amp;"")</f>
        <v/>
      </c>
      <c r="J51" s="44" t="n"/>
      <c r="K51" s="67">
        <f>IFERROR(MATCH(SMALL('引継ぎ概要'!$N$9:$N$48,29),'引継ぎ概要'!$N$9:$N$48,0),"")</f>
        <v/>
      </c>
      <c r="L51" s="55">
        <f>IF($K51="","",INDEX('引継ぎ概要'!$O$9:$O$48,$K51))</f>
        <v/>
      </c>
    </row>
    <row r="52" ht="20" customHeight="1">
      <c r="A52" s="39">
        <f>IF($K52="","",30)</f>
        <v/>
      </c>
      <c r="B52" s="39">
        <f>IF($K52="","",INDEX('引継ぎ概要'!$A$9:$A$48,$K52))</f>
        <v/>
      </c>
      <c r="C52" s="40">
        <f>IF($K52="","",INDEX('引継ぎ概要'!$B$9:$B$48,$K52)&amp;"")</f>
        <v/>
      </c>
      <c r="D52" s="39">
        <f>IF($K52="","",INDEX('引継ぎ概要'!$G$9:$G$48,$K52)&amp;"")</f>
        <v/>
      </c>
      <c r="E52" s="39">
        <f>IF($K52="","",INDEX('引継ぎ概要'!$F$9:$F$48,$K52)&amp;"")</f>
        <v/>
      </c>
      <c r="F52" s="39">
        <f>IF($K52="","",IF(INDEX('引継ぎ概要'!$J$9:$J$48,$K52)="","未着手（未入力）",INDEX('引継ぎ概要'!$J$9:$J$48,$K52)&amp;""))</f>
        <v/>
      </c>
      <c r="G52" s="66">
        <f>IF($K52="","",IF(ISNUMBER(INDEX('引継ぎ概要'!$I$9:$I$48,$K52)),INDEX('引継ぎ概要'!$I$9:$I$48,$K52),"期限未設定"))</f>
        <v/>
      </c>
      <c r="H52" s="39">
        <f>IF($K52="","",INDEX('引継ぎ概要'!$L$9:$L$48,$K52)&amp;"")</f>
        <v/>
      </c>
      <c r="I52" s="39">
        <f>IF($K52="","",INDEX('引継ぎ概要'!$H$9:$H$48,$K52)&amp;"")</f>
        <v/>
      </c>
      <c r="J52" s="44" t="n"/>
      <c r="K52" s="67">
        <f>IFERROR(MATCH(SMALL('引継ぎ概要'!$N$9:$N$48,30),'引継ぎ概要'!$N$9:$N$48,0),"")</f>
        <v/>
      </c>
      <c r="L52" s="55">
        <f>IF($K52="","",INDEX('引継ぎ概要'!$O$9:$O$48,$K52))</f>
        <v/>
      </c>
    </row>
    <row r="53" ht="20" customHeight="1">
      <c r="A53" s="39">
        <f>IF($K53="","",31)</f>
        <v/>
      </c>
      <c r="B53" s="39">
        <f>IF($K53="","",INDEX('引継ぎ概要'!$A$9:$A$48,$K53))</f>
        <v/>
      </c>
      <c r="C53" s="40">
        <f>IF($K53="","",INDEX('引継ぎ概要'!$B$9:$B$48,$K53)&amp;"")</f>
        <v/>
      </c>
      <c r="D53" s="39">
        <f>IF($K53="","",INDEX('引継ぎ概要'!$G$9:$G$48,$K53)&amp;"")</f>
        <v/>
      </c>
      <c r="E53" s="39">
        <f>IF($K53="","",INDEX('引継ぎ概要'!$F$9:$F$48,$K53)&amp;"")</f>
        <v/>
      </c>
      <c r="F53" s="39">
        <f>IF($K53="","",IF(INDEX('引継ぎ概要'!$J$9:$J$48,$K53)="","未着手（未入力）",INDEX('引継ぎ概要'!$J$9:$J$48,$K53)&amp;""))</f>
        <v/>
      </c>
      <c r="G53" s="66">
        <f>IF($K53="","",IF(ISNUMBER(INDEX('引継ぎ概要'!$I$9:$I$48,$K53)),INDEX('引継ぎ概要'!$I$9:$I$48,$K53),"期限未設定"))</f>
        <v/>
      </c>
      <c r="H53" s="39">
        <f>IF($K53="","",INDEX('引継ぎ概要'!$L$9:$L$48,$K53)&amp;"")</f>
        <v/>
      </c>
      <c r="I53" s="39">
        <f>IF($K53="","",INDEX('引継ぎ概要'!$H$9:$H$48,$K53)&amp;"")</f>
        <v/>
      </c>
      <c r="J53" s="44" t="n"/>
      <c r="K53" s="67">
        <f>IFERROR(MATCH(SMALL('引継ぎ概要'!$N$9:$N$48,31),'引継ぎ概要'!$N$9:$N$48,0),"")</f>
        <v/>
      </c>
      <c r="L53" s="55">
        <f>IF($K53="","",INDEX('引継ぎ概要'!$O$9:$O$48,$K53))</f>
        <v/>
      </c>
    </row>
    <row r="54" ht="20" customHeight="1">
      <c r="A54" s="39">
        <f>IF($K54="","",32)</f>
        <v/>
      </c>
      <c r="B54" s="39">
        <f>IF($K54="","",INDEX('引継ぎ概要'!$A$9:$A$48,$K54))</f>
        <v/>
      </c>
      <c r="C54" s="40">
        <f>IF($K54="","",INDEX('引継ぎ概要'!$B$9:$B$48,$K54)&amp;"")</f>
        <v/>
      </c>
      <c r="D54" s="39">
        <f>IF($K54="","",INDEX('引継ぎ概要'!$G$9:$G$48,$K54)&amp;"")</f>
        <v/>
      </c>
      <c r="E54" s="39">
        <f>IF($K54="","",INDEX('引継ぎ概要'!$F$9:$F$48,$K54)&amp;"")</f>
        <v/>
      </c>
      <c r="F54" s="39">
        <f>IF($K54="","",IF(INDEX('引継ぎ概要'!$J$9:$J$48,$K54)="","未着手（未入力）",INDEX('引継ぎ概要'!$J$9:$J$48,$K54)&amp;""))</f>
        <v/>
      </c>
      <c r="G54" s="66">
        <f>IF($K54="","",IF(ISNUMBER(INDEX('引継ぎ概要'!$I$9:$I$48,$K54)),INDEX('引継ぎ概要'!$I$9:$I$48,$K54),"期限未設定"))</f>
        <v/>
      </c>
      <c r="H54" s="39">
        <f>IF($K54="","",INDEX('引継ぎ概要'!$L$9:$L$48,$K54)&amp;"")</f>
        <v/>
      </c>
      <c r="I54" s="39">
        <f>IF($K54="","",INDEX('引継ぎ概要'!$H$9:$H$48,$K54)&amp;"")</f>
        <v/>
      </c>
      <c r="J54" s="44" t="n"/>
      <c r="K54" s="67">
        <f>IFERROR(MATCH(SMALL('引継ぎ概要'!$N$9:$N$48,32),'引継ぎ概要'!$N$9:$N$48,0),"")</f>
        <v/>
      </c>
      <c r="L54" s="55">
        <f>IF($K54="","",INDEX('引継ぎ概要'!$O$9:$O$48,$K54))</f>
        <v/>
      </c>
    </row>
    <row r="55" ht="20" customHeight="1">
      <c r="A55" s="39">
        <f>IF($K55="","",33)</f>
        <v/>
      </c>
      <c r="B55" s="39">
        <f>IF($K55="","",INDEX('引継ぎ概要'!$A$9:$A$48,$K55))</f>
        <v/>
      </c>
      <c r="C55" s="40">
        <f>IF($K55="","",INDEX('引継ぎ概要'!$B$9:$B$48,$K55)&amp;"")</f>
        <v/>
      </c>
      <c r="D55" s="39">
        <f>IF($K55="","",INDEX('引継ぎ概要'!$G$9:$G$48,$K55)&amp;"")</f>
        <v/>
      </c>
      <c r="E55" s="39">
        <f>IF($K55="","",INDEX('引継ぎ概要'!$F$9:$F$48,$K55)&amp;"")</f>
        <v/>
      </c>
      <c r="F55" s="39">
        <f>IF($K55="","",IF(INDEX('引継ぎ概要'!$J$9:$J$48,$K55)="","未着手（未入力）",INDEX('引継ぎ概要'!$J$9:$J$48,$K55)&amp;""))</f>
        <v/>
      </c>
      <c r="G55" s="66">
        <f>IF($K55="","",IF(ISNUMBER(INDEX('引継ぎ概要'!$I$9:$I$48,$K55)),INDEX('引継ぎ概要'!$I$9:$I$48,$K55),"期限未設定"))</f>
        <v/>
      </c>
      <c r="H55" s="39">
        <f>IF($K55="","",INDEX('引継ぎ概要'!$L$9:$L$48,$K55)&amp;"")</f>
        <v/>
      </c>
      <c r="I55" s="39">
        <f>IF($K55="","",INDEX('引継ぎ概要'!$H$9:$H$48,$K55)&amp;"")</f>
        <v/>
      </c>
      <c r="J55" s="44" t="n"/>
      <c r="K55" s="67">
        <f>IFERROR(MATCH(SMALL('引継ぎ概要'!$N$9:$N$48,33),'引継ぎ概要'!$N$9:$N$48,0),"")</f>
        <v/>
      </c>
      <c r="L55" s="55">
        <f>IF($K55="","",INDEX('引継ぎ概要'!$O$9:$O$48,$K55))</f>
        <v/>
      </c>
    </row>
    <row r="56" ht="20" customHeight="1">
      <c r="A56" s="39">
        <f>IF($K56="","",34)</f>
        <v/>
      </c>
      <c r="B56" s="39">
        <f>IF($K56="","",INDEX('引継ぎ概要'!$A$9:$A$48,$K56))</f>
        <v/>
      </c>
      <c r="C56" s="40">
        <f>IF($K56="","",INDEX('引継ぎ概要'!$B$9:$B$48,$K56)&amp;"")</f>
        <v/>
      </c>
      <c r="D56" s="39">
        <f>IF($K56="","",INDEX('引継ぎ概要'!$G$9:$G$48,$K56)&amp;"")</f>
        <v/>
      </c>
      <c r="E56" s="39">
        <f>IF($K56="","",INDEX('引継ぎ概要'!$F$9:$F$48,$K56)&amp;"")</f>
        <v/>
      </c>
      <c r="F56" s="39">
        <f>IF($K56="","",IF(INDEX('引継ぎ概要'!$J$9:$J$48,$K56)="","未着手（未入力）",INDEX('引継ぎ概要'!$J$9:$J$48,$K56)&amp;""))</f>
        <v/>
      </c>
      <c r="G56" s="66">
        <f>IF($K56="","",IF(ISNUMBER(INDEX('引継ぎ概要'!$I$9:$I$48,$K56)),INDEX('引継ぎ概要'!$I$9:$I$48,$K56),"期限未設定"))</f>
        <v/>
      </c>
      <c r="H56" s="39">
        <f>IF($K56="","",INDEX('引継ぎ概要'!$L$9:$L$48,$K56)&amp;"")</f>
        <v/>
      </c>
      <c r="I56" s="39">
        <f>IF($K56="","",INDEX('引継ぎ概要'!$H$9:$H$48,$K56)&amp;"")</f>
        <v/>
      </c>
      <c r="J56" s="44" t="n"/>
      <c r="K56" s="67">
        <f>IFERROR(MATCH(SMALL('引継ぎ概要'!$N$9:$N$48,34),'引継ぎ概要'!$N$9:$N$48,0),"")</f>
        <v/>
      </c>
      <c r="L56" s="55">
        <f>IF($K56="","",INDEX('引継ぎ概要'!$O$9:$O$48,$K56))</f>
        <v/>
      </c>
    </row>
    <row r="57" ht="20" customHeight="1">
      <c r="A57" s="39">
        <f>IF($K57="","",35)</f>
        <v/>
      </c>
      <c r="B57" s="39">
        <f>IF($K57="","",INDEX('引継ぎ概要'!$A$9:$A$48,$K57))</f>
        <v/>
      </c>
      <c r="C57" s="40">
        <f>IF($K57="","",INDEX('引継ぎ概要'!$B$9:$B$48,$K57)&amp;"")</f>
        <v/>
      </c>
      <c r="D57" s="39">
        <f>IF($K57="","",INDEX('引継ぎ概要'!$G$9:$G$48,$K57)&amp;"")</f>
        <v/>
      </c>
      <c r="E57" s="39">
        <f>IF($K57="","",INDEX('引継ぎ概要'!$F$9:$F$48,$K57)&amp;"")</f>
        <v/>
      </c>
      <c r="F57" s="39">
        <f>IF($K57="","",IF(INDEX('引継ぎ概要'!$J$9:$J$48,$K57)="","未着手（未入力）",INDEX('引継ぎ概要'!$J$9:$J$48,$K57)&amp;""))</f>
        <v/>
      </c>
      <c r="G57" s="66">
        <f>IF($K57="","",IF(ISNUMBER(INDEX('引継ぎ概要'!$I$9:$I$48,$K57)),INDEX('引継ぎ概要'!$I$9:$I$48,$K57),"期限未設定"))</f>
        <v/>
      </c>
      <c r="H57" s="39">
        <f>IF($K57="","",INDEX('引継ぎ概要'!$L$9:$L$48,$K57)&amp;"")</f>
        <v/>
      </c>
      <c r="I57" s="39">
        <f>IF($K57="","",INDEX('引継ぎ概要'!$H$9:$H$48,$K57)&amp;"")</f>
        <v/>
      </c>
      <c r="J57" s="44" t="n"/>
      <c r="K57" s="67">
        <f>IFERROR(MATCH(SMALL('引継ぎ概要'!$N$9:$N$48,35),'引継ぎ概要'!$N$9:$N$48,0),"")</f>
        <v/>
      </c>
      <c r="L57" s="55">
        <f>IF($K57="","",INDEX('引継ぎ概要'!$O$9:$O$48,$K57))</f>
        <v/>
      </c>
    </row>
    <row r="58" ht="20" customHeight="1">
      <c r="A58" s="39">
        <f>IF($K58="","",36)</f>
        <v/>
      </c>
      <c r="B58" s="39">
        <f>IF($K58="","",INDEX('引継ぎ概要'!$A$9:$A$48,$K58))</f>
        <v/>
      </c>
      <c r="C58" s="40">
        <f>IF($K58="","",INDEX('引継ぎ概要'!$B$9:$B$48,$K58)&amp;"")</f>
        <v/>
      </c>
      <c r="D58" s="39">
        <f>IF($K58="","",INDEX('引継ぎ概要'!$G$9:$G$48,$K58)&amp;"")</f>
        <v/>
      </c>
      <c r="E58" s="39">
        <f>IF($K58="","",INDEX('引継ぎ概要'!$F$9:$F$48,$K58)&amp;"")</f>
        <v/>
      </c>
      <c r="F58" s="39">
        <f>IF($K58="","",IF(INDEX('引継ぎ概要'!$J$9:$J$48,$K58)="","未着手（未入力）",INDEX('引継ぎ概要'!$J$9:$J$48,$K58)&amp;""))</f>
        <v/>
      </c>
      <c r="G58" s="66">
        <f>IF($K58="","",IF(ISNUMBER(INDEX('引継ぎ概要'!$I$9:$I$48,$K58)),INDEX('引継ぎ概要'!$I$9:$I$48,$K58),"期限未設定"))</f>
        <v/>
      </c>
      <c r="H58" s="39">
        <f>IF($K58="","",INDEX('引継ぎ概要'!$L$9:$L$48,$K58)&amp;"")</f>
        <v/>
      </c>
      <c r="I58" s="39">
        <f>IF($K58="","",INDEX('引継ぎ概要'!$H$9:$H$48,$K58)&amp;"")</f>
        <v/>
      </c>
      <c r="J58" s="44" t="n"/>
      <c r="K58" s="67">
        <f>IFERROR(MATCH(SMALL('引継ぎ概要'!$N$9:$N$48,36),'引継ぎ概要'!$N$9:$N$48,0),"")</f>
        <v/>
      </c>
      <c r="L58" s="55">
        <f>IF($K58="","",INDEX('引継ぎ概要'!$O$9:$O$48,$K58))</f>
        <v/>
      </c>
    </row>
    <row r="59" ht="20" customHeight="1">
      <c r="A59" s="39">
        <f>IF($K59="","",37)</f>
        <v/>
      </c>
      <c r="B59" s="39">
        <f>IF($K59="","",INDEX('引継ぎ概要'!$A$9:$A$48,$K59))</f>
        <v/>
      </c>
      <c r="C59" s="40">
        <f>IF($K59="","",INDEX('引継ぎ概要'!$B$9:$B$48,$K59)&amp;"")</f>
        <v/>
      </c>
      <c r="D59" s="39">
        <f>IF($K59="","",INDEX('引継ぎ概要'!$G$9:$G$48,$K59)&amp;"")</f>
        <v/>
      </c>
      <c r="E59" s="39">
        <f>IF($K59="","",INDEX('引継ぎ概要'!$F$9:$F$48,$K59)&amp;"")</f>
        <v/>
      </c>
      <c r="F59" s="39">
        <f>IF($K59="","",IF(INDEX('引継ぎ概要'!$J$9:$J$48,$K59)="","未着手（未入力）",INDEX('引継ぎ概要'!$J$9:$J$48,$K59)&amp;""))</f>
        <v/>
      </c>
      <c r="G59" s="66">
        <f>IF($K59="","",IF(ISNUMBER(INDEX('引継ぎ概要'!$I$9:$I$48,$K59)),INDEX('引継ぎ概要'!$I$9:$I$48,$K59),"期限未設定"))</f>
        <v/>
      </c>
      <c r="H59" s="39">
        <f>IF($K59="","",INDEX('引継ぎ概要'!$L$9:$L$48,$K59)&amp;"")</f>
        <v/>
      </c>
      <c r="I59" s="39">
        <f>IF($K59="","",INDEX('引継ぎ概要'!$H$9:$H$48,$K59)&amp;"")</f>
        <v/>
      </c>
      <c r="J59" s="44" t="n"/>
      <c r="K59" s="67">
        <f>IFERROR(MATCH(SMALL('引継ぎ概要'!$N$9:$N$48,37),'引継ぎ概要'!$N$9:$N$48,0),"")</f>
        <v/>
      </c>
      <c r="L59" s="55">
        <f>IF($K59="","",INDEX('引継ぎ概要'!$O$9:$O$48,$K59))</f>
        <v/>
      </c>
    </row>
    <row r="60" ht="20" customHeight="1">
      <c r="A60" s="39">
        <f>IF($K60="","",38)</f>
        <v/>
      </c>
      <c r="B60" s="39">
        <f>IF($K60="","",INDEX('引継ぎ概要'!$A$9:$A$48,$K60))</f>
        <v/>
      </c>
      <c r="C60" s="40">
        <f>IF($K60="","",INDEX('引継ぎ概要'!$B$9:$B$48,$K60)&amp;"")</f>
        <v/>
      </c>
      <c r="D60" s="39">
        <f>IF($K60="","",INDEX('引継ぎ概要'!$G$9:$G$48,$K60)&amp;"")</f>
        <v/>
      </c>
      <c r="E60" s="39">
        <f>IF($K60="","",INDEX('引継ぎ概要'!$F$9:$F$48,$K60)&amp;"")</f>
        <v/>
      </c>
      <c r="F60" s="39">
        <f>IF($K60="","",IF(INDEX('引継ぎ概要'!$J$9:$J$48,$K60)="","未着手（未入力）",INDEX('引継ぎ概要'!$J$9:$J$48,$K60)&amp;""))</f>
        <v/>
      </c>
      <c r="G60" s="66">
        <f>IF($K60="","",IF(ISNUMBER(INDEX('引継ぎ概要'!$I$9:$I$48,$K60)),INDEX('引継ぎ概要'!$I$9:$I$48,$K60),"期限未設定"))</f>
        <v/>
      </c>
      <c r="H60" s="39">
        <f>IF($K60="","",INDEX('引継ぎ概要'!$L$9:$L$48,$K60)&amp;"")</f>
        <v/>
      </c>
      <c r="I60" s="39">
        <f>IF($K60="","",INDEX('引継ぎ概要'!$H$9:$H$48,$K60)&amp;"")</f>
        <v/>
      </c>
      <c r="J60" s="44" t="n"/>
      <c r="K60" s="67">
        <f>IFERROR(MATCH(SMALL('引継ぎ概要'!$N$9:$N$48,38),'引継ぎ概要'!$N$9:$N$48,0),"")</f>
        <v/>
      </c>
      <c r="L60" s="55">
        <f>IF($K60="","",INDEX('引継ぎ概要'!$O$9:$O$48,$K60))</f>
        <v/>
      </c>
    </row>
    <row r="61" ht="20" customHeight="1">
      <c r="A61" s="39">
        <f>IF($K61="","",39)</f>
        <v/>
      </c>
      <c r="B61" s="39">
        <f>IF($K61="","",INDEX('引継ぎ概要'!$A$9:$A$48,$K61))</f>
        <v/>
      </c>
      <c r="C61" s="40">
        <f>IF($K61="","",INDEX('引継ぎ概要'!$B$9:$B$48,$K61)&amp;"")</f>
        <v/>
      </c>
      <c r="D61" s="39">
        <f>IF($K61="","",INDEX('引継ぎ概要'!$G$9:$G$48,$K61)&amp;"")</f>
        <v/>
      </c>
      <c r="E61" s="39">
        <f>IF($K61="","",INDEX('引継ぎ概要'!$F$9:$F$48,$K61)&amp;"")</f>
        <v/>
      </c>
      <c r="F61" s="39">
        <f>IF($K61="","",IF(INDEX('引継ぎ概要'!$J$9:$J$48,$K61)="","未着手（未入力）",INDEX('引継ぎ概要'!$J$9:$J$48,$K61)&amp;""))</f>
        <v/>
      </c>
      <c r="G61" s="66">
        <f>IF($K61="","",IF(ISNUMBER(INDEX('引継ぎ概要'!$I$9:$I$48,$K61)),INDEX('引継ぎ概要'!$I$9:$I$48,$K61),"期限未設定"))</f>
        <v/>
      </c>
      <c r="H61" s="39">
        <f>IF($K61="","",INDEX('引継ぎ概要'!$L$9:$L$48,$K61)&amp;"")</f>
        <v/>
      </c>
      <c r="I61" s="39">
        <f>IF($K61="","",INDEX('引継ぎ概要'!$H$9:$H$48,$K61)&amp;"")</f>
        <v/>
      </c>
      <c r="J61" s="44" t="n"/>
      <c r="K61" s="67">
        <f>IFERROR(MATCH(SMALL('引継ぎ概要'!$N$9:$N$48,39),'引継ぎ概要'!$N$9:$N$48,0),"")</f>
        <v/>
      </c>
      <c r="L61" s="55">
        <f>IF($K61="","",INDEX('引継ぎ概要'!$O$9:$O$48,$K61))</f>
        <v/>
      </c>
    </row>
    <row r="62" ht="20" customHeight="1">
      <c r="A62" s="39">
        <f>IF($K62="","",40)</f>
        <v/>
      </c>
      <c r="B62" s="39">
        <f>IF($K62="","",INDEX('引継ぎ概要'!$A$9:$A$48,$K62))</f>
        <v/>
      </c>
      <c r="C62" s="40">
        <f>IF($K62="","",INDEX('引継ぎ概要'!$B$9:$B$48,$K62)&amp;"")</f>
        <v/>
      </c>
      <c r="D62" s="39">
        <f>IF($K62="","",INDEX('引継ぎ概要'!$G$9:$G$48,$K62)&amp;"")</f>
        <v/>
      </c>
      <c r="E62" s="39">
        <f>IF($K62="","",INDEX('引継ぎ概要'!$F$9:$F$48,$K62)&amp;"")</f>
        <v/>
      </c>
      <c r="F62" s="39">
        <f>IF($K62="","",IF(INDEX('引継ぎ概要'!$J$9:$J$48,$K62)="","未着手（未入力）",INDEX('引継ぎ概要'!$J$9:$J$48,$K62)&amp;""))</f>
        <v/>
      </c>
      <c r="G62" s="66">
        <f>IF($K62="","",IF(ISNUMBER(INDEX('引継ぎ概要'!$I$9:$I$48,$K62)),INDEX('引継ぎ概要'!$I$9:$I$48,$K62),"期限未設定"))</f>
        <v/>
      </c>
      <c r="H62" s="39">
        <f>IF($K62="","",INDEX('引継ぎ概要'!$L$9:$L$48,$K62)&amp;"")</f>
        <v/>
      </c>
      <c r="I62" s="39">
        <f>IF($K62="","",INDEX('引継ぎ概要'!$H$9:$H$48,$K62)&amp;"")</f>
        <v/>
      </c>
      <c r="J62" s="44" t="n"/>
      <c r="K62" s="67">
        <f>IFERROR(MATCH(SMALL('引継ぎ概要'!$N$9:$N$48,40),'引継ぎ概要'!$N$9:$N$48,0),"")</f>
        <v/>
      </c>
      <c r="L62" s="55">
        <f>IF($K62="","",INDEX('引継ぎ概要'!$O$9:$O$48,$K62))</f>
        <v/>
      </c>
    </row>
    <row r="63">
      <c r="A63" s="44" t="n"/>
      <c r="B63" s="44" t="n"/>
      <c r="C63" s="44" t="n"/>
      <c r="D63" s="44" t="n"/>
      <c r="E63" s="44" t="n"/>
      <c r="F63" s="44" t="n"/>
      <c r="G63" s="44" t="n"/>
      <c r="H63" s="44" t="n"/>
      <c r="I63" s="44" t="n"/>
      <c r="J63" s="44" t="n"/>
      <c r="K63" s="44" t="n"/>
      <c r="L63" s="44" t="n"/>
    </row>
    <row r="64" ht="30" customHeight="1">
      <c r="A64" s="47" t="inlineStr">
        <is>
          <t>このシートに入力するのは基準日だけです。数は「引継ぎ概要」の状態・引継ぎ期限と、「退職時チェックリスト」の済んだ日から数えています。</t>
        </is>
      </c>
      <c r="B64" s="44" t="n"/>
      <c r="C64" s="44" t="n"/>
      <c r="D64" s="44" t="n"/>
      <c r="E64" s="44" t="n"/>
      <c r="F64" s="44" t="n"/>
      <c r="G64" s="44" t="n"/>
      <c r="H64" s="44" t="n"/>
      <c r="I64" s="44" t="n"/>
      <c r="J64" s="44" t="n"/>
      <c r="K64" s="44" t="n"/>
      <c r="L64" s="44" t="n"/>
    </row>
  </sheetData>
  <mergeCells count="23">
    <mergeCell ref="G19:I19"/>
    <mergeCell ref="B3:C3"/>
    <mergeCell ref="G18:I18"/>
    <mergeCell ref="A12:C12"/>
    <mergeCell ref="A21:I21"/>
    <mergeCell ref="A5:I5"/>
    <mergeCell ref="A14:C14"/>
    <mergeCell ref="A17:I17"/>
    <mergeCell ref="A8:I8"/>
    <mergeCell ref="H11:I11"/>
    <mergeCell ref="A13:C13"/>
    <mergeCell ref="A10:I10"/>
    <mergeCell ref="A15:C15"/>
    <mergeCell ref="H13:I13"/>
    <mergeCell ref="H3:I3"/>
    <mergeCell ref="A64:I64"/>
    <mergeCell ref="H12:I12"/>
    <mergeCell ref="A11:C11"/>
    <mergeCell ref="H15:I15"/>
    <mergeCell ref="A1:I1"/>
    <mergeCell ref="C2:I2"/>
    <mergeCell ref="H14:I14"/>
    <mergeCell ref="E3:F3"/>
  </mergeCells>
  <conditionalFormatting sqref="F7">
    <cfRule type="expression" priority="1" dxfId="0">
      <formula>$F$7&gt;0</formula>
    </cfRule>
  </conditionalFormatting>
  <conditionalFormatting sqref="G7">
    <cfRule type="expression" priority="2" dxfId="1">
      <formula>$G$7&gt;0</formula>
    </cfRule>
  </conditionalFormatting>
  <conditionalFormatting sqref="G12:G15">
    <cfRule type="expression" priority="3" dxfId="3">
      <formula>AND(ISNUMBER(G12),G12&gt;0)</formula>
    </cfRule>
  </conditionalFormatting>
  <conditionalFormatting sqref="D19">
    <cfRule type="expression" priority="4" dxfId="0">
      <formula>$D$19&gt;0</formula>
    </cfRule>
  </conditionalFormatting>
  <conditionalFormatting sqref="E19">
    <cfRule type="expression" priority="5" dxfId="1">
      <formula>$E$19&gt;0</formula>
    </cfRule>
  </conditionalFormatting>
  <conditionalFormatting sqref="A23:I62">
    <cfRule type="expression" priority="6" dxfId="0">
      <formula>AND(ISNUMBER($L23),$L23&lt;0)</formula>
    </cfRule>
    <cfRule type="expression" priority="7" dxfId="1">
      <formula>AND(ISNUMBER($L23),$L23&gt;=0,$L23&lt;=3)</formula>
    </cfRule>
  </conditionalFormatting>
  <dataValidations count="1">
    <dataValidation sqref="B2" showDropDown="0" showInputMessage="0" showErrorMessage="1" allowBlank="1" errorTitle="日付で入力してください" error="2026/10/15 のように、日付として入力してください。" type="date" operator="greaterThanOrEqual">
      <formula1>36526</formula1>
    </dataValidation>
  </dataValidations>
  <printOptions horizontalCentered="1"/>
  <pageMargins left="0.4" right="0.4" top="0.45" bottom="0.45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2026-10-02T16:27:27Z</dcterms:created>
  <dcterms:modified xmlns:dcterms="http://purl.org/dc/terms/" xmlns:xsi="http://www.w3.org/2001/XMLSchema-instance" xsi:type="dcterms:W3CDTF">2026-10-02T16:27:28Z</dcterms:modified>
</cp:coreProperties>
</file>