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勤務割表" sheetId="1" state="visible" r:id="rId1"/>
    <sheet xmlns:r="http://schemas.openxmlformats.org/officeDocument/2006/relationships" name="記入例" sheetId="2" state="visible" r:id="rId2"/>
  </sheets>
  <definedNames/>
  <calcPr calcId="124519" fullCalcOnLoad="1"/>
</workbook>
</file>

<file path=xl/styles.xml><?xml version="1.0" encoding="utf-8"?>
<styleSheet xmlns="http://schemas.openxmlformats.org/spreadsheetml/2006/main">
  <numFmts count="4">
    <numFmt numFmtId="164" formatCode="yyyy&quot;年&quot;m&quot;月&quot;d&quot;日&quot;"/>
    <numFmt numFmtId="165" formatCode="m/d"/>
    <numFmt numFmtId="166" formatCode="0.0;-0.0;;@"/>
    <numFmt numFmtId="167" formatCode="0.0"/>
  </numFmts>
  <fonts count="10">
    <font>
      <name val="Calibri"/>
      <family val="2"/>
      <color theme="1"/>
      <sz val="11"/>
      <scheme val="minor"/>
    </font>
    <font>
      <name val="Yu Gothic"/>
      <b val="1"/>
      <color rgb="001B3A5C"/>
      <sz val="14"/>
    </font>
    <font>
      <name val="Yu Gothic"/>
      <color rgb="0066707A"/>
      <sz val="8.5"/>
    </font>
    <font>
      <name val="Yu Gothic"/>
      <b val="1"/>
      <sz val="10"/>
    </font>
    <font>
      <name val="Yu Gothic"/>
      <sz val="10"/>
    </font>
    <font>
      <name val="Yu Gothic"/>
      <b val="1"/>
      <color rgb="00FFFFFF"/>
      <sz val="9"/>
    </font>
    <font>
      <name val="Yu Gothic"/>
      <b val="1"/>
      <color rgb="00FFFFFF"/>
      <sz val="10"/>
    </font>
    <font>
      <name val="Yu Gothic"/>
      <color rgb="0066707A"/>
      <sz val="9"/>
    </font>
    <font>
      <name val="Yu Gothic"/>
      <b val="1"/>
      <color rgb="FF1B3A5C"/>
      <sz val="14"/>
    </font>
    <font>
      <name val="Yu Gothic"/>
      <color theme="1"/>
      <sz val="11"/>
    </font>
  </fonts>
  <fills count="6">
    <fill>
      <patternFill/>
    </fill>
    <fill>
      <patternFill patternType="gray125"/>
    </fill>
    <fill>
      <patternFill patternType="solid">
        <fgColor rgb="00F2F2EF"/>
      </patternFill>
    </fill>
    <fill>
      <patternFill patternType="solid">
        <fgColor rgb="00FFF9E6"/>
      </patternFill>
    </fill>
    <fill>
      <patternFill patternType="solid">
        <fgColor rgb="00E8F8EE"/>
      </patternFill>
    </fill>
    <fill>
      <patternFill patternType="solid">
        <fgColor rgb="001B3A5C"/>
      </patternFill>
    </fill>
  </fills>
  <borders count="9">
    <border>
      <left/>
      <right/>
      <top/>
      <bottom/>
      <diagonal/>
    </border>
    <border>
      <left style="thin">
        <color rgb="00B9C4CF"/>
      </left>
      <right style="thin">
        <color rgb="00B9C4CF"/>
      </right>
      <top style="thin">
        <color rgb="00B9C4CF"/>
      </top>
      <bottom style="thin">
        <color rgb="00B9C4CF"/>
      </bottom>
    </border>
    <border>
      <left/>
      <right/>
      <top style="thin">
        <color rgb="00B9C4CF"/>
      </top>
      <bottom/>
      <diagonal/>
    </border>
    <border>
      <left/>
      <right style="thin">
        <color rgb="00B9C4CF"/>
      </right>
      <top style="thin">
        <color rgb="00B9C4CF"/>
      </top>
      <bottom/>
      <diagonal/>
    </border>
    <border>
      <left/>
      <right/>
      <top style="thin">
        <color rgb="00B9C4CF"/>
      </top>
      <bottom style="thin">
        <color rgb="00B9C4CF"/>
      </bottom>
      <diagonal/>
    </border>
    <border>
      <left/>
      <right style="thin">
        <color rgb="00B9C4CF"/>
      </right>
      <top style="thin">
        <color rgb="00B9C4CF"/>
      </top>
      <bottom style="thin">
        <color rgb="00B9C4CF"/>
      </bottom>
      <diagonal/>
    </border>
    <border>
      <left/>
      <right/>
      <top/>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33">
    <xf numFmtId="0" fontId="0" fillId="0" borderId="0" pivotButton="0" quotePrefix="0" xfId="0"/>
    <xf numFmtId="0" fontId="1" fillId="0" borderId="0" applyAlignment="1" pivotButton="0" quotePrefix="0" xfId="0">
      <alignment horizontal="left" vertical="center"/>
    </xf>
    <xf numFmtId="0" fontId="7" fillId="0" borderId="0" applyAlignment="1" pivotButton="0" quotePrefix="0" xfId="0">
      <alignment horizontal="left" vertical="center"/>
    </xf>
    <xf numFmtId="0" fontId="3" fillId="2" borderId="1" applyAlignment="1" pivotButton="0" quotePrefix="0" xfId="0">
      <alignment horizontal="left" vertical="center"/>
    </xf>
    <xf numFmtId="0" fontId="4" fillId="3" borderId="1" applyAlignment="1" pivotButton="0" quotePrefix="0" xfId="0">
      <alignment horizontal="left" vertical="center"/>
    </xf>
    <xf numFmtId="164" fontId="4" fillId="3" borderId="1" applyAlignment="1" pivotButton="0" quotePrefix="0" xfId="0">
      <alignment horizontal="right" vertical="center"/>
    </xf>
    <xf numFmtId="164" fontId="3" fillId="4" borderId="1" applyAlignment="1" pivotButton="0" quotePrefix="0" xfId="0">
      <alignment horizontal="right" vertical="center"/>
    </xf>
    <xf numFmtId="0" fontId="3" fillId="4" borderId="1" applyAlignment="1" pivotButton="0" quotePrefix="0" xfId="0">
      <alignment horizontal="left" vertical="center"/>
    </xf>
    <xf numFmtId="1" fontId="3" fillId="4" borderId="1" applyAlignment="1" pivotButton="0" quotePrefix="0" xfId="0">
      <alignment horizontal="right" vertical="center"/>
    </xf>
    <xf numFmtId="1" fontId="4" fillId="3" borderId="1" applyAlignment="1" pivotButton="0" quotePrefix="0" xfId="0">
      <alignment horizontal="right" vertical="center"/>
    </xf>
    <xf numFmtId="0" fontId="5" fillId="5" borderId="1" applyAlignment="1" pivotButton="0" quotePrefix="0" xfId="0">
      <alignment horizontal="center" vertical="center"/>
    </xf>
    <xf numFmtId="165" fontId="4" fillId="4" borderId="1" applyAlignment="1" pivotButton="0" quotePrefix="0" xfId="0">
      <alignment horizontal="center" vertical="center"/>
    </xf>
    <xf numFmtId="0" fontId="4" fillId="4" borderId="1" applyAlignment="1" pivotButton="0" quotePrefix="0" xfId="0">
      <alignment horizontal="center" vertical="center"/>
    </xf>
    <xf numFmtId="0" fontId="4" fillId="3" borderId="1" applyAlignment="1" pivotButton="0" quotePrefix="0" xfId="0">
      <alignment horizontal="center" vertical="center"/>
    </xf>
    <xf numFmtId="20" fontId="4" fillId="3" borderId="1" applyAlignment="1" pivotButton="0" quotePrefix="0" xfId="0">
      <alignment horizontal="center" vertical="center"/>
    </xf>
    <xf numFmtId="1" fontId="4" fillId="3" borderId="1" applyAlignment="1" pivotButton="0" quotePrefix="0" xfId="0">
      <alignment horizontal="center" vertical="center"/>
    </xf>
    <xf numFmtId="166" fontId="4" fillId="4" borderId="1" applyAlignment="1" pivotButton="0" quotePrefix="0" xfId="0">
      <alignment horizontal="center" vertical="center"/>
    </xf>
    <xf numFmtId="1" fontId="4" fillId="4" borderId="1" applyAlignment="1" pivotButton="0" quotePrefix="0" xfId="0">
      <alignment horizontal="center" vertical="center"/>
    </xf>
    <xf numFmtId="1" fontId="3" fillId="2" borderId="1" applyAlignment="1" pivotButton="0" quotePrefix="0" xfId="0">
      <alignment horizontal="center" vertical="center"/>
    </xf>
    <xf numFmtId="167" fontId="4" fillId="4" borderId="1" applyAlignment="1" pivotButton="0" quotePrefix="0" xfId="0">
      <alignment horizontal="center" vertical="center"/>
    </xf>
    <xf numFmtId="0" fontId="6" fillId="5" borderId="1" applyAlignment="1" pivotButton="0" quotePrefix="0" xfId="0">
      <alignment horizontal="center" vertical="center"/>
    </xf>
    <xf numFmtId="0" fontId="7" fillId="2" borderId="0" applyAlignment="1" pivotButton="0" quotePrefix="0" xfId="0">
      <alignment horizontal="left" vertical="top" wrapText="1"/>
    </xf>
    <xf numFmtId="0" fontId="3" fillId="2" borderId="1" applyAlignment="1" pivotButton="0" quotePrefix="0" xfId="0">
      <alignment horizontal="left" vertical="center" wrapText="1"/>
    </xf>
    <xf numFmtId="167" fontId="3" fillId="4" borderId="1" applyAlignment="1" pivotButton="0" quotePrefix="0" xfId="0">
      <alignment horizontal="right" vertical="center"/>
    </xf>
    <xf numFmtId="0" fontId="3" fillId="4" borderId="1" applyAlignment="1" pivotButton="0" quotePrefix="0" xfId="0">
      <alignment horizontal="right" vertical="center"/>
    </xf>
    <xf numFmtId="0" fontId="8" fillId="0" borderId="6" applyAlignment="1" pivotButton="0" quotePrefix="0" xfId="0">
      <alignment horizontal="left" vertical="center"/>
    </xf>
    <xf numFmtId="0" fontId="9" fillId="0" borderId="6" pivotButton="0" quotePrefix="0" xfId="0"/>
    <xf numFmtId="0" fontId="7" fillId="0" borderId="6" applyAlignment="1" pivotButton="0" quotePrefix="0" xfId="0">
      <alignment horizontal="left" vertical="center"/>
    </xf>
    <xf numFmtId="0" fontId="9" fillId="0" borderId="7" pivotButton="0" quotePrefix="0" xfId="0"/>
    <xf numFmtId="0" fontId="9" fillId="0" borderId="8" pivotButton="0" quotePrefix="0" xfId="0"/>
    <xf numFmtId="0" fontId="7" fillId="2" borderId="6" applyAlignment="1" pivotButton="0" quotePrefix="0" xfId="0">
      <alignment horizontal="left" vertical="top" wrapText="1"/>
    </xf>
    <xf numFmtId="0" fontId="0" fillId="0" borderId="4" pivotButton="0" quotePrefix="0" xfId="0"/>
    <xf numFmtId="0" fontId="0" fillId="0" borderId="5" pivotButton="0" quotePrefix="0" xfId="0"/>
  </cellXfs>
  <cellStyles count="1">
    <cellStyle name="Normal" xfId="0" builtinId="0" hidden="0"/>
  </cellStyles>
  <dxfs count="3">
    <dxf>
      <font>
        <b val="1"/>
        <color rgb="001E6F3E"/>
      </font>
      <fill>
        <patternFill patternType="solid">
          <fgColor rgb="00E8F8EE"/>
        </patternFill>
      </fill>
    </dxf>
    <dxf>
      <font>
        <b val="1"/>
        <color rgb="00B3261E"/>
      </font>
      <fill>
        <patternFill patternType="solid">
          <fgColor rgb="00F8D7D3"/>
        </patternFill>
      </fill>
    </dxf>
    <dxf>
      <font>
        <b val="1"/>
        <color rgb="007A5900"/>
      </font>
      <fill>
        <patternFill patternType="solid">
          <fgColor rgb="00FFF2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51"/>
  <sheetViews>
    <sheetView workbookViewId="0">
      <pane ySplit="10" topLeftCell="A11" activePane="bottomLeft" state="frozen"/>
      <selection pane="bottomLeft" activeCell="A1" sqref="A1"/>
    </sheetView>
  </sheetViews>
  <sheetFormatPr baseColWidth="8" defaultRowHeight="15"/>
  <cols>
    <col width="17.5" customWidth="1" min="1" max="1"/>
    <col width="9" customWidth="1" min="2" max="2"/>
    <col width="6" customWidth="1" min="3" max="3"/>
    <col width="7" customWidth="1" min="4" max="4"/>
    <col width="7" customWidth="1" min="5" max="5"/>
    <col width="9" customWidth="1" min="6" max="6"/>
    <col width="9" customWidth="1" min="7" max="7"/>
    <col width="4.5" customWidth="1" min="8" max="8"/>
    <col width="2" customWidth="1" min="9" max="9"/>
    <col width="4.5" customWidth="1" min="10" max="10"/>
    <col width="7.5" customWidth="1" min="11" max="11"/>
    <col width="7.5" customWidth="1" min="12" max="12"/>
    <col width="5" customWidth="1" min="13" max="13"/>
    <col width="7.5" customWidth="1" min="14" max="14"/>
  </cols>
  <sheetData>
    <row r="1">
      <c r="A1" s="25" t="inlineStr">
        <is>
          <t>別紙 勤務割表（1箇月単位の変形労働時間制）</t>
        </is>
      </c>
      <c r="B1" s="26" t="n"/>
      <c r="C1" s="26" t="n"/>
      <c r="D1" s="26" t="n"/>
      <c r="E1" s="26" t="n"/>
      <c r="F1" s="26" t="n"/>
      <c r="G1" s="26" t="n"/>
      <c r="H1" s="26" t="n"/>
      <c r="I1" s="26" t="n"/>
      <c r="J1" s="26" t="n"/>
      <c r="K1" s="26" t="n"/>
      <c r="L1" s="26" t="n"/>
      <c r="M1" s="26" t="n"/>
      <c r="N1" s="26" t="n"/>
    </row>
    <row r="2">
      <c r="A2" s="27" t="inlineStr">
        <is>
          <t>黄色のセルに入力します。緑のセルは自動で計算します。</t>
        </is>
      </c>
      <c r="B2" s="26" t="n"/>
      <c r="C2" s="26" t="n"/>
      <c r="D2" s="26" t="n"/>
      <c r="E2" s="26" t="n"/>
      <c r="F2" s="26" t="n"/>
      <c r="G2" s="26" t="n"/>
      <c r="H2" s="26" t="n"/>
      <c r="I2" s="26" t="n"/>
      <c r="J2" s="26" t="n"/>
      <c r="K2" s="26" t="n"/>
      <c r="L2" s="26" t="n"/>
      <c r="M2" s="26" t="n"/>
      <c r="N2" s="26" t="n"/>
    </row>
    <row r="3">
      <c r="A3" s="3" t="inlineStr">
        <is>
          <t>対象者</t>
        </is>
      </c>
      <c r="B3" s="4" t="n"/>
      <c r="C3" s="31" t="n"/>
      <c r="D3" s="31" t="n"/>
      <c r="E3" s="32" t="n"/>
      <c r="F3" s="26" t="n"/>
      <c r="G3" s="26" t="n"/>
      <c r="H3" s="26" t="n"/>
      <c r="I3" s="26" t="n"/>
      <c r="J3" s="26" t="n"/>
      <c r="K3" s="26" t="n"/>
      <c r="L3" s="26" t="n"/>
      <c r="M3" s="26" t="n"/>
      <c r="N3" s="26" t="n"/>
    </row>
    <row r="4">
      <c r="A4" s="3" t="inlineStr">
        <is>
          <t>起算日</t>
        </is>
      </c>
      <c r="B4" s="5" t="n"/>
      <c r="C4" s="32" t="n"/>
      <c r="D4" s="26" t="n"/>
      <c r="E4" s="26" t="n"/>
      <c r="F4" s="26" t="n"/>
      <c r="G4" s="26" t="n"/>
      <c r="H4" s="26" t="n"/>
      <c r="I4" s="26" t="n"/>
      <c r="J4" s="26" t="n"/>
      <c r="K4" s="26" t="n"/>
      <c r="L4" s="26" t="n"/>
      <c r="M4" s="26" t="n"/>
      <c r="N4" s="26" t="n"/>
    </row>
    <row r="5">
      <c r="A5" s="3" t="inlineStr">
        <is>
          <t>対象期間の末日</t>
        </is>
      </c>
      <c r="B5" s="6" t="str">
        <f>IF(ISNUMBER(B4),EDATE(B4,1)-1,"")</f>
        <v/>
      </c>
      <c r="C5" s="32" t="n"/>
      <c r="D5" s="26" t="n"/>
      <c r="E5" s="26" t="n"/>
      <c r="F5" s="26" t="n"/>
      <c r="G5" s="26" t="n"/>
      <c r="H5" s="26" t="n"/>
      <c r="I5" s="26" t="n"/>
      <c r="J5" s="26" t="n"/>
      <c r="K5" s="26" t="n"/>
      <c r="L5" s="26" t="n"/>
      <c r="M5" s="26" t="n"/>
      <c r="N5" s="26" t="n"/>
    </row>
    <row r="6">
      <c r="A6" s="3" t="inlineStr">
        <is>
          <t>対象期間の暦日数</t>
        </is>
      </c>
      <c r="B6" s="8" t="str">
        <f>IF(ISNUMBER(B4),B5-B4+1,"")</f>
        <v/>
      </c>
      <c r="C6" s="32" t="n"/>
      <c r="D6" s="26" t="n"/>
      <c r="E6" s="26" t="n"/>
      <c r="F6" s="26" t="n"/>
      <c r="G6" s="26" t="n"/>
      <c r="H6" s="26" t="n"/>
      <c r="I6" s="26" t="n"/>
      <c r="J6" s="26" t="n"/>
      <c r="K6" s="26" t="n"/>
      <c r="L6" s="26" t="n"/>
      <c r="M6" s="26" t="n"/>
      <c r="N6" s="26" t="n"/>
    </row>
    <row r="7">
      <c r="A7" s="3" t="inlineStr">
        <is>
          <t>週の法定労働時間</t>
        </is>
      </c>
      <c r="B7" s="9" t="n">
        <v>40</v>
      </c>
      <c r="C7" s="32" t="n"/>
      <c r="D7" s="27" t="inlineStr">
        <is>
          <t>← 40（常時10人未満の一部の事業は44。協定書の運用ガイド6）</t>
        </is>
      </c>
      <c r="E7" s="26" t="n"/>
      <c r="F7" s="26" t="n"/>
      <c r="G7" s="26" t="n"/>
      <c r="H7" s="26" t="n"/>
      <c r="I7" s="26" t="n"/>
      <c r="J7" s="26" t="n"/>
      <c r="K7" s="26" t="n"/>
      <c r="L7" s="26" t="n"/>
      <c r="M7" s="26" t="n"/>
      <c r="N7" s="26" t="n"/>
    </row>
    <row r="8">
      <c r="A8" s="26" t="n"/>
      <c r="B8" s="26" t="n"/>
      <c r="C8" s="26" t="n"/>
      <c r="D8" s="26" t="n"/>
      <c r="E8" s="26" t="n"/>
      <c r="F8" s="26" t="n"/>
      <c r="G8" s="26" t="n"/>
      <c r="H8" s="26" t="n"/>
      <c r="I8" s="26" t="n"/>
      <c r="J8" s="26" t="n"/>
      <c r="K8" s="26" t="n"/>
      <c r="L8" s="26" t="n"/>
      <c r="M8" s="26" t="n"/>
      <c r="N8" s="26" t="n"/>
    </row>
    <row r="9">
      <c r="A9" s="27" t="inlineStr">
        <is>
          <t>日ごとの勤務（区分・始業・終業・休憩を入力）</t>
        </is>
      </c>
      <c r="B9" s="26" t="n"/>
      <c r="C9" s="26" t="n"/>
      <c r="D9" s="26" t="n"/>
      <c r="E9" s="26" t="n"/>
      <c r="F9" s="26" t="n"/>
      <c r="G9" s="26" t="n"/>
      <c r="H9" s="26" t="n"/>
      <c r="I9" s="26" t="n"/>
      <c r="J9" s="26" t="n"/>
      <c r="K9" s="26" t="n"/>
      <c r="L9" s="26" t="n"/>
      <c r="M9" s="26" t="n"/>
      <c r="N9" s="26" t="n"/>
    </row>
    <row r="10">
      <c r="A10" s="10" t="inlineStr">
        <is>
          <t>日付</t>
        </is>
      </c>
      <c r="B10" s="10" t="inlineStr">
        <is>
          <t>曜日</t>
        </is>
      </c>
      <c r="C10" s="10" t="inlineStr">
        <is>
          <t>区分</t>
        </is>
      </c>
      <c r="D10" s="10" t="inlineStr">
        <is>
          <t>始業</t>
        </is>
      </c>
      <c r="E10" s="10" t="inlineStr">
        <is>
          <t>終業</t>
        </is>
      </c>
      <c r="F10" s="10" t="inlineStr">
        <is>
          <t>休憩（分）</t>
        </is>
      </c>
      <c r="G10" s="10" t="inlineStr">
        <is>
          <t>労働時間</t>
        </is>
      </c>
      <c r="H10" s="10" t="inlineStr">
        <is>
          <t>週</t>
        </is>
      </c>
      <c r="I10" s="26" t="n"/>
      <c r="J10" s="10" t="inlineStr">
        <is>
          <t>週</t>
        </is>
      </c>
      <c r="K10" s="10" t="inlineStr">
        <is>
          <t>最初の日</t>
        </is>
      </c>
      <c r="L10" s="10" t="inlineStr">
        <is>
          <t>最後の日</t>
        </is>
      </c>
      <c r="M10" s="10" t="inlineStr">
        <is>
          <t>日数</t>
        </is>
      </c>
      <c r="N10" s="10" t="inlineStr">
        <is>
          <t>労働時間</t>
        </is>
      </c>
    </row>
    <row r="11">
      <c r="A11" s="11" t="str">
        <f>IF(ISNUMBER($B$4),IF($B$4+0&lt;=$B$5,$B$4+0,""),"")</f>
        <v/>
      </c>
      <c r="B11" s="12" t="str">
        <f>IF(A11="","",CHOOSE(WEEKDAY(A11),"日","月","火","水","木","金","土"))</f>
        <v/>
      </c>
      <c r="C11" s="13" t="n"/>
      <c r="D11" s="14" t="n"/>
      <c r="E11" s="14" t="n"/>
      <c r="F11" s="15" t="n"/>
      <c r="G11" s="16">
        <f>IF(OR(A11="",C11&lt;&gt;"労働日"),0,MAX(0,MOD(E11-D11,1)*24-F11/60))</f>
        <v>0</v>
      </c>
      <c r="H11" s="17" t="str">
        <f>IF(A11="","",INT((A11-$B$4)/7)+1)</f>
        <v/>
      </c>
      <c r="I11" s="26" t="n"/>
      <c r="J11" s="18" t="n">
        <v>1</v>
      </c>
      <c r="K11" s="11" t="str">
        <f>IF(AND(ISNUMBER($B$4),$B$4+0&lt;=$B$5),$B$4+0,"")</f>
        <v/>
      </c>
      <c r="L11" s="11" t="str">
        <f>IF(K11="","",MIN($B$4+6,$B$5))</f>
        <v/>
      </c>
      <c r="M11" s="17">
        <f>COUNTIF($H$11:$H$41,J11)</f>
        <v>0</v>
      </c>
      <c r="N11" s="19">
        <f>SUMIF($H$11:$H$41,J11,$G$11:$G$41)</f>
        <v>0</v>
      </c>
    </row>
    <row r="12">
      <c r="A12" s="11" t="str">
        <f>IF(ISNUMBER($B$4),IF($B$4+1&lt;=$B$5,$B$4+1,""),"")</f>
        <v/>
      </c>
      <c r="B12" s="12" t="str">
        <f>IF(A12="","",CHOOSE(WEEKDAY(A12),"日","月","火","水","木","金","土"))</f>
        <v/>
      </c>
      <c r="C12" s="13" t="n"/>
      <c r="D12" s="14" t="n"/>
      <c r="E12" s="14" t="n"/>
      <c r="F12" s="15" t="n"/>
      <c r="G12" s="16">
        <f>IF(OR(A12="",C12&lt;&gt;"労働日"),0,MAX(0,MOD(E12-D12,1)*24-F12/60))</f>
        <v>0</v>
      </c>
      <c r="H12" s="17" t="str">
        <f>IF(A12="","",INT((A12-$B$4)/7)+1)</f>
        <v/>
      </c>
      <c r="I12" s="26" t="n"/>
      <c r="J12" s="18" t="n">
        <v>2</v>
      </c>
      <c r="K12" s="11" t="str">
        <f>IF(AND(ISNUMBER($B$4),$B$4+7&lt;=$B$5),$B$4+7,"")</f>
        <v/>
      </c>
      <c r="L12" s="11" t="str">
        <f>IF(K12="","",MIN($B$4+13,$B$5))</f>
        <v/>
      </c>
      <c r="M12" s="17">
        <f>COUNTIF($H$11:$H$41,J12)</f>
        <v>0</v>
      </c>
      <c r="N12" s="19">
        <f>SUMIF($H$11:$H$41,J12,$G$11:$G$41)</f>
        <v>0</v>
      </c>
    </row>
    <row r="13">
      <c r="A13" s="11" t="str">
        <f>IF(ISNUMBER($B$4),IF($B$4+2&lt;=$B$5,$B$4+2,""),"")</f>
        <v/>
      </c>
      <c r="B13" s="12" t="str">
        <f>IF(A13="","",CHOOSE(WEEKDAY(A13),"日","月","火","水","木","金","土"))</f>
        <v/>
      </c>
      <c r="C13" s="13" t="n"/>
      <c r="D13" s="14" t="n"/>
      <c r="E13" s="14" t="n"/>
      <c r="F13" s="15" t="n"/>
      <c r="G13" s="16">
        <f>IF(OR(A13="",C13&lt;&gt;"労働日"),0,MAX(0,MOD(E13-D13,1)*24-F13/60))</f>
        <v>0</v>
      </c>
      <c r="H13" s="17" t="str">
        <f>IF(A13="","",INT((A13-$B$4)/7)+1)</f>
        <v/>
      </c>
      <c r="I13" s="26" t="n"/>
      <c r="J13" s="18" t="n">
        <v>3</v>
      </c>
      <c r="K13" s="11" t="str">
        <f>IF(AND(ISNUMBER($B$4),$B$4+14&lt;=$B$5),$B$4+14,"")</f>
        <v/>
      </c>
      <c r="L13" s="11" t="str">
        <f>IF(K13="","",MIN($B$4+20,$B$5))</f>
        <v/>
      </c>
      <c r="M13" s="17">
        <f>COUNTIF($H$11:$H$41,J13)</f>
        <v>0</v>
      </c>
      <c r="N13" s="19">
        <f>SUMIF($H$11:$H$41,J13,$G$11:$G$41)</f>
        <v>0</v>
      </c>
    </row>
    <row r="14">
      <c r="A14" s="11" t="str">
        <f>IF(ISNUMBER($B$4),IF($B$4+3&lt;=$B$5,$B$4+3,""),"")</f>
        <v/>
      </c>
      <c r="B14" s="12" t="str">
        <f>IF(A14="","",CHOOSE(WEEKDAY(A14),"日","月","火","水","木","金","土"))</f>
        <v/>
      </c>
      <c r="C14" s="13" t="n"/>
      <c r="D14" s="14" t="n"/>
      <c r="E14" s="14" t="n"/>
      <c r="F14" s="15" t="n"/>
      <c r="G14" s="16">
        <f>IF(OR(A14="",C14&lt;&gt;"労働日"),0,MAX(0,MOD(E14-D14,1)*24-F14/60))</f>
        <v>0</v>
      </c>
      <c r="H14" s="17" t="str">
        <f>IF(A14="","",INT((A14-$B$4)/7)+1)</f>
        <v/>
      </c>
      <c r="I14" s="26" t="n"/>
      <c r="J14" s="18" t="n">
        <v>4</v>
      </c>
      <c r="K14" s="11" t="str">
        <f>IF(AND(ISNUMBER($B$4),$B$4+21&lt;=$B$5),$B$4+21,"")</f>
        <v/>
      </c>
      <c r="L14" s="11" t="str">
        <f>IF(K14="","",MIN($B$4+27,$B$5))</f>
        <v/>
      </c>
      <c r="M14" s="17">
        <f>COUNTIF($H$11:$H$41,J14)</f>
        <v>0</v>
      </c>
      <c r="N14" s="19">
        <f>SUMIF($H$11:$H$41,J14,$G$11:$G$41)</f>
        <v>0</v>
      </c>
    </row>
    <row r="15">
      <c r="A15" s="11" t="str">
        <f>IF(ISNUMBER($B$4),IF($B$4+4&lt;=$B$5,$B$4+4,""),"")</f>
        <v/>
      </c>
      <c r="B15" s="12" t="str">
        <f>IF(A15="","",CHOOSE(WEEKDAY(A15),"日","月","火","水","木","金","土"))</f>
        <v/>
      </c>
      <c r="C15" s="13" t="n"/>
      <c r="D15" s="14" t="n"/>
      <c r="E15" s="14" t="n"/>
      <c r="F15" s="15" t="n"/>
      <c r="G15" s="16">
        <f>IF(OR(A15="",C15&lt;&gt;"労働日"),0,MAX(0,MOD(E15-D15,1)*24-F15/60))</f>
        <v>0</v>
      </c>
      <c r="H15" s="17" t="str">
        <f>IF(A15="","",INT((A15-$B$4)/7)+1)</f>
        <v/>
      </c>
      <c r="I15" s="26" t="n"/>
      <c r="J15" s="18" t="n">
        <v>5</v>
      </c>
      <c r="K15" s="11" t="str">
        <f>IF(AND(ISNUMBER($B$4),$B$4+28&lt;=$B$5),$B$4+28,"")</f>
        <v/>
      </c>
      <c r="L15" s="11" t="str">
        <f>IF(K15="","",MIN($B$4+34,$B$5))</f>
        <v/>
      </c>
      <c r="M15" s="17">
        <f>COUNTIF($H$11:$H$41,J15)</f>
        <v>0</v>
      </c>
      <c r="N15" s="19">
        <f>SUMIF($H$11:$H$41,J15,$G$11:$G$41)</f>
        <v>0</v>
      </c>
    </row>
    <row r="16">
      <c r="A16" s="11" t="str">
        <f>IF(ISNUMBER($B$4),IF($B$4+5&lt;=$B$5,$B$4+5,""),"")</f>
        <v/>
      </c>
      <c r="B16" s="12" t="str">
        <f>IF(A16="","",CHOOSE(WEEKDAY(A16),"日","月","火","水","木","金","土"))</f>
        <v/>
      </c>
      <c r="C16" s="13" t="n"/>
      <c r="D16" s="14" t="n"/>
      <c r="E16" s="14" t="n"/>
      <c r="F16" s="15" t="n"/>
      <c r="G16" s="16">
        <f>IF(OR(A16="",C16&lt;&gt;"労働日"),0,MAX(0,MOD(E16-D16,1)*24-F16/60))</f>
        <v>0</v>
      </c>
      <c r="H16" s="17" t="str">
        <f>IF(A16="","",INT((A16-$B$4)/7)+1)</f>
        <v/>
      </c>
      <c r="I16" s="26" t="n"/>
      <c r="J16" s="26" t="n"/>
      <c r="K16" s="26" t="n"/>
      <c r="L16" s="26" t="n"/>
      <c r="M16" s="26" t="n"/>
      <c r="N16" s="26" t="n"/>
    </row>
    <row r="17">
      <c r="A17" s="11" t="str">
        <f>IF(ISNUMBER($B$4),IF($B$4+6&lt;=$B$5,$B$4+6,""),"")</f>
        <v/>
      </c>
      <c r="B17" s="12" t="str">
        <f>IF(A17="","",CHOOSE(WEEKDAY(A17),"日","月","火","水","木","金","土"))</f>
        <v/>
      </c>
      <c r="C17" s="13" t="n"/>
      <c r="D17" s="14" t="n"/>
      <c r="E17" s="14" t="n"/>
      <c r="F17" s="15" t="n"/>
      <c r="G17" s="16">
        <f>IF(OR(A17="",C17&lt;&gt;"労働日"),0,MAX(0,MOD(E17-D17,1)*24-F17/60))</f>
        <v>0</v>
      </c>
      <c r="H17" s="17" t="str">
        <f>IF(A17="","",INT((A17-$B$4)/7)+1)</f>
        <v/>
      </c>
      <c r="I17" s="26" t="n"/>
      <c r="J17" s="26" t="n"/>
      <c r="K17" s="26" t="n"/>
      <c r="L17" s="26" t="n"/>
      <c r="M17" s="26" t="n"/>
      <c r="N17" s="26" t="n"/>
    </row>
    <row r="18">
      <c r="A18" s="11" t="str">
        <f>IF(ISNUMBER($B$4),IF($B$4+7&lt;=$B$5,$B$4+7,""),"")</f>
        <v/>
      </c>
      <c r="B18" s="12" t="str">
        <f>IF(A18="","",CHOOSE(WEEKDAY(A18),"日","月","火","水","木","金","土"))</f>
        <v/>
      </c>
      <c r="C18" s="13" t="n"/>
      <c r="D18" s="14" t="n"/>
      <c r="E18" s="14" t="n"/>
      <c r="F18" s="15" t="n"/>
      <c r="G18" s="16">
        <f>IF(OR(A18="",C18&lt;&gt;"労働日"),0,MAX(0,MOD(E18-D18,1)*24-F18/60))</f>
        <v>0</v>
      </c>
      <c r="H18" s="17" t="str">
        <f>IF(A18="","",INT((A18-$B$4)/7)+1)</f>
        <v/>
      </c>
      <c r="I18" s="26" t="n"/>
      <c r="J18" s="26" t="n"/>
      <c r="K18" s="26" t="n"/>
      <c r="L18" s="26" t="n"/>
      <c r="M18" s="26" t="n"/>
      <c r="N18" s="26" t="n"/>
    </row>
    <row r="19">
      <c r="A19" s="11" t="str">
        <f>IF(ISNUMBER($B$4),IF($B$4+8&lt;=$B$5,$B$4+8,""),"")</f>
        <v/>
      </c>
      <c r="B19" s="12" t="str">
        <f>IF(A19="","",CHOOSE(WEEKDAY(A19),"日","月","火","水","木","金","土"))</f>
        <v/>
      </c>
      <c r="C19" s="13" t="n"/>
      <c r="D19" s="14" t="n"/>
      <c r="E19" s="14" t="n"/>
      <c r="F19" s="15" t="n"/>
      <c r="G19" s="16">
        <f>IF(OR(A19="",C19&lt;&gt;"労働日"),0,MAX(0,MOD(E19-D19,1)*24-F19/60))</f>
        <v>0</v>
      </c>
      <c r="H19" s="17" t="str">
        <f>IF(A19="","",INT((A19-$B$4)/7)+1)</f>
        <v/>
      </c>
      <c r="I19" s="26" t="n"/>
      <c r="J19" s="26" t="n"/>
      <c r="K19" s="26" t="n"/>
      <c r="L19" s="26" t="n"/>
      <c r="M19" s="26" t="n"/>
      <c r="N19" s="26" t="n"/>
    </row>
    <row r="20">
      <c r="A20" s="11" t="str">
        <f>IF(ISNUMBER($B$4),IF($B$4+9&lt;=$B$5,$B$4+9,""),"")</f>
        <v/>
      </c>
      <c r="B20" s="12" t="str">
        <f>IF(A20="","",CHOOSE(WEEKDAY(A20),"日","月","火","水","木","金","土"))</f>
        <v/>
      </c>
      <c r="C20" s="13" t="n"/>
      <c r="D20" s="14" t="n"/>
      <c r="E20" s="14" t="n"/>
      <c r="F20" s="15" t="n"/>
      <c r="G20" s="16">
        <f>IF(OR(A20="",C20&lt;&gt;"労働日"),0,MAX(0,MOD(E20-D20,1)*24-F20/60))</f>
        <v>0</v>
      </c>
      <c r="H20" s="17" t="str">
        <f>IF(A20="","",INT((A20-$B$4)/7)+1)</f>
        <v/>
      </c>
      <c r="I20" s="26" t="n"/>
      <c r="J20" s="26" t="n"/>
      <c r="K20" s="26" t="n"/>
      <c r="L20" s="26" t="n"/>
      <c r="M20" s="26" t="n"/>
      <c r="N20" s="26" t="n"/>
    </row>
    <row r="21">
      <c r="A21" s="11" t="str">
        <f>IF(ISNUMBER($B$4),IF($B$4+10&lt;=$B$5,$B$4+10,""),"")</f>
        <v/>
      </c>
      <c r="B21" s="12" t="str">
        <f>IF(A21="","",CHOOSE(WEEKDAY(A21),"日","月","火","水","木","金","土"))</f>
        <v/>
      </c>
      <c r="C21" s="13" t="n"/>
      <c r="D21" s="14" t="n"/>
      <c r="E21" s="14" t="n"/>
      <c r="F21" s="15" t="n"/>
      <c r="G21" s="16">
        <f>IF(OR(A21="",C21&lt;&gt;"労働日"),0,MAX(0,MOD(E21-D21,1)*24-F21/60))</f>
        <v>0</v>
      </c>
      <c r="H21" s="17" t="str">
        <f>IF(A21="","",INT((A21-$B$4)/7)+1)</f>
        <v/>
      </c>
      <c r="I21" s="26" t="n"/>
      <c r="J21" s="26" t="n"/>
      <c r="K21" s="26" t="n"/>
      <c r="L21" s="26" t="n"/>
      <c r="M21" s="26" t="n"/>
      <c r="N21" s="26" t="n"/>
    </row>
    <row r="22">
      <c r="A22" s="11" t="str">
        <f>IF(ISNUMBER($B$4),IF($B$4+11&lt;=$B$5,$B$4+11,""),"")</f>
        <v/>
      </c>
      <c r="B22" s="12" t="str">
        <f>IF(A22="","",CHOOSE(WEEKDAY(A22),"日","月","火","水","木","金","土"))</f>
        <v/>
      </c>
      <c r="C22" s="13" t="n"/>
      <c r="D22" s="14" t="n"/>
      <c r="E22" s="14" t="n"/>
      <c r="F22" s="15" t="n"/>
      <c r="G22" s="16">
        <f>IF(OR(A22="",C22&lt;&gt;"労働日"),0,MAX(0,MOD(E22-D22,1)*24-F22/60))</f>
        <v>0</v>
      </c>
      <c r="H22" s="17" t="str">
        <f>IF(A22="","",INT((A22-$B$4)/7)+1)</f>
        <v/>
      </c>
      <c r="I22" s="26" t="n"/>
      <c r="J22" s="26" t="n"/>
      <c r="K22" s="26" t="n"/>
      <c r="L22" s="26" t="n"/>
      <c r="M22" s="26" t="n"/>
      <c r="N22" s="26" t="n"/>
    </row>
    <row r="23">
      <c r="A23" s="11" t="str">
        <f>IF(ISNUMBER($B$4),IF($B$4+12&lt;=$B$5,$B$4+12,""),"")</f>
        <v/>
      </c>
      <c r="B23" s="12" t="str">
        <f>IF(A23="","",CHOOSE(WEEKDAY(A23),"日","月","火","水","木","金","土"))</f>
        <v/>
      </c>
      <c r="C23" s="13" t="n"/>
      <c r="D23" s="14" t="n"/>
      <c r="E23" s="14" t="n"/>
      <c r="F23" s="15" t="n"/>
      <c r="G23" s="16">
        <f>IF(OR(A23="",C23&lt;&gt;"労働日"),0,MAX(0,MOD(E23-D23,1)*24-F23/60))</f>
        <v>0</v>
      </c>
      <c r="H23" s="17" t="str">
        <f>IF(A23="","",INT((A23-$B$4)/7)+1)</f>
        <v/>
      </c>
      <c r="I23" s="26" t="n"/>
      <c r="J23" s="26" t="n"/>
      <c r="K23" s="26" t="n"/>
      <c r="L23" s="26" t="n"/>
      <c r="M23" s="26" t="n"/>
      <c r="N23" s="26" t="n"/>
    </row>
    <row r="24">
      <c r="A24" s="11" t="str">
        <f>IF(ISNUMBER($B$4),IF($B$4+13&lt;=$B$5,$B$4+13,""),"")</f>
        <v/>
      </c>
      <c r="B24" s="12" t="str">
        <f>IF(A24="","",CHOOSE(WEEKDAY(A24),"日","月","火","水","木","金","土"))</f>
        <v/>
      </c>
      <c r="C24" s="13" t="n"/>
      <c r="D24" s="14" t="n"/>
      <c r="E24" s="14" t="n"/>
      <c r="F24" s="15" t="n"/>
      <c r="G24" s="16">
        <f>IF(OR(A24="",C24&lt;&gt;"労働日"),0,MAX(0,MOD(E24-D24,1)*24-F24/60))</f>
        <v>0</v>
      </c>
      <c r="H24" s="17" t="str">
        <f>IF(A24="","",INT((A24-$B$4)/7)+1)</f>
        <v/>
      </c>
      <c r="I24" s="26" t="n"/>
      <c r="J24" s="26" t="n"/>
      <c r="K24" s="26" t="n"/>
      <c r="L24" s="26" t="n"/>
      <c r="M24" s="26" t="n"/>
      <c r="N24" s="26" t="n"/>
    </row>
    <row r="25">
      <c r="A25" s="11" t="str">
        <f>IF(ISNUMBER($B$4),IF($B$4+14&lt;=$B$5,$B$4+14,""),"")</f>
        <v/>
      </c>
      <c r="B25" s="12" t="str">
        <f>IF(A25="","",CHOOSE(WEEKDAY(A25),"日","月","火","水","木","金","土"))</f>
        <v/>
      </c>
      <c r="C25" s="13" t="n"/>
      <c r="D25" s="14" t="n"/>
      <c r="E25" s="14" t="n"/>
      <c r="F25" s="15" t="n"/>
      <c r="G25" s="16">
        <f>IF(OR(A25="",C25&lt;&gt;"労働日"),0,MAX(0,MOD(E25-D25,1)*24-F25/60))</f>
        <v>0</v>
      </c>
      <c r="H25" s="17" t="str">
        <f>IF(A25="","",INT((A25-$B$4)/7)+1)</f>
        <v/>
      </c>
      <c r="I25" s="26" t="n"/>
      <c r="J25" s="26" t="n"/>
      <c r="K25" s="26" t="n"/>
      <c r="L25" s="26" t="n"/>
      <c r="M25" s="26" t="n"/>
      <c r="N25" s="26" t="n"/>
    </row>
    <row r="26">
      <c r="A26" s="11" t="str">
        <f>IF(ISNUMBER($B$4),IF($B$4+15&lt;=$B$5,$B$4+15,""),"")</f>
        <v/>
      </c>
      <c r="B26" s="12" t="str">
        <f>IF(A26="","",CHOOSE(WEEKDAY(A26),"日","月","火","水","木","金","土"))</f>
        <v/>
      </c>
      <c r="C26" s="13" t="n"/>
      <c r="D26" s="14" t="n"/>
      <c r="E26" s="14" t="n"/>
      <c r="F26" s="15" t="n"/>
      <c r="G26" s="16">
        <f>IF(OR(A26="",C26&lt;&gt;"労働日"),0,MAX(0,MOD(E26-D26,1)*24-F26/60))</f>
        <v>0</v>
      </c>
      <c r="H26" s="17" t="str">
        <f>IF(A26="","",INT((A26-$B$4)/7)+1)</f>
        <v/>
      </c>
      <c r="I26" s="26" t="n"/>
      <c r="J26" s="26" t="n"/>
      <c r="K26" s="26" t="n"/>
      <c r="L26" s="26" t="n"/>
      <c r="M26" s="26" t="n"/>
      <c r="N26" s="26" t="n"/>
    </row>
    <row r="27">
      <c r="A27" s="11" t="str">
        <f>IF(ISNUMBER($B$4),IF($B$4+16&lt;=$B$5,$B$4+16,""),"")</f>
        <v/>
      </c>
      <c r="B27" s="12" t="str">
        <f>IF(A27="","",CHOOSE(WEEKDAY(A27),"日","月","火","水","木","金","土"))</f>
        <v/>
      </c>
      <c r="C27" s="13" t="n"/>
      <c r="D27" s="14" t="n"/>
      <c r="E27" s="14" t="n"/>
      <c r="F27" s="15" t="n"/>
      <c r="G27" s="16">
        <f>IF(OR(A27="",C27&lt;&gt;"労働日"),0,MAX(0,MOD(E27-D27,1)*24-F27/60))</f>
        <v>0</v>
      </c>
      <c r="H27" s="17" t="str">
        <f>IF(A27="","",INT((A27-$B$4)/7)+1)</f>
        <v/>
      </c>
      <c r="I27" s="26" t="n"/>
      <c r="J27" s="26" t="n"/>
      <c r="K27" s="26" t="n"/>
      <c r="L27" s="26" t="n"/>
      <c r="M27" s="26" t="n"/>
      <c r="N27" s="26" t="n"/>
    </row>
    <row r="28">
      <c r="A28" s="11" t="str">
        <f>IF(ISNUMBER($B$4),IF($B$4+17&lt;=$B$5,$B$4+17,""),"")</f>
        <v/>
      </c>
      <c r="B28" s="12" t="str">
        <f>IF(A28="","",CHOOSE(WEEKDAY(A28),"日","月","火","水","木","金","土"))</f>
        <v/>
      </c>
      <c r="C28" s="13" t="n"/>
      <c r="D28" s="14" t="n"/>
      <c r="E28" s="14" t="n"/>
      <c r="F28" s="15" t="n"/>
      <c r="G28" s="16">
        <f>IF(OR(A28="",C28&lt;&gt;"労働日"),0,MAX(0,MOD(E28-D28,1)*24-F28/60))</f>
        <v>0</v>
      </c>
      <c r="H28" s="17" t="str">
        <f>IF(A28="","",INT((A28-$B$4)/7)+1)</f>
        <v/>
      </c>
      <c r="I28" s="26" t="n"/>
      <c r="J28" s="26" t="n"/>
      <c r="K28" s="26" t="n"/>
      <c r="L28" s="26" t="n"/>
      <c r="M28" s="26" t="n"/>
      <c r="N28" s="26" t="n"/>
    </row>
    <row r="29">
      <c r="A29" s="11" t="str">
        <f>IF(ISNUMBER($B$4),IF($B$4+18&lt;=$B$5,$B$4+18,""),"")</f>
        <v/>
      </c>
      <c r="B29" s="12" t="str">
        <f>IF(A29="","",CHOOSE(WEEKDAY(A29),"日","月","火","水","木","金","土"))</f>
        <v/>
      </c>
      <c r="C29" s="13" t="n"/>
      <c r="D29" s="14" t="n"/>
      <c r="E29" s="14" t="n"/>
      <c r="F29" s="15" t="n"/>
      <c r="G29" s="16">
        <f>IF(OR(A29="",C29&lt;&gt;"労働日"),0,MAX(0,MOD(E29-D29,1)*24-F29/60))</f>
        <v>0</v>
      </c>
      <c r="H29" s="17" t="str">
        <f>IF(A29="","",INT((A29-$B$4)/7)+1)</f>
        <v/>
      </c>
      <c r="I29" s="26" t="n"/>
      <c r="J29" s="26" t="n"/>
      <c r="K29" s="26" t="n"/>
      <c r="L29" s="26" t="n"/>
      <c r="M29" s="26" t="n"/>
      <c r="N29" s="26" t="n"/>
    </row>
    <row r="30">
      <c r="A30" s="11" t="str">
        <f>IF(ISNUMBER($B$4),IF($B$4+19&lt;=$B$5,$B$4+19,""),"")</f>
        <v/>
      </c>
      <c r="B30" s="12" t="str">
        <f>IF(A30="","",CHOOSE(WEEKDAY(A30),"日","月","火","水","木","金","土"))</f>
        <v/>
      </c>
      <c r="C30" s="13" t="n"/>
      <c r="D30" s="14" t="n"/>
      <c r="E30" s="14" t="n"/>
      <c r="F30" s="15" t="n"/>
      <c r="G30" s="16">
        <f>IF(OR(A30="",C30&lt;&gt;"労働日"),0,MAX(0,MOD(E30-D30,1)*24-F30/60))</f>
        <v>0</v>
      </c>
      <c r="H30" s="17" t="str">
        <f>IF(A30="","",INT((A30-$B$4)/7)+1)</f>
        <v/>
      </c>
      <c r="I30" s="26" t="n"/>
      <c r="J30" s="26" t="n"/>
      <c r="K30" s="26" t="n"/>
      <c r="L30" s="26" t="n"/>
      <c r="M30" s="26" t="n"/>
      <c r="N30" s="26" t="n"/>
    </row>
    <row r="31">
      <c r="A31" s="11" t="str">
        <f>IF(ISNUMBER($B$4),IF($B$4+20&lt;=$B$5,$B$4+20,""),"")</f>
        <v/>
      </c>
      <c r="B31" s="12" t="str">
        <f>IF(A31="","",CHOOSE(WEEKDAY(A31),"日","月","火","水","木","金","土"))</f>
        <v/>
      </c>
      <c r="C31" s="13" t="n"/>
      <c r="D31" s="14" t="n"/>
      <c r="E31" s="14" t="n"/>
      <c r="F31" s="15" t="n"/>
      <c r="G31" s="16">
        <f>IF(OR(A31="",C31&lt;&gt;"労働日"),0,MAX(0,MOD(E31-D31,1)*24-F31/60))</f>
        <v>0</v>
      </c>
      <c r="H31" s="17" t="str">
        <f>IF(A31="","",INT((A31-$B$4)/7)+1)</f>
        <v/>
      </c>
      <c r="I31" s="26" t="n"/>
      <c r="J31" s="26" t="n"/>
      <c r="K31" s="26" t="n"/>
      <c r="L31" s="26" t="n"/>
      <c r="M31" s="26" t="n"/>
      <c r="N31" s="26" t="n"/>
    </row>
    <row r="32">
      <c r="A32" s="11" t="str">
        <f>IF(ISNUMBER($B$4),IF($B$4+21&lt;=$B$5,$B$4+21,""),"")</f>
        <v/>
      </c>
      <c r="B32" s="12" t="str">
        <f>IF(A32="","",CHOOSE(WEEKDAY(A32),"日","月","火","水","木","金","土"))</f>
        <v/>
      </c>
      <c r="C32" s="13" t="n"/>
      <c r="D32" s="14" t="n"/>
      <c r="E32" s="14" t="n"/>
      <c r="F32" s="15" t="n"/>
      <c r="G32" s="16">
        <f>IF(OR(A32="",C32&lt;&gt;"労働日"),0,MAX(0,MOD(E32-D32,1)*24-F32/60))</f>
        <v>0</v>
      </c>
      <c r="H32" s="17" t="str">
        <f>IF(A32="","",INT((A32-$B$4)/7)+1)</f>
        <v/>
      </c>
      <c r="I32" s="26" t="n"/>
      <c r="J32" s="26" t="n"/>
      <c r="K32" s="26" t="n"/>
      <c r="L32" s="26" t="n"/>
      <c r="M32" s="26" t="n"/>
      <c r="N32" s="26" t="n"/>
    </row>
    <row r="33">
      <c r="A33" s="11" t="str">
        <f>IF(ISNUMBER($B$4),IF($B$4+22&lt;=$B$5,$B$4+22,""),"")</f>
        <v/>
      </c>
      <c r="B33" s="12" t="str">
        <f>IF(A33="","",CHOOSE(WEEKDAY(A33),"日","月","火","水","木","金","土"))</f>
        <v/>
      </c>
      <c r="C33" s="13" t="n"/>
      <c r="D33" s="14" t="n"/>
      <c r="E33" s="14" t="n"/>
      <c r="F33" s="15" t="n"/>
      <c r="G33" s="16">
        <f>IF(OR(A33="",C33&lt;&gt;"労働日"),0,MAX(0,MOD(E33-D33,1)*24-F33/60))</f>
        <v>0</v>
      </c>
      <c r="H33" s="17" t="str">
        <f>IF(A33="","",INT((A33-$B$4)/7)+1)</f>
        <v/>
      </c>
      <c r="I33" s="26" t="n"/>
      <c r="J33" s="26" t="n"/>
      <c r="K33" s="26" t="n"/>
      <c r="L33" s="26" t="n"/>
      <c r="M33" s="26" t="n"/>
      <c r="N33" s="26" t="n"/>
    </row>
    <row r="34">
      <c r="A34" s="11" t="str">
        <f>IF(ISNUMBER($B$4),IF($B$4+23&lt;=$B$5,$B$4+23,""),"")</f>
        <v/>
      </c>
      <c r="B34" s="12" t="str">
        <f>IF(A34="","",CHOOSE(WEEKDAY(A34),"日","月","火","水","木","金","土"))</f>
        <v/>
      </c>
      <c r="C34" s="13" t="n"/>
      <c r="D34" s="14" t="n"/>
      <c r="E34" s="14" t="n"/>
      <c r="F34" s="15" t="n"/>
      <c r="G34" s="16">
        <f>IF(OR(A34="",C34&lt;&gt;"労働日"),0,MAX(0,MOD(E34-D34,1)*24-F34/60))</f>
        <v>0</v>
      </c>
      <c r="H34" s="17" t="str">
        <f>IF(A34="","",INT((A34-$B$4)/7)+1)</f>
        <v/>
      </c>
      <c r="I34" s="26" t="n"/>
      <c r="J34" s="26" t="n"/>
      <c r="K34" s="26" t="n"/>
      <c r="L34" s="26" t="n"/>
      <c r="M34" s="26" t="n"/>
      <c r="N34" s="26" t="n"/>
    </row>
    <row r="35">
      <c r="A35" s="11" t="str">
        <f>IF(ISNUMBER($B$4),IF($B$4+24&lt;=$B$5,$B$4+24,""),"")</f>
        <v/>
      </c>
      <c r="B35" s="12" t="str">
        <f>IF(A35="","",CHOOSE(WEEKDAY(A35),"日","月","火","水","木","金","土"))</f>
        <v/>
      </c>
      <c r="C35" s="13" t="n"/>
      <c r="D35" s="14" t="n"/>
      <c r="E35" s="14" t="n"/>
      <c r="F35" s="15" t="n"/>
      <c r="G35" s="16">
        <f>IF(OR(A35="",C35&lt;&gt;"労働日"),0,MAX(0,MOD(E35-D35,1)*24-F35/60))</f>
        <v>0</v>
      </c>
      <c r="H35" s="17" t="str">
        <f>IF(A35="","",INT((A35-$B$4)/7)+1)</f>
        <v/>
      </c>
      <c r="I35" s="26" t="n"/>
      <c r="J35" s="26" t="n"/>
      <c r="K35" s="26" t="n"/>
      <c r="L35" s="26" t="n"/>
      <c r="M35" s="26" t="n"/>
      <c r="N35" s="26" t="n"/>
    </row>
    <row r="36">
      <c r="A36" s="11" t="str">
        <f>IF(ISNUMBER($B$4),IF($B$4+25&lt;=$B$5,$B$4+25,""),"")</f>
        <v/>
      </c>
      <c r="B36" s="12" t="str">
        <f>IF(A36="","",CHOOSE(WEEKDAY(A36),"日","月","火","水","木","金","土"))</f>
        <v/>
      </c>
      <c r="C36" s="13" t="n"/>
      <c r="D36" s="14" t="n"/>
      <c r="E36" s="14" t="n"/>
      <c r="F36" s="15" t="n"/>
      <c r="G36" s="16">
        <f>IF(OR(A36="",C36&lt;&gt;"労働日"),0,MAX(0,MOD(E36-D36,1)*24-F36/60))</f>
        <v>0</v>
      </c>
      <c r="H36" s="17" t="str">
        <f>IF(A36="","",INT((A36-$B$4)/7)+1)</f>
        <v/>
      </c>
      <c r="I36" s="26" t="n"/>
      <c r="J36" s="26" t="n"/>
      <c r="K36" s="26" t="n"/>
      <c r="L36" s="26" t="n"/>
      <c r="M36" s="26" t="n"/>
      <c r="N36" s="26" t="n"/>
    </row>
    <row r="37">
      <c r="A37" s="11" t="str">
        <f>IF(ISNUMBER($B$4),IF($B$4+26&lt;=$B$5,$B$4+26,""),"")</f>
        <v/>
      </c>
      <c r="B37" s="12" t="str">
        <f>IF(A37="","",CHOOSE(WEEKDAY(A37),"日","月","火","水","木","金","土"))</f>
        <v/>
      </c>
      <c r="C37" s="13" t="n"/>
      <c r="D37" s="14" t="n"/>
      <c r="E37" s="14" t="n"/>
      <c r="F37" s="15" t="n"/>
      <c r="G37" s="16">
        <f>IF(OR(A37="",C37&lt;&gt;"労働日"),0,MAX(0,MOD(E37-D37,1)*24-F37/60))</f>
        <v>0</v>
      </c>
      <c r="H37" s="17" t="str">
        <f>IF(A37="","",INT((A37-$B$4)/7)+1)</f>
        <v/>
      </c>
      <c r="I37" s="26" t="n"/>
      <c r="J37" s="26" t="n"/>
      <c r="K37" s="26" t="n"/>
      <c r="L37" s="26" t="n"/>
      <c r="M37" s="26" t="n"/>
      <c r="N37" s="26" t="n"/>
    </row>
    <row r="38">
      <c r="A38" s="11" t="str">
        <f>IF(ISNUMBER($B$4),IF($B$4+27&lt;=$B$5,$B$4+27,""),"")</f>
        <v/>
      </c>
      <c r="B38" s="12" t="str">
        <f>IF(A38="","",CHOOSE(WEEKDAY(A38),"日","月","火","水","木","金","土"))</f>
        <v/>
      </c>
      <c r="C38" s="13" t="n"/>
      <c r="D38" s="14" t="n"/>
      <c r="E38" s="14" t="n"/>
      <c r="F38" s="15" t="n"/>
      <c r="G38" s="16">
        <f>IF(OR(A38="",C38&lt;&gt;"労働日"),0,MAX(0,MOD(E38-D38,1)*24-F38/60))</f>
        <v>0</v>
      </c>
      <c r="H38" s="17" t="str">
        <f>IF(A38="","",INT((A38-$B$4)/7)+1)</f>
        <v/>
      </c>
      <c r="I38" s="26" t="n"/>
      <c r="J38" s="26" t="n"/>
      <c r="K38" s="26" t="n"/>
      <c r="L38" s="26" t="n"/>
      <c r="M38" s="26" t="n"/>
      <c r="N38" s="26" t="n"/>
    </row>
    <row r="39">
      <c r="A39" s="11" t="str">
        <f>IF(ISNUMBER($B$4),IF($B$4+28&lt;=$B$5,$B$4+28,""),"")</f>
        <v/>
      </c>
      <c r="B39" s="12" t="str">
        <f>IF(A39="","",CHOOSE(WEEKDAY(A39),"日","月","火","水","木","金","土"))</f>
        <v/>
      </c>
      <c r="C39" s="13" t="n"/>
      <c r="D39" s="14" t="n"/>
      <c r="E39" s="14" t="n"/>
      <c r="F39" s="15" t="n"/>
      <c r="G39" s="16">
        <f>IF(OR(A39="",C39&lt;&gt;"労働日"),0,MAX(0,MOD(E39-D39,1)*24-F39/60))</f>
        <v>0</v>
      </c>
      <c r="H39" s="17" t="str">
        <f>IF(A39="","",INT((A39-$B$4)/7)+1)</f>
        <v/>
      </c>
      <c r="I39" s="26" t="n"/>
      <c r="J39" s="26" t="n"/>
      <c r="K39" s="26" t="n"/>
      <c r="L39" s="26" t="n"/>
      <c r="M39" s="26" t="n"/>
      <c r="N39" s="26" t="n"/>
    </row>
    <row r="40">
      <c r="A40" s="11" t="str">
        <f>IF(ISNUMBER($B$4),IF($B$4+29&lt;=$B$5,$B$4+29,""),"")</f>
        <v/>
      </c>
      <c r="B40" s="12" t="str">
        <f>IF(A40="","",CHOOSE(WEEKDAY(A40),"日","月","火","水","木","金","土"))</f>
        <v/>
      </c>
      <c r="C40" s="13" t="n"/>
      <c r="D40" s="14" t="n"/>
      <c r="E40" s="14" t="n"/>
      <c r="F40" s="15" t="n"/>
      <c r="G40" s="16">
        <f>IF(OR(A40="",C40&lt;&gt;"労働日"),0,MAX(0,MOD(E40-D40,1)*24-F40/60))</f>
        <v>0</v>
      </c>
      <c r="H40" s="17" t="str">
        <f>IF(A40="","",INT((A40-$B$4)/7)+1)</f>
        <v/>
      </c>
      <c r="I40" s="26" t="n"/>
      <c r="J40" s="26" t="n"/>
      <c r="K40" s="26" t="n"/>
      <c r="L40" s="26" t="n"/>
      <c r="M40" s="26" t="n"/>
      <c r="N40" s="26" t="n"/>
    </row>
    <row r="41">
      <c r="A41" s="11" t="str">
        <f>IF(ISNUMBER($B$4),IF($B$4+30&lt;=$B$5,$B$4+30,""),"")</f>
        <v/>
      </c>
      <c r="B41" s="12" t="str">
        <f>IF(A41="","",CHOOSE(WEEKDAY(A41),"日","月","火","水","木","金","土"))</f>
        <v/>
      </c>
      <c r="C41" s="13" t="n"/>
      <c r="D41" s="14" t="n"/>
      <c r="E41" s="14" t="n"/>
      <c r="F41" s="15" t="n"/>
      <c r="G41" s="16">
        <f>IF(OR(A41="",C41&lt;&gt;"労働日"),0,MAX(0,MOD(E41-D41,1)*24-F41/60))</f>
        <v>0</v>
      </c>
      <c r="H41" s="17" t="str">
        <f>IF(A41="","",INT((A41-$B$4)/7)+1)</f>
        <v/>
      </c>
      <c r="I41" s="26" t="n"/>
      <c r="J41" s="26" t="n"/>
      <c r="K41" s="26" t="n"/>
      <c r="L41" s="26" t="n"/>
      <c r="M41" s="26" t="n"/>
      <c r="N41" s="26" t="n"/>
    </row>
    <row r="42">
      <c r="A42" s="26" t="n"/>
      <c r="B42" s="26" t="n"/>
      <c r="C42" s="26" t="n"/>
      <c r="D42" s="26" t="n"/>
      <c r="E42" s="26" t="n"/>
      <c r="F42" s="26" t="n"/>
      <c r="G42" s="26" t="n"/>
      <c r="H42" s="26" t="n"/>
      <c r="I42" s="26" t="n"/>
      <c r="J42" s="26" t="n"/>
      <c r="K42" s="26" t="n"/>
      <c r="L42" s="26" t="n"/>
      <c r="M42" s="26" t="n"/>
      <c r="N42" s="26" t="n"/>
    </row>
    <row r="43">
      <c r="A43" s="26" t="n"/>
      <c r="B43" s="26" t="n"/>
      <c r="C43" s="26" t="n"/>
      <c r="D43" s="26" t="n"/>
      <c r="E43" s="26" t="n"/>
      <c r="F43" s="26" t="n"/>
      <c r="G43" s="26" t="n"/>
      <c r="H43" s="26" t="n"/>
      <c r="I43" s="26" t="n"/>
      <c r="J43" s="26" t="n"/>
      <c r="K43" s="26" t="n"/>
      <c r="L43" s="26" t="n"/>
      <c r="M43" s="26" t="n"/>
      <c r="N43" s="26" t="n"/>
    </row>
    <row r="44">
      <c r="A44" s="26" t="n"/>
      <c r="B44" s="26" t="n"/>
      <c r="C44" s="26" t="n"/>
      <c r="D44" s="26" t="n"/>
      <c r="E44" s="26" t="n"/>
      <c r="F44" s="26" t="n"/>
      <c r="G44" s="26" t="n"/>
      <c r="H44" s="26" t="n"/>
      <c r="I44" s="26" t="n"/>
      <c r="J44" s="26" t="n"/>
      <c r="K44" s="26" t="n"/>
      <c r="L44" s="26" t="n"/>
      <c r="M44" s="26" t="n"/>
      <c r="N44" s="26" t="n"/>
    </row>
    <row r="45">
      <c r="A45" s="20" t="inlineStr">
        <is>
          <t>対象期間の集計と判定</t>
        </is>
      </c>
      <c r="B45" s="31" t="n"/>
      <c r="C45" s="31" t="n"/>
      <c r="D45" s="31" t="n"/>
      <c r="E45" s="32" t="n"/>
      <c r="F45" s="26" t="n"/>
      <c r="G45" s="30" t="inlineStr">
        <is>
          <t>【根拠】 1箇月以内の期間を平均し1週間当たりの労働時間が週の法定労働時間を超えない定めをすること（労働基準法第32条の2第1項。週の法定労働時間が44時間の事業場は施行規則第25条の2第2項）。総枠は 週の法定労働時間×対象期間の暦日数÷7 です。1日の始業・終業が日をまたぐ勤務も計算できます。週の合計は起算日から7日ごとに区切っています
（就業規則等で週の起算日を定めている場合は、その区切りで確かめてください）。
1箇月単位には、1日・1週の労働時間の上限や連続労働日数の上限はありません。
この表はセルフチェック用です。</t>
        </is>
      </c>
    </row>
    <row r="46" ht="20" customHeight="1">
      <c r="A46" s="22" t="inlineStr">
        <is>
          <t>対象期間の総労働時間</t>
        </is>
      </c>
      <c r="B46" s="32" t="n"/>
      <c r="C46" s="23">
        <f>SUM(G11:G41)</f>
        <v>0</v>
      </c>
      <c r="D46" s="31" t="n"/>
      <c r="E46" s="32" t="n"/>
      <c r="F46" s="26" t="n"/>
    </row>
    <row r="47" ht="30" customHeight="1">
      <c r="A47" s="22" t="inlineStr">
        <is>
          <t>総枠（週の法定労働時間×暦日数÷7）</t>
        </is>
      </c>
      <c r="B47" s="32" t="n"/>
      <c r="C47" s="23" t="str">
        <f>IF(B6="","",B7*B6/7)</f>
        <v/>
      </c>
      <c r="D47" s="31" t="n"/>
      <c r="E47" s="32" t="n"/>
      <c r="F47" s="26" t="n"/>
    </row>
    <row r="48" ht="20" customHeight="1">
      <c r="A48" s="22" t="inlineStr">
        <is>
          <t>週平均の労働時間</t>
        </is>
      </c>
      <c r="B48" s="32" t="n"/>
      <c r="C48" s="23" t="str">
        <f>IF(OR(B6="",B6=0),"",C46/B6*7)</f>
        <v/>
      </c>
      <c r="D48" s="31" t="n"/>
      <c r="E48" s="32" t="n"/>
      <c r="F48" s="26" t="n"/>
    </row>
    <row r="49" ht="30" customHeight="1">
      <c r="A49" s="22" t="inlineStr">
        <is>
          <t>判定（対象期間を平均して週の法定労働時間以内か）</t>
        </is>
      </c>
      <c r="B49" s="32" t="n"/>
      <c r="C49" s="24" t="str">
        <f>IF(B6="","未入力（起算日）",IF(C51&gt;0,"未入力（区分が空の日があります）",IF(C46&lt;=C47,"範囲内","超過")))</f>
        <v>未入力（起算日）</v>
      </c>
      <c r="D49" s="31" t="n"/>
      <c r="E49" s="32" t="n"/>
      <c r="F49" s="26" t="n"/>
    </row>
    <row r="50" ht="20" customHeight="1">
      <c r="A50" s="22" t="inlineStr">
        <is>
          <t>労働日の数</t>
        </is>
      </c>
      <c r="B50" s="32" t="n"/>
      <c r="C50" s="8">
        <f>COUNTIF(C11:C41,"労働日")</f>
        <v>0</v>
      </c>
      <c r="D50" s="31" t="n"/>
      <c r="E50" s="32" t="n"/>
      <c r="F50" s="26" t="n"/>
    </row>
    <row r="51" ht="20" customHeight="1">
      <c r="A51" s="22" t="inlineStr">
        <is>
          <t>区分が空の日の数</t>
        </is>
      </c>
      <c r="B51" s="32" t="n"/>
      <c r="C51" s="8">
        <f>SUMPRODUCT((A11:A41&lt;&gt;"")*(C11:C41=""))</f>
        <v>0</v>
      </c>
      <c r="D51" s="31" t="n"/>
      <c r="E51" s="32" t="n"/>
      <c r="F51" s="26" t="n"/>
    </row>
  </sheetData>
  <mergeCells count="19">
    <mergeCell ref="A48:B48"/>
    <mergeCell ref="C50:E50"/>
    <mergeCell ref="B7:C7"/>
    <mergeCell ref="A49:B49"/>
    <mergeCell ref="A51:B51"/>
    <mergeCell ref="A45:E45"/>
    <mergeCell ref="C51:E51"/>
    <mergeCell ref="C46:E46"/>
    <mergeCell ref="A46:B46"/>
    <mergeCell ref="C48:E48"/>
    <mergeCell ref="B3:E3"/>
    <mergeCell ref="A50:B50"/>
    <mergeCell ref="A47:B47"/>
    <mergeCell ref="C49:E49"/>
    <mergeCell ref="B6:C6"/>
    <mergeCell ref="B5:C5"/>
    <mergeCell ref="B4:C4"/>
    <mergeCell ref="G45:N51"/>
    <mergeCell ref="C47:E47"/>
  </mergeCells>
  <conditionalFormatting sqref="C49:E49">
    <cfRule type="expression" priority="1" dxfId="0">
      <formula>LEFT(C49,3)="範囲内"</formula>
    </cfRule>
    <cfRule type="expression" priority="2" dxfId="1">
      <formula>LEFT(C49,2)="超過"</formula>
    </cfRule>
    <cfRule type="expression" priority="3" dxfId="2">
      <formula>LEFT(C49,3)="要確認"</formula>
    </cfRule>
  </conditionalFormatting>
  <dataValidations count="4">
    <dataValidation sqref="C11:C41" showDropDown="0" showInputMessage="0" showErrorMessage="0" allowBlank="1" errorTitle="入力の誤り" error="リストから選んでください" type="list">
      <formula1>"労働日,休日"</formula1>
    </dataValidation>
    <dataValidation sqref="F11:F41" showDropDown="0" showInputMessage="0" showErrorMessage="0" allowBlank="1" errorTitle="入力の誤り" error="0〜600 の数を入れてください" type="whole" operator="between">
      <formula1>0</formula1>
      <formula2>600</formula2>
    </dataValidation>
    <dataValidation sqref="B4:C4" showDropDown="0" showInputMessage="0" showErrorMessage="0" allowBlank="1" errorTitle="入力の誤り" error="日付を入れてください（例 2026/10/1）" type="date" operator="greaterThan">
      <formula1>36526</formula1>
    </dataValidation>
    <dataValidation sqref="B7:C7" showDropDown="0" showInputMessage="0" showErrorMessage="0" allowBlank="1" errorTitle="入力の誤り" error="1〜60 の数を入れてください" type="decimal" operator="between">
      <formula1>1</formula1>
      <formula2>60</formula2>
    </dataValidation>
  </dataValidations>
  <pageMargins left="0.4" right="0.4" top="0.5" bottom="0.5"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N51"/>
  <sheetViews>
    <sheetView workbookViewId="0">
      <pane ySplit="10" topLeftCell="A11" activePane="bottomLeft" state="frozen"/>
      <selection pane="bottomLeft" activeCell="A1" sqref="A1"/>
    </sheetView>
  </sheetViews>
  <sheetFormatPr baseColWidth="8" defaultRowHeight="15"/>
  <cols>
    <col width="17.5" customWidth="1" min="1" max="1"/>
    <col width="9" customWidth="1" min="2" max="2"/>
    <col width="7.5" customWidth="1" min="3" max="3"/>
    <col width="7" customWidth="1" min="4" max="4"/>
    <col width="7" customWidth="1" min="5" max="5"/>
    <col width="9" customWidth="1" min="6" max="6"/>
    <col width="9" customWidth="1" min="7" max="7"/>
    <col width="4.5" customWidth="1" min="8" max="8"/>
    <col width="2" customWidth="1" min="9" max="9"/>
    <col width="4.5" customWidth="1" min="10" max="10"/>
    <col width="7.5" customWidth="1" min="11" max="11"/>
    <col width="7.5" customWidth="1" min="12" max="12"/>
    <col width="5" customWidth="1" min="13" max="13"/>
    <col width="7.5" customWidth="1" min="14" max="14"/>
  </cols>
  <sheetData>
    <row r="1">
      <c r="A1" s="25" t="inlineStr">
        <is>
          <t>別紙 勤務割表（記入例・令和8年10月）</t>
        </is>
      </c>
      <c r="B1" s="26" t="n"/>
      <c r="C1" s="26" t="n"/>
      <c r="D1" s="26" t="n"/>
      <c r="E1" s="26" t="n"/>
      <c r="F1" s="26" t="n"/>
      <c r="G1" s="26" t="n"/>
      <c r="H1" s="26" t="n"/>
      <c r="I1" s="26" t="n"/>
      <c r="J1" s="26" t="n"/>
      <c r="K1" s="26" t="n"/>
      <c r="L1" s="26" t="n"/>
      <c r="M1" s="26" t="n"/>
      <c r="N1" s="26" t="n"/>
    </row>
    <row r="2">
      <c r="A2" s="27" t="inlineStr">
        <is>
          <t>黄色のセルに入力します。緑のセルは自動で計算します。</t>
        </is>
      </c>
      <c r="B2" s="26" t="n"/>
      <c r="C2" s="26" t="n"/>
      <c r="D2" s="26" t="n"/>
      <c r="E2" s="26" t="n"/>
      <c r="F2" s="26" t="n"/>
      <c r="G2" s="26" t="n"/>
      <c r="H2" s="26" t="n"/>
      <c r="I2" s="26" t="n"/>
      <c r="J2" s="26" t="n"/>
      <c r="K2" s="26" t="n"/>
      <c r="L2" s="26" t="n"/>
      <c r="M2" s="26" t="n"/>
      <c r="N2" s="26" t="n"/>
    </row>
    <row r="3">
      <c r="A3" s="3" t="inlineStr">
        <is>
          <t>対象者</t>
        </is>
      </c>
      <c r="B3" s="4" t="inlineStr">
        <is>
          <t>営業部・店舗運営部</t>
        </is>
      </c>
      <c r="C3" s="31" t="n"/>
      <c r="D3" s="31" t="n"/>
      <c r="E3" s="32" t="n"/>
      <c r="F3" s="26" t="n"/>
      <c r="G3" s="26" t="n"/>
      <c r="H3" s="26" t="n"/>
      <c r="I3" s="26" t="n"/>
      <c r="J3" s="26" t="n"/>
      <c r="K3" s="26" t="n"/>
      <c r="L3" s="26" t="n"/>
      <c r="M3" s="26" t="n"/>
      <c r="N3" s="26" t="n"/>
    </row>
    <row r="4">
      <c r="A4" s="3" t="inlineStr">
        <is>
          <t>起算日</t>
        </is>
      </c>
      <c r="B4" s="5" t="n">
        <v>46296</v>
      </c>
      <c r="C4" s="32" t="n"/>
      <c r="D4" s="26" t="n"/>
      <c r="E4" s="26" t="n"/>
      <c r="F4" s="26" t="n"/>
      <c r="G4" s="26" t="n"/>
      <c r="H4" s="26" t="n"/>
      <c r="I4" s="26" t="n"/>
      <c r="J4" s="26" t="n"/>
      <c r="K4" s="26" t="n"/>
      <c r="L4" s="26" t="n"/>
      <c r="M4" s="26" t="n"/>
      <c r="N4" s="26" t="n"/>
    </row>
    <row r="5">
      <c r="A5" s="3" t="inlineStr">
        <is>
          <t>対象期間の末日</t>
        </is>
      </c>
      <c r="B5" s="6">
        <f>IF(ISNUMBER(B4),EDATE(B4,1)-1,"")</f>
        <v>46326</v>
      </c>
      <c r="C5" s="32" t="n"/>
      <c r="D5" s="26" t="n"/>
      <c r="E5" s="26" t="n"/>
      <c r="F5" s="26" t="n"/>
      <c r="G5" s="26" t="n"/>
      <c r="H5" s="26" t="n"/>
      <c r="I5" s="26" t="n"/>
      <c r="J5" s="26" t="n"/>
      <c r="K5" s="26" t="n"/>
      <c r="L5" s="26" t="n"/>
      <c r="M5" s="26" t="n"/>
      <c r="N5" s="26" t="n"/>
    </row>
    <row r="6">
      <c r="A6" s="3" t="inlineStr">
        <is>
          <t>対象期間の暦日数</t>
        </is>
      </c>
      <c r="B6" s="8">
        <f>IF(ISNUMBER(B4),B5-B4+1,"")</f>
        <v>31</v>
      </c>
      <c r="C6" s="32" t="n"/>
      <c r="D6" s="26" t="n"/>
      <c r="E6" s="26" t="n"/>
      <c r="F6" s="26" t="n"/>
      <c r="G6" s="26" t="n"/>
      <c r="H6" s="26" t="n"/>
      <c r="I6" s="26" t="n"/>
      <c r="J6" s="26" t="n"/>
      <c r="K6" s="26" t="n"/>
      <c r="L6" s="26" t="n"/>
      <c r="M6" s="26" t="n"/>
      <c r="N6" s="26" t="n"/>
    </row>
    <row r="7">
      <c r="A7" s="3" t="inlineStr">
        <is>
          <t>週の法定労働時間</t>
        </is>
      </c>
      <c r="B7" s="9" t="n">
        <v>40</v>
      </c>
      <c r="C7" s="32" t="n"/>
      <c r="D7" s="27" t="inlineStr">
        <is>
          <t>← 40（常時10人未満の一部の事業は44。協定書の運用ガイド6）</t>
        </is>
      </c>
      <c r="E7" s="26" t="n"/>
      <c r="F7" s="26" t="n"/>
      <c r="G7" s="26" t="n"/>
      <c r="H7" s="26" t="n"/>
      <c r="I7" s="26" t="n"/>
      <c r="J7" s="26" t="n"/>
      <c r="K7" s="26" t="n"/>
      <c r="L7" s="26" t="n"/>
      <c r="M7" s="26" t="n"/>
      <c r="N7" s="26" t="n"/>
    </row>
    <row r="8">
      <c r="A8" s="26" t="n"/>
      <c r="B8" s="26" t="n"/>
      <c r="C8" s="26" t="n"/>
      <c r="D8" s="26" t="n"/>
      <c r="E8" s="26" t="n"/>
      <c r="F8" s="26" t="n"/>
      <c r="G8" s="26" t="n"/>
      <c r="H8" s="26" t="n"/>
      <c r="I8" s="26" t="n"/>
      <c r="J8" s="26" t="n"/>
      <c r="K8" s="26" t="n"/>
      <c r="L8" s="26" t="n"/>
      <c r="M8" s="26" t="n"/>
      <c r="N8" s="26" t="n"/>
    </row>
    <row r="9">
      <c r="A9" s="27" t="inlineStr">
        <is>
          <t>日ごとの勤務（区分・始業・終業・休憩を入力）</t>
        </is>
      </c>
      <c r="B9" s="26" t="n"/>
      <c r="C9" s="26" t="n"/>
      <c r="D9" s="26" t="n"/>
      <c r="E9" s="26" t="n"/>
      <c r="F9" s="26" t="n"/>
      <c r="G9" s="26" t="n"/>
      <c r="H9" s="26" t="n"/>
      <c r="I9" s="26" t="n"/>
      <c r="J9" s="26" t="n"/>
      <c r="K9" s="26" t="n"/>
      <c r="L9" s="26" t="n"/>
      <c r="M9" s="26" t="n"/>
      <c r="N9" s="26" t="n"/>
    </row>
    <row r="10">
      <c r="A10" s="10" t="inlineStr">
        <is>
          <t>日付</t>
        </is>
      </c>
      <c r="B10" s="10" t="inlineStr">
        <is>
          <t>曜日</t>
        </is>
      </c>
      <c r="C10" s="10" t="inlineStr">
        <is>
          <t>区分</t>
        </is>
      </c>
      <c r="D10" s="10" t="inlineStr">
        <is>
          <t>始業</t>
        </is>
      </c>
      <c r="E10" s="10" t="inlineStr">
        <is>
          <t>終業</t>
        </is>
      </c>
      <c r="F10" s="10" t="inlineStr">
        <is>
          <t>休憩（分）</t>
        </is>
      </c>
      <c r="G10" s="10" t="inlineStr">
        <is>
          <t>労働時間</t>
        </is>
      </c>
      <c r="H10" s="10" t="inlineStr">
        <is>
          <t>週</t>
        </is>
      </c>
      <c r="I10" s="26" t="n"/>
      <c r="J10" s="10" t="inlineStr">
        <is>
          <t>週</t>
        </is>
      </c>
      <c r="K10" s="10" t="inlineStr">
        <is>
          <t>最初の日</t>
        </is>
      </c>
      <c r="L10" s="10" t="inlineStr">
        <is>
          <t>最後の日</t>
        </is>
      </c>
      <c r="M10" s="10" t="inlineStr">
        <is>
          <t>日数</t>
        </is>
      </c>
      <c r="N10" s="10" t="inlineStr">
        <is>
          <t>労働時間</t>
        </is>
      </c>
    </row>
    <row r="11">
      <c r="A11" s="11">
        <f>IF(ISNUMBER($B$4),IF($B$4+0&lt;=$B$5,$B$4+0,""),"")</f>
        <v>46296</v>
      </c>
      <c r="B11" s="12" t="str">
        <f>IF(A11="","",CHOOSE(WEEKDAY(A11),"日","月","火","水","木","金","土"))</f>
        <v>木</v>
      </c>
      <c r="C11" s="13" t="inlineStr">
        <is>
          <t>労働日</t>
        </is>
      </c>
      <c r="D11" s="14" t="n">
        <v>0.375</v>
      </c>
      <c r="E11" s="14" t="n">
        <v>0.6666666666666666</v>
      </c>
      <c r="F11" s="15" t="n">
        <v>60</v>
      </c>
      <c r="G11" s="16">
        <f>IF(OR(A11="",C11&lt;&gt;"労働日"),0,MAX(0,MOD(E11-D11,1)*24-F11/60))</f>
        <v>6</v>
      </c>
      <c r="H11" s="17">
        <f>IF(A11="","",INT((A11-$B$4)/7)+1)</f>
        <v>1</v>
      </c>
      <c r="I11" s="26" t="n"/>
      <c r="J11" s="18" t="n">
        <v>1</v>
      </c>
      <c r="K11" s="11">
        <f>IF(AND(ISNUMBER($B$4),$B$4+0&lt;=$B$5),$B$4+0,"")</f>
        <v>46296</v>
      </c>
      <c r="L11" s="11">
        <f>IF(K11="","",MIN($B$4+6,$B$5))</f>
        <v>46302</v>
      </c>
      <c r="M11" s="17">
        <f>COUNTIF($H$11:$H$41,J11)</f>
        <v>7</v>
      </c>
      <c r="N11" s="19">
        <f>SUMIF($H$11:$H$41,J11,$G$11:$G$41)</f>
        <v>32</v>
      </c>
    </row>
    <row r="12">
      <c r="A12" s="11">
        <f>IF(ISNUMBER($B$4),IF($B$4+1&lt;=$B$5,$B$4+1,""),"")</f>
        <v>46297</v>
      </c>
      <c r="B12" s="12" t="str">
        <f>IF(A12="","",CHOOSE(WEEKDAY(A12),"日","月","火","水","木","金","土"))</f>
        <v>金</v>
      </c>
      <c r="C12" s="13" t="inlineStr">
        <is>
          <t>労働日</t>
        </is>
      </c>
      <c r="D12" s="14" t="n">
        <v>0.375</v>
      </c>
      <c r="E12" s="14" t="n">
        <v>0.6666666666666666</v>
      </c>
      <c r="F12" s="15" t="n">
        <v>60</v>
      </c>
      <c r="G12" s="16">
        <f>IF(OR(A12="",C12&lt;&gt;"労働日"),0,MAX(0,MOD(E12-D12,1)*24-F12/60))</f>
        <v>6</v>
      </c>
      <c r="H12" s="17">
        <f>IF(A12="","",INT((A12-$B$4)/7)+1)</f>
        <v>1</v>
      </c>
      <c r="I12" s="26" t="n"/>
      <c r="J12" s="18" t="n">
        <v>2</v>
      </c>
      <c r="K12" s="11">
        <f>IF(AND(ISNUMBER($B$4),$B$4+7&lt;=$B$5),$B$4+7,"")</f>
        <v>46303</v>
      </c>
      <c r="L12" s="11">
        <f>IF(K12="","",MIN($B$4+13,$B$5))</f>
        <v>46309</v>
      </c>
      <c r="M12" s="17">
        <f>COUNTIF($H$11:$H$41,J12)</f>
        <v>7</v>
      </c>
      <c r="N12" s="19">
        <f>SUMIF($H$11:$H$41,J12,$G$11:$G$41)</f>
        <v>40</v>
      </c>
    </row>
    <row r="13">
      <c r="A13" s="11">
        <f>IF(ISNUMBER($B$4),IF($B$4+2&lt;=$B$5,$B$4+2,""),"")</f>
        <v>46298</v>
      </c>
      <c r="B13" s="12" t="str">
        <f>IF(A13="","",CHOOSE(WEEKDAY(A13),"日","月","火","水","木","金","土"))</f>
        <v>土</v>
      </c>
      <c r="C13" s="13" t="inlineStr">
        <is>
          <t>休日</t>
        </is>
      </c>
      <c r="D13" s="14" t="n"/>
      <c r="E13" s="14" t="n"/>
      <c r="F13" s="15" t="n"/>
      <c r="G13" s="16">
        <f>IF(OR(A13="",C13&lt;&gt;"労働日"),0,MAX(0,MOD(E13-D13,1)*24-F13/60))</f>
        <v>0</v>
      </c>
      <c r="H13" s="17">
        <f>IF(A13="","",INT((A13-$B$4)/7)+1)</f>
        <v>1</v>
      </c>
      <c r="I13" s="26" t="n"/>
      <c r="J13" s="18" t="n">
        <v>3</v>
      </c>
      <c r="K13" s="11">
        <f>IF(AND(ISNUMBER($B$4),$B$4+14&lt;=$B$5),$B$4+14,"")</f>
        <v>46310</v>
      </c>
      <c r="L13" s="11">
        <f>IF(K13="","",MIN($B$4+20,$B$5))</f>
        <v>46316</v>
      </c>
      <c r="M13" s="17">
        <f>COUNTIF($H$11:$H$41,J13)</f>
        <v>7</v>
      </c>
      <c r="N13" s="19">
        <f>SUMIF($H$11:$H$41,J13,$G$11:$G$41)</f>
        <v>40</v>
      </c>
    </row>
    <row r="14">
      <c r="A14" s="11">
        <f>IF(ISNUMBER($B$4),IF($B$4+3&lt;=$B$5,$B$4+3,""),"")</f>
        <v>46299</v>
      </c>
      <c r="B14" s="12" t="str">
        <f>IF(A14="","",CHOOSE(WEEKDAY(A14),"日","月","火","水","木","金","土"))</f>
        <v>日</v>
      </c>
      <c r="C14" s="13" t="inlineStr">
        <is>
          <t>休日</t>
        </is>
      </c>
      <c r="D14" s="14" t="n"/>
      <c r="E14" s="14" t="n"/>
      <c r="F14" s="15" t="n"/>
      <c r="G14" s="16">
        <f>IF(OR(A14="",C14&lt;&gt;"労働日"),0,MAX(0,MOD(E14-D14,1)*24-F14/60))</f>
        <v>0</v>
      </c>
      <c r="H14" s="17">
        <f>IF(A14="","",INT((A14-$B$4)/7)+1)</f>
        <v>1</v>
      </c>
      <c r="I14" s="26" t="n"/>
      <c r="J14" s="18" t="n">
        <v>4</v>
      </c>
      <c r="K14" s="11">
        <f>IF(AND(ISNUMBER($B$4),$B$4+21&lt;=$B$5),$B$4+21,"")</f>
        <v>46317</v>
      </c>
      <c r="L14" s="11">
        <f>IF(K14="","",MIN($B$4+27,$B$5))</f>
        <v>46323</v>
      </c>
      <c r="M14" s="17">
        <f>COUNTIF($H$11:$H$41,J14)</f>
        <v>7</v>
      </c>
      <c r="N14" s="19">
        <f>SUMIF($H$11:$H$41,J14,$G$11:$G$41)</f>
        <v>43</v>
      </c>
    </row>
    <row r="15">
      <c r="A15" s="11">
        <f>IF(ISNUMBER($B$4),IF($B$4+4&lt;=$B$5,$B$4+4,""),"")</f>
        <v>46300</v>
      </c>
      <c r="B15" s="12" t="str">
        <f>IF(A15="","",CHOOSE(WEEKDAY(A15),"日","月","火","水","木","金","土"))</f>
        <v>月</v>
      </c>
      <c r="C15" s="13" t="inlineStr">
        <is>
          <t>労働日</t>
        </is>
      </c>
      <c r="D15" s="14" t="n">
        <v>0.375</v>
      </c>
      <c r="E15" s="14" t="n">
        <v>0.6666666666666666</v>
      </c>
      <c r="F15" s="15" t="n">
        <v>60</v>
      </c>
      <c r="G15" s="16">
        <f>IF(OR(A15="",C15&lt;&gt;"労働日"),0,MAX(0,MOD(E15-D15,1)*24-F15/60))</f>
        <v>6</v>
      </c>
      <c r="H15" s="17">
        <f>IF(A15="","",INT((A15-$B$4)/7)+1)</f>
        <v>1</v>
      </c>
      <c r="I15" s="26" t="n"/>
      <c r="J15" s="18" t="n">
        <v>5</v>
      </c>
      <c r="K15" s="11">
        <f>IF(AND(ISNUMBER($B$4),$B$4+28&lt;=$B$5),$B$4+28,"")</f>
        <v>46324</v>
      </c>
      <c r="L15" s="11">
        <f>IF(K15="","",MIN($B$4+34,$B$5))</f>
        <v>46326</v>
      </c>
      <c r="M15" s="17">
        <f>COUNTIF($H$11:$H$41,J15)</f>
        <v>3</v>
      </c>
      <c r="N15" s="19">
        <f>SUMIF($H$11:$H$41,J15,$G$11:$G$41)</f>
        <v>18</v>
      </c>
    </row>
    <row r="16">
      <c r="A16" s="11">
        <f>IF(ISNUMBER($B$4),IF($B$4+5&lt;=$B$5,$B$4+5,""),"")</f>
        <v>46301</v>
      </c>
      <c r="B16" s="12" t="str">
        <f>IF(A16="","",CHOOSE(WEEKDAY(A16),"日","月","火","水","木","金","土"))</f>
        <v>火</v>
      </c>
      <c r="C16" s="13" t="inlineStr">
        <is>
          <t>労働日</t>
        </is>
      </c>
      <c r="D16" s="14" t="n">
        <v>0.375</v>
      </c>
      <c r="E16" s="14" t="n">
        <v>0.6666666666666666</v>
      </c>
      <c r="F16" s="15" t="n">
        <v>60</v>
      </c>
      <c r="G16" s="16">
        <f>IF(OR(A16="",C16&lt;&gt;"労働日"),0,MAX(0,MOD(E16-D16,1)*24-F16/60))</f>
        <v>6</v>
      </c>
      <c r="H16" s="17">
        <f>IF(A16="","",INT((A16-$B$4)/7)+1)</f>
        <v>1</v>
      </c>
      <c r="I16" s="26" t="n"/>
      <c r="J16" s="26" t="n"/>
      <c r="K16" s="26" t="n"/>
      <c r="L16" s="26" t="n"/>
      <c r="M16" s="26" t="n"/>
      <c r="N16" s="26" t="n"/>
    </row>
    <row r="17">
      <c r="A17" s="11">
        <f>IF(ISNUMBER($B$4),IF($B$4+6&lt;=$B$5,$B$4+6,""),"")</f>
        <v>46302</v>
      </c>
      <c r="B17" s="12" t="str">
        <f>IF(A17="","",CHOOSE(WEEKDAY(A17),"日","月","火","水","木","金","土"))</f>
        <v>水</v>
      </c>
      <c r="C17" s="13" t="inlineStr">
        <is>
          <t>労働日</t>
        </is>
      </c>
      <c r="D17" s="14" t="n">
        <v>0.375</v>
      </c>
      <c r="E17" s="14" t="n">
        <v>0.75</v>
      </c>
      <c r="F17" s="15" t="n">
        <v>60</v>
      </c>
      <c r="G17" s="16">
        <f>IF(OR(A17="",C17&lt;&gt;"労働日"),0,MAX(0,MOD(E17-D17,1)*24-F17/60))</f>
        <v>8</v>
      </c>
      <c r="H17" s="17">
        <f>IF(A17="","",INT((A17-$B$4)/7)+1)</f>
        <v>1</v>
      </c>
      <c r="I17" s="26" t="n"/>
      <c r="J17" s="26" t="n"/>
      <c r="K17" s="26" t="n"/>
      <c r="L17" s="26" t="n"/>
      <c r="M17" s="26" t="n"/>
      <c r="N17" s="26" t="n"/>
    </row>
    <row r="18">
      <c r="A18" s="11">
        <f>IF(ISNUMBER($B$4),IF($B$4+7&lt;=$B$5,$B$4+7,""),"")</f>
        <v>46303</v>
      </c>
      <c r="B18" s="12" t="str">
        <f>IF(A18="","",CHOOSE(WEEKDAY(A18),"日","月","火","水","木","金","土"))</f>
        <v>木</v>
      </c>
      <c r="C18" s="13" t="inlineStr">
        <is>
          <t>労働日</t>
        </is>
      </c>
      <c r="D18" s="14" t="n">
        <v>0.375</v>
      </c>
      <c r="E18" s="14" t="n">
        <v>0.75</v>
      </c>
      <c r="F18" s="15" t="n">
        <v>60</v>
      </c>
      <c r="G18" s="16">
        <f>IF(OR(A18="",C18&lt;&gt;"労働日"),0,MAX(0,MOD(E18-D18,1)*24-F18/60))</f>
        <v>8</v>
      </c>
      <c r="H18" s="17">
        <f>IF(A18="","",INT((A18-$B$4)/7)+1)</f>
        <v>2</v>
      </c>
      <c r="I18" s="26" t="n"/>
      <c r="J18" s="26" t="n"/>
      <c r="K18" s="26" t="n"/>
      <c r="L18" s="26" t="n"/>
      <c r="M18" s="26" t="n"/>
      <c r="N18" s="26" t="n"/>
    </row>
    <row r="19">
      <c r="A19" s="11">
        <f>IF(ISNUMBER($B$4),IF($B$4+8&lt;=$B$5,$B$4+8,""),"")</f>
        <v>46304</v>
      </c>
      <c r="B19" s="12" t="str">
        <f>IF(A19="","",CHOOSE(WEEKDAY(A19),"日","月","火","水","木","金","土"))</f>
        <v>金</v>
      </c>
      <c r="C19" s="13" t="inlineStr">
        <is>
          <t>労働日</t>
        </is>
      </c>
      <c r="D19" s="14" t="n">
        <v>0.375</v>
      </c>
      <c r="E19" s="14" t="n">
        <v>0.75</v>
      </c>
      <c r="F19" s="15" t="n">
        <v>60</v>
      </c>
      <c r="G19" s="16">
        <f>IF(OR(A19="",C19&lt;&gt;"労働日"),0,MAX(0,MOD(E19-D19,1)*24-F19/60))</f>
        <v>8</v>
      </c>
      <c r="H19" s="17">
        <f>IF(A19="","",INT((A19-$B$4)/7)+1)</f>
        <v>2</v>
      </c>
      <c r="I19" s="26" t="n"/>
      <c r="J19" s="26" t="n"/>
      <c r="K19" s="26" t="n"/>
      <c r="L19" s="26" t="n"/>
      <c r="M19" s="26" t="n"/>
      <c r="N19" s="26" t="n"/>
    </row>
    <row r="20">
      <c r="A20" s="11">
        <f>IF(ISNUMBER($B$4),IF($B$4+9&lt;=$B$5,$B$4+9,""),"")</f>
        <v>46305</v>
      </c>
      <c r="B20" s="12" t="str">
        <f>IF(A20="","",CHOOSE(WEEKDAY(A20),"日","月","火","水","木","金","土"))</f>
        <v>土</v>
      </c>
      <c r="C20" s="13" t="inlineStr">
        <is>
          <t>休日</t>
        </is>
      </c>
      <c r="D20" s="14" t="n"/>
      <c r="E20" s="14" t="n"/>
      <c r="F20" s="15" t="n"/>
      <c r="G20" s="16">
        <f>IF(OR(A20="",C20&lt;&gt;"労働日"),0,MAX(0,MOD(E20-D20,1)*24-F20/60))</f>
        <v>0</v>
      </c>
      <c r="H20" s="17">
        <f>IF(A20="","",INT((A20-$B$4)/7)+1)</f>
        <v>2</v>
      </c>
      <c r="I20" s="26" t="n"/>
      <c r="J20" s="26" t="n"/>
      <c r="K20" s="26" t="n"/>
      <c r="L20" s="26" t="n"/>
      <c r="M20" s="26" t="n"/>
      <c r="N20" s="26" t="n"/>
    </row>
    <row r="21">
      <c r="A21" s="11">
        <f>IF(ISNUMBER($B$4),IF($B$4+10&lt;=$B$5,$B$4+10,""),"")</f>
        <v>46306</v>
      </c>
      <c r="B21" s="12" t="str">
        <f>IF(A21="","",CHOOSE(WEEKDAY(A21),"日","月","火","水","木","金","土"))</f>
        <v>日</v>
      </c>
      <c r="C21" s="13" t="inlineStr">
        <is>
          <t>休日</t>
        </is>
      </c>
      <c r="D21" s="14" t="n"/>
      <c r="E21" s="14" t="n"/>
      <c r="F21" s="15" t="n"/>
      <c r="G21" s="16">
        <f>IF(OR(A21="",C21&lt;&gt;"労働日"),0,MAX(0,MOD(E21-D21,1)*24-F21/60))</f>
        <v>0</v>
      </c>
      <c r="H21" s="17">
        <f>IF(A21="","",INT((A21-$B$4)/7)+1)</f>
        <v>2</v>
      </c>
      <c r="I21" s="26" t="n"/>
      <c r="J21" s="26" t="n"/>
      <c r="K21" s="26" t="n"/>
      <c r="L21" s="26" t="n"/>
      <c r="M21" s="26" t="n"/>
      <c r="N21" s="26" t="n"/>
    </row>
    <row r="22">
      <c r="A22" s="11">
        <f>IF(ISNUMBER($B$4),IF($B$4+11&lt;=$B$5,$B$4+11,""),"")</f>
        <v>46307</v>
      </c>
      <c r="B22" s="12" t="str">
        <f>IF(A22="","",CHOOSE(WEEKDAY(A22),"日","月","火","水","木","金","土"))</f>
        <v>月</v>
      </c>
      <c r="C22" s="13" t="inlineStr">
        <is>
          <t>労働日</t>
        </is>
      </c>
      <c r="D22" s="14" t="n">
        <v>0.375</v>
      </c>
      <c r="E22" s="14" t="n">
        <v>0.75</v>
      </c>
      <c r="F22" s="15" t="n">
        <v>60</v>
      </c>
      <c r="G22" s="16">
        <f>IF(OR(A22="",C22&lt;&gt;"労働日"),0,MAX(0,MOD(E22-D22,1)*24-F22/60))</f>
        <v>8</v>
      </c>
      <c r="H22" s="17">
        <f>IF(A22="","",INT((A22-$B$4)/7)+1)</f>
        <v>2</v>
      </c>
      <c r="I22" s="26" t="n"/>
      <c r="J22" s="26" t="n"/>
      <c r="K22" s="26" t="n"/>
      <c r="L22" s="26" t="n"/>
      <c r="M22" s="26" t="n"/>
      <c r="N22" s="26" t="n"/>
    </row>
    <row r="23">
      <c r="A23" s="11">
        <f>IF(ISNUMBER($B$4),IF($B$4+12&lt;=$B$5,$B$4+12,""),"")</f>
        <v>46308</v>
      </c>
      <c r="B23" s="12" t="str">
        <f>IF(A23="","",CHOOSE(WEEKDAY(A23),"日","月","火","水","木","金","土"))</f>
        <v>火</v>
      </c>
      <c r="C23" s="13" t="inlineStr">
        <is>
          <t>労働日</t>
        </is>
      </c>
      <c r="D23" s="14" t="n">
        <v>0.375</v>
      </c>
      <c r="E23" s="14" t="n">
        <v>0.75</v>
      </c>
      <c r="F23" s="15" t="n">
        <v>60</v>
      </c>
      <c r="G23" s="16">
        <f>IF(OR(A23="",C23&lt;&gt;"労働日"),0,MAX(0,MOD(E23-D23,1)*24-F23/60))</f>
        <v>8</v>
      </c>
      <c r="H23" s="17">
        <f>IF(A23="","",INT((A23-$B$4)/7)+1)</f>
        <v>2</v>
      </c>
      <c r="I23" s="26" t="n"/>
      <c r="J23" s="26" t="n"/>
      <c r="K23" s="26" t="n"/>
      <c r="L23" s="26" t="n"/>
      <c r="M23" s="26" t="n"/>
      <c r="N23" s="26" t="n"/>
    </row>
    <row r="24">
      <c r="A24" s="11">
        <f>IF(ISNUMBER($B$4),IF($B$4+13&lt;=$B$5,$B$4+13,""),"")</f>
        <v>46309</v>
      </c>
      <c r="B24" s="12" t="str">
        <f>IF(A24="","",CHOOSE(WEEKDAY(A24),"日","月","火","水","木","金","土"))</f>
        <v>水</v>
      </c>
      <c r="C24" s="13" t="inlineStr">
        <is>
          <t>労働日</t>
        </is>
      </c>
      <c r="D24" s="14" t="n">
        <v>0.375</v>
      </c>
      <c r="E24" s="14" t="n">
        <v>0.75</v>
      </c>
      <c r="F24" s="15" t="n">
        <v>60</v>
      </c>
      <c r="G24" s="16">
        <f>IF(OR(A24="",C24&lt;&gt;"労働日"),0,MAX(0,MOD(E24-D24,1)*24-F24/60))</f>
        <v>8</v>
      </c>
      <c r="H24" s="17">
        <f>IF(A24="","",INT((A24-$B$4)/7)+1)</f>
        <v>2</v>
      </c>
      <c r="I24" s="26" t="n"/>
      <c r="J24" s="26" t="n"/>
      <c r="K24" s="26" t="n"/>
      <c r="L24" s="26" t="n"/>
      <c r="M24" s="26" t="n"/>
      <c r="N24" s="26" t="n"/>
    </row>
    <row r="25">
      <c r="A25" s="11">
        <f>IF(ISNUMBER($B$4),IF($B$4+14&lt;=$B$5,$B$4+14,""),"")</f>
        <v>46310</v>
      </c>
      <c r="B25" s="12" t="str">
        <f>IF(A25="","",CHOOSE(WEEKDAY(A25),"日","月","火","水","木","金","土"))</f>
        <v>木</v>
      </c>
      <c r="C25" s="13" t="inlineStr">
        <is>
          <t>労働日</t>
        </is>
      </c>
      <c r="D25" s="14" t="n">
        <v>0.375</v>
      </c>
      <c r="E25" s="14" t="n">
        <v>0.75</v>
      </c>
      <c r="F25" s="15" t="n">
        <v>60</v>
      </c>
      <c r="G25" s="16">
        <f>IF(OR(A25="",C25&lt;&gt;"労働日"),0,MAX(0,MOD(E25-D25,1)*24-F25/60))</f>
        <v>8</v>
      </c>
      <c r="H25" s="17">
        <f>IF(A25="","",INT((A25-$B$4)/7)+1)</f>
        <v>3</v>
      </c>
      <c r="I25" s="26" t="n"/>
      <c r="J25" s="26" t="n"/>
      <c r="K25" s="26" t="n"/>
      <c r="L25" s="26" t="n"/>
      <c r="M25" s="26" t="n"/>
      <c r="N25" s="26" t="n"/>
    </row>
    <row r="26">
      <c r="A26" s="11">
        <f>IF(ISNUMBER($B$4),IF($B$4+15&lt;=$B$5,$B$4+15,""),"")</f>
        <v>46311</v>
      </c>
      <c r="B26" s="12" t="str">
        <f>IF(A26="","",CHOOSE(WEEKDAY(A26),"日","月","火","水","木","金","土"))</f>
        <v>金</v>
      </c>
      <c r="C26" s="13" t="inlineStr">
        <is>
          <t>労働日</t>
        </is>
      </c>
      <c r="D26" s="14" t="n">
        <v>0.375</v>
      </c>
      <c r="E26" s="14" t="n">
        <v>0.75</v>
      </c>
      <c r="F26" s="15" t="n">
        <v>60</v>
      </c>
      <c r="G26" s="16">
        <f>IF(OR(A26="",C26&lt;&gt;"労働日"),0,MAX(0,MOD(E26-D26,1)*24-F26/60))</f>
        <v>8</v>
      </c>
      <c r="H26" s="17">
        <f>IF(A26="","",INT((A26-$B$4)/7)+1)</f>
        <v>3</v>
      </c>
      <c r="I26" s="26" t="n"/>
      <c r="J26" s="26" t="n"/>
      <c r="K26" s="26" t="n"/>
      <c r="L26" s="26" t="n"/>
      <c r="M26" s="26" t="n"/>
      <c r="N26" s="26" t="n"/>
    </row>
    <row r="27">
      <c r="A27" s="11">
        <f>IF(ISNUMBER($B$4),IF($B$4+16&lt;=$B$5,$B$4+16,""),"")</f>
        <v>46312</v>
      </c>
      <c r="B27" s="12" t="str">
        <f>IF(A27="","",CHOOSE(WEEKDAY(A27),"日","月","火","水","木","金","土"))</f>
        <v>土</v>
      </c>
      <c r="C27" s="13" t="inlineStr">
        <is>
          <t>休日</t>
        </is>
      </c>
      <c r="D27" s="14" t="n"/>
      <c r="E27" s="14" t="n"/>
      <c r="F27" s="15" t="n"/>
      <c r="G27" s="16">
        <f>IF(OR(A27="",C27&lt;&gt;"労働日"),0,MAX(0,MOD(E27-D27,1)*24-F27/60))</f>
        <v>0</v>
      </c>
      <c r="H27" s="17">
        <f>IF(A27="","",INT((A27-$B$4)/7)+1)</f>
        <v>3</v>
      </c>
      <c r="I27" s="26" t="n"/>
      <c r="J27" s="26" t="n"/>
      <c r="K27" s="26" t="n"/>
      <c r="L27" s="26" t="n"/>
      <c r="M27" s="26" t="n"/>
      <c r="N27" s="26" t="n"/>
    </row>
    <row r="28">
      <c r="A28" s="11">
        <f>IF(ISNUMBER($B$4),IF($B$4+17&lt;=$B$5,$B$4+17,""),"")</f>
        <v>46313</v>
      </c>
      <c r="B28" s="12" t="str">
        <f>IF(A28="","",CHOOSE(WEEKDAY(A28),"日","月","火","水","木","金","土"))</f>
        <v>日</v>
      </c>
      <c r="C28" s="13" t="inlineStr">
        <is>
          <t>休日</t>
        </is>
      </c>
      <c r="D28" s="14" t="n"/>
      <c r="E28" s="14" t="n"/>
      <c r="F28" s="15" t="n"/>
      <c r="G28" s="16">
        <f>IF(OR(A28="",C28&lt;&gt;"労働日"),0,MAX(0,MOD(E28-D28,1)*24-F28/60))</f>
        <v>0</v>
      </c>
      <c r="H28" s="17">
        <f>IF(A28="","",INT((A28-$B$4)/7)+1)</f>
        <v>3</v>
      </c>
      <c r="I28" s="26" t="n"/>
      <c r="J28" s="26" t="n"/>
      <c r="K28" s="26" t="n"/>
      <c r="L28" s="26" t="n"/>
      <c r="M28" s="26" t="n"/>
      <c r="N28" s="26" t="n"/>
    </row>
    <row r="29">
      <c r="A29" s="11">
        <f>IF(ISNUMBER($B$4),IF($B$4+18&lt;=$B$5,$B$4+18,""),"")</f>
        <v>46314</v>
      </c>
      <c r="B29" s="12" t="str">
        <f>IF(A29="","",CHOOSE(WEEKDAY(A29),"日","月","火","水","木","金","土"))</f>
        <v>月</v>
      </c>
      <c r="C29" s="13" t="inlineStr">
        <is>
          <t>労働日</t>
        </is>
      </c>
      <c r="D29" s="14" t="n">
        <v>0.375</v>
      </c>
      <c r="E29" s="14" t="n">
        <v>0.75</v>
      </c>
      <c r="F29" s="15" t="n">
        <v>60</v>
      </c>
      <c r="G29" s="16">
        <f>IF(OR(A29="",C29&lt;&gt;"労働日"),0,MAX(0,MOD(E29-D29,1)*24-F29/60))</f>
        <v>8</v>
      </c>
      <c r="H29" s="17">
        <f>IF(A29="","",INT((A29-$B$4)/7)+1)</f>
        <v>3</v>
      </c>
      <c r="I29" s="26" t="n"/>
      <c r="J29" s="26" t="n"/>
      <c r="K29" s="26" t="n"/>
      <c r="L29" s="26" t="n"/>
      <c r="M29" s="26" t="n"/>
      <c r="N29" s="26" t="n"/>
    </row>
    <row r="30">
      <c r="A30" s="11">
        <f>IF(ISNUMBER($B$4),IF($B$4+19&lt;=$B$5,$B$4+19,""),"")</f>
        <v>46315</v>
      </c>
      <c r="B30" s="12" t="str">
        <f>IF(A30="","",CHOOSE(WEEKDAY(A30),"日","月","火","水","木","金","土"))</f>
        <v>火</v>
      </c>
      <c r="C30" s="13" t="inlineStr">
        <is>
          <t>労働日</t>
        </is>
      </c>
      <c r="D30" s="14" t="n">
        <v>0.375</v>
      </c>
      <c r="E30" s="14" t="n">
        <v>0.75</v>
      </c>
      <c r="F30" s="15" t="n">
        <v>60</v>
      </c>
      <c r="G30" s="16">
        <f>IF(OR(A30="",C30&lt;&gt;"労働日"),0,MAX(0,MOD(E30-D30,1)*24-F30/60))</f>
        <v>8</v>
      </c>
      <c r="H30" s="17">
        <f>IF(A30="","",INT((A30-$B$4)/7)+1)</f>
        <v>3</v>
      </c>
      <c r="I30" s="26" t="n"/>
      <c r="J30" s="26" t="n"/>
      <c r="K30" s="26" t="n"/>
      <c r="L30" s="26" t="n"/>
      <c r="M30" s="26" t="n"/>
      <c r="N30" s="26" t="n"/>
    </row>
    <row r="31">
      <c r="A31" s="11">
        <f>IF(ISNUMBER($B$4),IF($B$4+20&lt;=$B$5,$B$4+20,""),"")</f>
        <v>46316</v>
      </c>
      <c r="B31" s="12" t="str">
        <f>IF(A31="","",CHOOSE(WEEKDAY(A31),"日","月","火","水","木","金","土"))</f>
        <v>水</v>
      </c>
      <c r="C31" s="13" t="inlineStr">
        <is>
          <t>労働日</t>
        </is>
      </c>
      <c r="D31" s="14" t="n">
        <v>0.375</v>
      </c>
      <c r="E31" s="14" t="n">
        <v>0.75</v>
      </c>
      <c r="F31" s="15" t="n">
        <v>60</v>
      </c>
      <c r="G31" s="16">
        <f>IF(OR(A31="",C31&lt;&gt;"労働日"),0,MAX(0,MOD(E31-D31,1)*24-F31/60))</f>
        <v>8</v>
      </c>
      <c r="H31" s="17">
        <f>IF(A31="","",INT((A31-$B$4)/7)+1)</f>
        <v>3</v>
      </c>
      <c r="I31" s="26" t="n"/>
      <c r="J31" s="26" t="n"/>
      <c r="K31" s="26" t="n"/>
      <c r="L31" s="26" t="n"/>
      <c r="M31" s="26" t="n"/>
      <c r="N31" s="26" t="n"/>
    </row>
    <row r="32">
      <c r="A32" s="11">
        <f>IF(ISNUMBER($B$4),IF($B$4+21&lt;=$B$5,$B$4+21,""),"")</f>
        <v>46317</v>
      </c>
      <c r="B32" s="12" t="str">
        <f>IF(A32="","",CHOOSE(WEEKDAY(A32),"日","月","火","水","木","金","土"))</f>
        <v>木</v>
      </c>
      <c r="C32" s="13" t="inlineStr">
        <is>
          <t>労働日</t>
        </is>
      </c>
      <c r="D32" s="14" t="n">
        <v>0.375</v>
      </c>
      <c r="E32" s="14" t="n">
        <v>0.75</v>
      </c>
      <c r="F32" s="15" t="n">
        <v>60</v>
      </c>
      <c r="G32" s="16">
        <f>IF(OR(A32="",C32&lt;&gt;"労働日"),0,MAX(0,MOD(E32-D32,1)*24-F32/60))</f>
        <v>8</v>
      </c>
      <c r="H32" s="17">
        <f>IF(A32="","",INT((A32-$B$4)/7)+1)</f>
        <v>4</v>
      </c>
      <c r="I32" s="26" t="n"/>
      <c r="J32" s="26" t="n"/>
      <c r="K32" s="26" t="n"/>
      <c r="L32" s="26" t="n"/>
      <c r="M32" s="26" t="n"/>
      <c r="N32" s="26" t="n"/>
    </row>
    <row r="33">
      <c r="A33" s="11">
        <f>IF(ISNUMBER($B$4),IF($B$4+22&lt;=$B$5,$B$4+22,""),"")</f>
        <v>46318</v>
      </c>
      <c r="B33" s="12" t="str">
        <f>IF(A33="","",CHOOSE(WEEKDAY(A33),"日","月","火","水","木","金","土"))</f>
        <v>金</v>
      </c>
      <c r="C33" s="13" t="inlineStr">
        <is>
          <t>労働日</t>
        </is>
      </c>
      <c r="D33" s="14" t="n">
        <v>0.375</v>
      </c>
      <c r="E33" s="14" t="n">
        <v>0.75</v>
      </c>
      <c r="F33" s="15" t="n">
        <v>60</v>
      </c>
      <c r="G33" s="16">
        <f>IF(OR(A33="",C33&lt;&gt;"労働日"),0,MAX(0,MOD(E33-D33,1)*24-F33/60))</f>
        <v>8</v>
      </c>
      <c r="H33" s="17">
        <f>IF(A33="","",INT((A33-$B$4)/7)+1)</f>
        <v>4</v>
      </c>
      <c r="I33" s="26" t="n"/>
      <c r="J33" s="26" t="n"/>
      <c r="K33" s="26" t="n"/>
      <c r="L33" s="26" t="n"/>
      <c r="M33" s="26" t="n"/>
      <c r="N33" s="26" t="n"/>
    </row>
    <row r="34">
      <c r="A34" s="11">
        <f>IF(ISNUMBER($B$4),IF($B$4+23&lt;=$B$5,$B$4+23,""),"")</f>
        <v>46319</v>
      </c>
      <c r="B34" s="12" t="str">
        <f>IF(A34="","",CHOOSE(WEEKDAY(A34),"日","月","火","水","木","金","土"))</f>
        <v>土</v>
      </c>
      <c r="C34" s="13" t="inlineStr">
        <is>
          <t>休日</t>
        </is>
      </c>
      <c r="D34" s="14" t="n"/>
      <c r="E34" s="14" t="n"/>
      <c r="F34" s="15" t="n"/>
      <c r="G34" s="16">
        <f>IF(OR(A34="",C34&lt;&gt;"労働日"),0,MAX(0,MOD(E34-D34,1)*24-F34/60))</f>
        <v>0</v>
      </c>
      <c r="H34" s="17">
        <f>IF(A34="","",INT((A34-$B$4)/7)+1)</f>
        <v>4</v>
      </c>
      <c r="I34" s="26" t="n"/>
      <c r="J34" s="26" t="n"/>
      <c r="K34" s="26" t="n"/>
      <c r="L34" s="26" t="n"/>
      <c r="M34" s="26" t="n"/>
      <c r="N34" s="26" t="n"/>
    </row>
    <row r="35">
      <c r="A35" s="11">
        <f>IF(ISNUMBER($B$4),IF($B$4+24&lt;=$B$5,$B$4+24,""),"")</f>
        <v>46320</v>
      </c>
      <c r="B35" s="12" t="str">
        <f>IF(A35="","",CHOOSE(WEEKDAY(A35),"日","月","火","水","木","金","土"))</f>
        <v>日</v>
      </c>
      <c r="C35" s="13" t="inlineStr">
        <is>
          <t>休日</t>
        </is>
      </c>
      <c r="D35" s="14" t="n"/>
      <c r="E35" s="14" t="n"/>
      <c r="F35" s="15" t="n"/>
      <c r="G35" s="16">
        <f>IF(OR(A35="",C35&lt;&gt;"労働日"),0,MAX(0,MOD(E35-D35,1)*24-F35/60))</f>
        <v>0</v>
      </c>
      <c r="H35" s="17">
        <f>IF(A35="","",INT((A35-$B$4)/7)+1)</f>
        <v>4</v>
      </c>
      <c r="I35" s="26" t="n"/>
      <c r="J35" s="26" t="n"/>
      <c r="K35" s="26" t="n"/>
      <c r="L35" s="26" t="n"/>
      <c r="M35" s="26" t="n"/>
      <c r="N35" s="26" t="n"/>
    </row>
    <row r="36">
      <c r="A36" s="11">
        <f>IF(ISNUMBER($B$4),IF($B$4+25&lt;=$B$5,$B$4+25,""),"")</f>
        <v>46321</v>
      </c>
      <c r="B36" s="12" t="str">
        <f>IF(A36="","",CHOOSE(WEEKDAY(A36),"日","月","火","水","木","金","土"))</f>
        <v>月</v>
      </c>
      <c r="C36" s="13" t="inlineStr">
        <is>
          <t>労働日</t>
        </is>
      </c>
      <c r="D36" s="14" t="n">
        <v>0.375</v>
      </c>
      <c r="E36" s="14" t="n">
        <v>0.7916666666666666</v>
      </c>
      <c r="F36" s="15" t="n">
        <v>60</v>
      </c>
      <c r="G36" s="16">
        <f>IF(OR(A36="",C36&lt;&gt;"労働日"),0,MAX(0,MOD(E36-D36,1)*24-F36/60))</f>
        <v>9</v>
      </c>
      <c r="H36" s="17">
        <f>IF(A36="","",INT((A36-$B$4)/7)+1)</f>
        <v>4</v>
      </c>
      <c r="I36" s="26" t="n"/>
      <c r="J36" s="26" t="n"/>
      <c r="K36" s="26" t="n"/>
      <c r="L36" s="26" t="n"/>
      <c r="M36" s="26" t="n"/>
      <c r="N36" s="26" t="n"/>
    </row>
    <row r="37">
      <c r="A37" s="11">
        <f>IF(ISNUMBER($B$4),IF($B$4+26&lt;=$B$5,$B$4+26,""),"")</f>
        <v>46322</v>
      </c>
      <c r="B37" s="12" t="str">
        <f>IF(A37="","",CHOOSE(WEEKDAY(A37),"日","月","火","水","木","金","土"))</f>
        <v>火</v>
      </c>
      <c r="C37" s="13" t="inlineStr">
        <is>
          <t>労働日</t>
        </is>
      </c>
      <c r="D37" s="14" t="n">
        <v>0.375</v>
      </c>
      <c r="E37" s="14" t="n">
        <v>0.7916666666666666</v>
      </c>
      <c r="F37" s="15" t="n">
        <v>60</v>
      </c>
      <c r="G37" s="16">
        <f>IF(OR(A37="",C37&lt;&gt;"労働日"),0,MAX(0,MOD(E37-D37,1)*24-F37/60))</f>
        <v>9</v>
      </c>
      <c r="H37" s="17">
        <f>IF(A37="","",INT((A37-$B$4)/7)+1)</f>
        <v>4</v>
      </c>
      <c r="I37" s="26" t="n"/>
      <c r="J37" s="26" t="n"/>
      <c r="K37" s="26" t="n"/>
      <c r="L37" s="26" t="n"/>
      <c r="M37" s="26" t="n"/>
      <c r="N37" s="26" t="n"/>
    </row>
    <row r="38">
      <c r="A38" s="11">
        <f>IF(ISNUMBER($B$4),IF($B$4+27&lt;=$B$5,$B$4+27,""),"")</f>
        <v>46323</v>
      </c>
      <c r="B38" s="12" t="str">
        <f>IF(A38="","",CHOOSE(WEEKDAY(A38),"日","月","火","水","木","金","土"))</f>
        <v>水</v>
      </c>
      <c r="C38" s="13" t="inlineStr">
        <is>
          <t>労働日</t>
        </is>
      </c>
      <c r="D38" s="14" t="n">
        <v>0.375</v>
      </c>
      <c r="E38" s="14" t="n">
        <v>0.7916666666666666</v>
      </c>
      <c r="F38" s="15" t="n">
        <v>60</v>
      </c>
      <c r="G38" s="16">
        <f>IF(OR(A38="",C38&lt;&gt;"労働日"),0,MAX(0,MOD(E38-D38,1)*24-F38/60))</f>
        <v>9</v>
      </c>
      <c r="H38" s="17">
        <f>IF(A38="","",INT((A38-$B$4)/7)+1)</f>
        <v>4</v>
      </c>
      <c r="I38" s="26" t="n"/>
      <c r="J38" s="26" t="n"/>
      <c r="K38" s="26" t="n"/>
      <c r="L38" s="26" t="n"/>
      <c r="M38" s="26" t="n"/>
      <c r="N38" s="26" t="n"/>
    </row>
    <row r="39">
      <c r="A39" s="11">
        <f>IF(ISNUMBER($B$4),IF($B$4+28&lt;=$B$5,$B$4+28,""),"")</f>
        <v>46324</v>
      </c>
      <c r="B39" s="12" t="str">
        <f>IF(A39="","",CHOOSE(WEEKDAY(A39),"日","月","火","水","木","金","土"))</f>
        <v>木</v>
      </c>
      <c r="C39" s="13" t="inlineStr">
        <is>
          <t>労働日</t>
        </is>
      </c>
      <c r="D39" s="14" t="n">
        <v>0.375</v>
      </c>
      <c r="E39" s="14" t="n">
        <v>0.7916666666666666</v>
      </c>
      <c r="F39" s="15" t="n">
        <v>60</v>
      </c>
      <c r="G39" s="16">
        <f>IF(OR(A39="",C39&lt;&gt;"労働日"),0,MAX(0,MOD(E39-D39,1)*24-F39/60))</f>
        <v>9</v>
      </c>
      <c r="H39" s="17">
        <f>IF(A39="","",INT((A39-$B$4)/7)+1)</f>
        <v>5</v>
      </c>
      <c r="I39" s="26" t="n"/>
      <c r="J39" s="26" t="n"/>
      <c r="K39" s="26" t="n"/>
      <c r="L39" s="26" t="n"/>
      <c r="M39" s="26" t="n"/>
      <c r="N39" s="26" t="n"/>
    </row>
    <row r="40">
      <c r="A40" s="11">
        <f>IF(ISNUMBER($B$4),IF($B$4+29&lt;=$B$5,$B$4+29,""),"")</f>
        <v>46325</v>
      </c>
      <c r="B40" s="12" t="str">
        <f>IF(A40="","",CHOOSE(WEEKDAY(A40),"日","月","火","水","木","金","土"))</f>
        <v>金</v>
      </c>
      <c r="C40" s="13" t="inlineStr">
        <is>
          <t>労働日</t>
        </is>
      </c>
      <c r="D40" s="14" t="n">
        <v>0.375</v>
      </c>
      <c r="E40" s="14" t="n">
        <v>0.7916666666666666</v>
      </c>
      <c r="F40" s="15" t="n">
        <v>60</v>
      </c>
      <c r="G40" s="16">
        <f>IF(OR(A40="",C40&lt;&gt;"労働日"),0,MAX(0,MOD(E40-D40,1)*24-F40/60))</f>
        <v>9</v>
      </c>
      <c r="H40" s="17">
        <f>IF(A40="","",INT((A40-$B$4)/7)+1)</f>
        <v>5</v>
      </c>
      <c r="I40" s="26" t="n"/>
      <c r="J40" s="26" t="n"/>
      <c r="K40" s="26" t="n"/>
      <c r="L40" s="26" t="n"/>
      <c r="M40" s="26" t="n"/>
      <c r="N40" s="26" t="n"/>
    </row>
    <row r="41">
      <c r="A41" s="11">
        <f>IF(ISNUMBER($B$4),IF($B$4+30&lt;=$B$5,$B$4+30,""),"")</f>
        <v>46326</v>
      </c>
      <c r="B41" s="12" t="str">
        <f>IF(A41="","",CHOOSE(WEEKDAY(A41),"日","月","火","水","木","金","土"))</f>
        <v>土</v>
      </c>
      <c r="C41" s="13" t="inlineStr">
        <is>
          <t>休日</t>
        </is>
      </c>
      <c r="D41" s="14" t="n"/>
      <c r="E41" s="14" t="n"/>
      <c r="F41" s="15" t="n"/>
      <c r="G41" s="16">
        <f>IF(OR(A41="",C41&lt;&gt;"労働日"),0,MAX(0,MOD(E41-D41,1)*24-F41/60))</f>
        <v>0</v>
      </c>
      <c r="H41" s="17">
        <f>IF(A41="","",INT((A41-$B$4)/7)+1)</f>
        <v>5</v>
      </c>
      <c r="I41" s="26" t="n"/>
      <c r="J41" s="26" t="n"/>
      <c r="K41" s="26" t="n"/>
      <c r="L41" s="26" t="n"/>
      <c r="M41" s="26" t="n"/>
      <c r="N41" s="26" t="n"/>
    </row>
    <row r="42">
      <c r="A42" s="26" t="n"/>
      <c r="B42" s="26" t="n"/>
      <c r="C42" s="26" t="n"/>
      <c r="D42" s="26" t="n"/>
      <c r="E42" s="26" t="n"/>
      <c r="F42" s="26" t="n"/>
      <c r="G42" s="26" t="n"/>
      <c r="H42" s="26" t="n"/>
      <c r="I42" s="26" t="n"/>
      <c r="J42" s="26" t="n"/>
      <c r="K42" s="26" t="n"/>
      <c r="L42" s="26" t="n"/>
      <c r="M42" s="26" t="n"/>
      <c r="N42" s="26" t="n"/>
    </row>
    <row r="43">
      <c r="A43" s="26" t="n"/>
      <c r="B43" s="26" t="n"/>
      <c r="C43" s="26" t="n"/>
      <c r="D43" s="26" t="n"/>
      <c r="E43" s="26" t="n"/>
      <c r="F43" s="26" t="n"/>
      <c r="G43" s="26" t="n"/>
      <c r="H43" s="26" t="n"/>
      <c r="I43" s="26" t="n"/>
      <c r="J43" s="26" t="n"/>
      <c r="K43" s="26" t="n"/>
      <c r="L43" s="26" t="n"/>
      <c r="M43" s="26" t="n"/>
      <c r="N43" s="26" t="n"/>
    </row>
    <row r="44">
      <c r="A44" s="26" t="n"/>
      <c r="B44" s="26" t="n"/>
      <c r="C44" s="26" t="n"/>
      <c r="D44" s="26" t="n"/>
      <c r="E44" s="26" t="n"/>
      <c r="F44" s="26" t="n"/>
      <c r="G44" s="26" t="n"/>
      <c r="H44" s="26" t="n"/>
      <c r="I44" s="26" t="n"/>
      <c r="J44" s="26" t="n"/>
      <c r="K44" s="26" t="n"/>
      <c r="L44" s="26" t="n"/>
      <c r="M44" s="26" t="n"/>
      <c r="N44" s="26" t="n"/>
    </row>
    <row r="45">
      <c r="A45" s="20" t="inlineStr">
        <is>
          <t>対象期間の集計と判定</t>
        </is>
      </c>
      <c r="B45" s="31" t="n"/>
      <c r="C45" s="31" t="n"/>
      <c r="D45" s="31" t="n"/>
      <c r="E45" s="32" t="n"/>
      <c r="F45" s="26" t="n"/>
      <c r="G45" s="30" t="inlineStr">
        <is>
          <t>【根拠】 1箇月以内の期間を平均し1週間当たりの労働時間が週の法定労働時間を超えない定めをすること（労働基準法第32条の2第1項。週の法定労働時間が44時間の事業場は施行規則第25条の2第2項）。総枠は 週の法定労働時間×対象期間の暦日数÷7 です。1日の始業・終業が日をまたぐ勤務も計算できます。週の合計は起算日から7日ごとに区切っています
（就業規則等で週の起算日を定めている場合は、その区切りで確かめてください）。
1箇月単位には、1日・1週の労働時間の上限や連続労働日数の上限はありません。
この表はセルフチェック用です。</t>
        </is>
      </c>
    </row>
    <row r="46" ht="20" customHeight="1">
      <c r="A46" s="22" t="inlineStr">
        <is>
          <t>対象期間の総労働時間</t>
        </is>
      </c>
      <c r="B46" s="32" t="n"/>
      <c r="C46" s="23">
        <f>SUM(G11:G41)</f>
        <v>173</v>
      </c>
      <c r="D46" s="31" t="n"/>
      <c r="E46" s="32" t="n"/>
      <c r="F46" s="26" t="n"/>
    </row>
    <row r="47" ht="30" customHeight="1">
      <c r="A47" s="22" t="inlineStr">
        <is>
          <t>総枠（週の法定労働時間×暦日数÷7）</t>
        </is>
      </c>
      <c r="B47" s="32" t="n"/>
      <c r="C47" s="23">
        <f>IF(B6="","",B7*B6/7)</f>
        <v>177.142857142857</v>
      </c>
      <c r="D47" s="31" t="n"/>
      <c r="E47" s="32" t="n"/>
      <c r="F47" s="26" t="n"/>
    </row>
    <row r="48" ht="20" customHeight="1">
      <c r="A48" s="22" t="inlineStr">
        <is>
          <t>週平均の労働時間</t>
        </is>
      </c>
      <c r="B48" s="32" t="n"/>
      <c r="C48" s="23">
        <f>IF(OR(B6="",B6=0),"",C46/B6*7)</f>
        <v>39.0645161290323</v>
      </c>
      <c r="D48" s="31" t="n"/>
      <c r="E48" s="32" t="n"/>
      <c r="F48" s="26" t="n"/>
    </row>
    <row r="49" ht="30" customHeight="1">
      <c r="A49" s="22" t="inlineStr">
        <is>
          <t>判定（対象期間を平均して週の法定労働時間以内か）</t>
        </is>
      </c>
      <c r="B49" s="32" t="n"/>
      <c r="C49" s="24" t="str">
        <f>IF(B6="","未入力（起算日）",IF(C51&gt;0,"未入力（区分が空の日があります）",IF(C46&lt;=C47,"範囲内","超過")))</f>
        <v>範囲内</v>
      </c>
      <c r="D49" s="31" t="n"/>
      <c r="E49" s="32" t="n"/>
      <c r="F49" s="26" t="n"/>
    </row>
    <row r="50" ht="20" customHeight="1">
      <c r="A50" s="22" t="inlineStr">
        <is>
          <t>労働日の数</t>
        </is>
      </c>
      <c r="B50" s="32" t="n"/>
      <c r="C50" s="8">
        <f>COUNTIF(C11:C41,"労働日")</f>
        <v>22</v>
      </c>
      <c r="D50" s="31" t="n"/>
      <c r="E50" s="32" t="n"/>
      <c r="F50" s="26" t="n"/>
    </row>
    <row r="51" ht="20" customHeight="1">
      <c r="A51" s="22" t="inlineStr">
        <is>
          <t>区分が空の日の数</t>
        </is>
      </c>
      <c r="B51" s="32" t="n"/>
      <c r="C51" s="8">
        <f>SUMPRODUCT((A11:A41&lt;&gt;"")*(C11:C41=""))</f>
        <v>0</v>
      </c>
      <c r="D51" s="31" t="n"/>
      <c r="E51" s="32" t="n"/>
      <c r="F51" s="26" t="n"/>
    </row>
  </sheetData>
  <mergeCells count="19">
    <mergeCell ref="A48:B48"/>
    <mergeCell ref="C50:E50"/>
    <mergeCell ref="B7:C7"/>
    <mergeCell ref="A49:B49"/>
    <mergeCell ref="A51:B51"/>
    <mergeCell ref="A45:E45"/>
    <mergeCell ref="C51:E51"/>
    <mergeCell ref="C46:E46"/>
    <mergeCell ref="A46:B46"/>
    <mergeCell ref="C48:E48"/>
    <mergeCell ref="B3:E3"/>
    <mergeCell ref="A50:B50"/>
    <mergeCell ref="A47:B47"/>
    <mergeCell ref="C49:E49"/>
    <mergeCell ref="B6:C6"/>
    <mergeCell ref="B5:C5"/>
    <mergeCell ref="B4:C4"/>
    <mergeCell ref="G45:N51"/>
    <mergeCell ref="C47:E47"/>
  </mergeCells>
  <conditionalFormatting sqref="C49:E49">
    <cfRule type="expression" priority="1" dxfId="0">
      <formula>LEFT(C49,3)="範囲内"</formula>
    </cfRule>
    <cfRule type="expression" priority="2" dxfId="1">
      <formula>LEFT(C49,2)="超過"</formula>
    </cfRule>
    <cfRule type="expression" priority="3" dxfId="2">
      <formula>LEFT(C49,3)="要確認"</formula>
    </cfRule>
  </conditionalFormatting>
  <dataValidations count="4">
    <dataValidation sqref="C11:C41" showDropDown="0" showInputMessage="0" showErrorMessage="0" allowBlank="1" errorTitle="入力の誤り" error="リストから選んでください" type="list">
      <formula1>"労働日,休日"</formula1>
    </dataValidation>
    <dataValidation sqref="F11:F41" showDropDown="0" showInputMessage="0" showErrorMessage="0" allowBlank="1" errorTitle="入力の誤り" error="0〜600 の数を入れてください" type="whole" operator="between">
      <formula1>0</formula1>
      <formula2>600</formula2>
    </dataValidation>
    <dataValidation sqref="B4:C4" showDropDown="0" showInputMessage="0" showErrorMessage="0" allowBlank="1" errorTitle="入力の誤り" error="日付を入れてください（例 2026/10/1）" type="date" operator="greaterThan">
      <formula1>36526</formula1>
    </dataValidation>
    <dataValidation sqref="B7:C7" showDropDown="0" showInputMessage="0" showErrorMessage="0" allowBlank="1" errorTitle="入力の誤り" error="1〜60 の数を入れてください" type="decimal" operator="between">
      <formula1>1</formula1>
      <formula2>60</formula2>
    </dataValidation>
  </dataValidations>
  <pageMargins left="0.4" right="0.4" top="0.5" bottom="0.5"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2026-10-18T13:43:18Z</dcterms:created>
  <dcterms:modified xmlns:dcterms="http://purl.org/dc/terms/" xmlns:xsi="http://www.w3.org/2001/XMLSchema-instance" xsi:type="dcterms:W3CDTF">2026-10-18T13:43:21Z</dcterms:modified>
</cp:coreProperties>
</file>