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設定" sheetId="1" state="visible" r:id="rId1"/>
    <sheet xmlns:r="http://schemas.openxmlformats.org/officeDocument/2006/relationships" name="年間" sheetId="2" state="visible" r:id="rId2"/>
    <sheet xmlns:r="http://schemas.openxmlformats.org/officeDocument/2006/relationships" name="月間" sheetId="3" state="visible" r:id="rId3"/>
    <sheet xmlns:r="http://schemas.openxmlformats.org/officeDocument/2006/relationships" name="祝日" sheetId="4" state="visible" r:id="rId4"/>
  </sheets>
  <definedNames>
    <definedName name="_xlnm.Print_Area" localSheetId="1">'年間'!$A$1:$AE$46</definedName>
    <definedName name="_xlnm.Print_Area" localSheetId="2">'月間'!$A$1:$G$240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/&quot;m&quot;/&quot;d"/>
    <numFmt numFmtId="165" formatCode="m&quot;月&quot;"/>
    <numFmt numFmtId="166" formatCode="d"/>
    <numFmt numFmtId="167" formatCode="yyyy&quot;年&quot;m&quot;月&quot;"/>
  </numFmts>
  <fonts count="21">
    <font>
      <name val="Calibri"/>
      <family val="2"/>
      <color theme="1"/>
      <sz val="11"/>
      <scheme val="minor"/>
    </font>
    <font>
      <name val="Yu Gothic"/>
      <b val="1"/>
      <color rgb="00FFFFFF"/>
      <sz val="10"/>
    </font>
    <font>
      <name val="Yu Gothic"/>
      <color rgb="001A1A1A"/>
      <sz val="10"/>
    </font>
    <font>
      <name val="Yu Gothic"/>
      <b val="1"/>
      <color rgb="001B3A5C"/>
      <sz val="10"/>
    </font>
    <font>
      <name val="Yu Gothic"/>
      <color rgb="0066707A"/>
      <sz val="9"/>
    </font>
    <font>
      <name val="Yu Gothic"/>
      <b val="1"/>
      <color rgb="00FFFFFF"/>
      <sz val="14"/>
    </font>
    <font>
      <name val="Yu Gothic"/>
      <b val="1"/>
      <color rgb="001A1A1A"/>
      <sz val="12"/>
    </font>
    <font>
      <name val="Yu Gothic"/>
      <b val="1"/>
      <color rgb="001B3A5C"/>
      <sz val="16"/>
    </font>
    <font>
      <name val="Yu Gothic"/>
      <b val="1"/>
      <color rgb="00FFFFFF"/>
      <sz val="13"/>
    </font>
    <font>
      <name val="Yu Gothic"/>
      <b val="1"/>
      <color rgb="001B3A5C"/>
      <sz val="8"/>
    </font>
    <font>
      <name val="Yu Gothic"/>
      <sz val="11"/>
    </font>
    <font>
      <name val="Yu Gothic"/>
      <color rgb="00B3261E"/>
      <sz val="7"/>
    </font>
    <font>
      <name val="Yu Gothic"/>
      <b val="1"/>
      <color rgb="00FFFFFF"/>
      <sz val="20"/>
    </font>
    <font>
      <name val="Yu Gothic"/>
      <b val="1"/>
      <sz val="14"/>
    </font>
    <font>
      <name val="Yu Gothic"/>
      <color rgb="00B3261E"/>
      <sz val="9"/>
    </font>
    <font>
      <name val="Yu Gothic"/>
      <sz val="9"/>
    </font>
    <font>
      <name val="Yu Gothic"/>
      <b val="1"/>
      <color rgb="FF1B3A5C"/>
      <sz val="14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6"/>
    </font>
    <font>
      <name val="Yu Gothic"/>
      <b val="1"/>
      <color rgb="FF1B3A5C"/>
      <sz val="8"/>
    </font>
  </fonts>
  <fills count="5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</fills>
  <borders count="6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 style="thin">
        <color rgb="00B9C4CF"/>
      </left>
      <right style="thin">
        <color rgb="00B9C4CF"/>
      </right>
      <top style="thin">
        <color rgb="00B9C4CF"/>
      </top>
    </border>
    <border>
      <left style="thin">
        <color rgb="00B9C4CF"/>
      </left>
      <right style="thin">
        <color rgb="00B9C4CF"/>
      </right>
      <bottom style="thin">
        <color rgb="00B9C4CF"/>
      </bottom>
    </border>
    <border>
      <left style="thin">
        <color rgb="00B9C4CF"/>
      </left>
      <right style="thin">
        <color rgb="00B9C4CF"/>
      </right>
    </border>
    <border>
      <left/>
      <right/>
      <top/>
      <bottom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5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165" fontId="8" fillId="2" borderId="0" applyAlignment="1" pivotButton="0" quotePrefix="0" xfId="0">
      <alignment horizontal="left" vertical="center" indent="1"/>
    </xf>
    <xf numFmtId="0" fontId="9" fillId="3" borderId="1" applyAlignment="1" pivotButton="0" quotePrefix="0" xfId="0">
      <alignment horizontal="center" vertical="center" wrapText="1"/>
    </xf>
    <xf numFmtId="166" fontId="10" fillId="0" borderId="2" applyAlignment="1" pivotButton="0" quotePrefix="0" xfId="0">
      <alignment horizontal="center" vertical="center"/>
    </xf>
    <xf numFmtId="0" fontId="11" fillId="0" borderId="3" applyAlignment="1" pivotButton="0" quotePrefix="0" xfId="0">
      <alignment horizontal="center" vertical="center" shrinkToFit="1"/>
    </xf>
    <xf numFmtId="167" fontId="12" fillId="2" borderId="0" applyAlignment="1" pivotButton="0" quotePrefix="0" xfId="0">
      <alignment horizontal="left" vertical="center" indent="1"/>
    </xf>
    <xf numFmtId="166" fontId="13" fillId="0" borderId="2" applyAlignment="1" pivotButton="0" quotePrefix="0" xfId="0">
      <alignment horizontal="left" vertical="center" indent="1"/>
    </xf>
    <xf numFmtId="0" fontId="14" fillId="0" borderId="4" applyAlignment="1" pivotButton="0" quotePrefix="0" xfId="0">
      <alignment horizontal="left" vertical="center" shrinkToFit="1" indent="1"/>
    </xf>
    <xf numFmtId="0" fontId="15" fillId="0" borderId="3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/>
    </xf>
    <xf numFmtId="0" fontId="3" fillId="0" borderId="0" pivotButton="0" quotePrefix="0" xfId="0"/>
    <xf numFmtId="164" fontId="2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/>
    </xf>
    <xf numFmtId="0" fontId="5" fillId="2" borderId="5" applyAlignment="1" pivotButton="0" quotePrefix="0" xfId="0">
      <alignment horizontal="left" vertical="center" wrapText="1"/>
    </xf>
    <xf numFmtId="0" fontId="17" fillId="0" borderId="5" pivotButton="0" quotePrefix="0" xfId="0"/>
    <xf numFmtId="0" fontId="18" fillId="3" borderId="1" applyAlignment="1" pivotButton="0" quotePrefix="0" xfId="0">
      <alignment horizontal="left" vertical="center" wrapText="1"/>
    </xf>
    <xf numFmtId="0" fontId="4" fillId="0" borderId="5" applyAlignment="1" pivotButton="0" quotePrefix="0" xfId="0">
      <alignment horizontal="left" vertical="center" wrapText="1"/>
    </xf>
    <xf numFmtId="0" fontId="1" fillId="2" borderId="5" applyAlignment="1" pivotButton="0" quotePrefix="0" xfId="0">
      <alignment horizontal="left" vertical="center" wrapText="1"/>
    </xf>
    <xf numFmtId="0" fontId="18" fillId="3" borderId="1" applyAlignment="1" pivotButton="0" quotePrefix="0" xfId="0">
      <alignment horizontal="center" vertical="center" wrapText="1"/>
    </xf>
    <xf numFmtId="0" fontId="18" fillId="0" borderId="5" applyAlignment="1" pivotButton="0" quotePrefix="0" xfId="0">
      <alignment horizontal="left" vertical="center" wrapText="1"/>
    </xf>
    <xf numFmtId="0" fontId="2" fillId="0" borderId="5" applyAlignment="1" pivotButton="0" quotePrefix="0" xfId="0">
      <alignment horizontal="left" vertical="center" wrapText="1"/>
    </xf>
    <xf numFmtId="0" fontId="19" fillId="0" borderId="5" applyAlignment="1" pivotButton="0" quotePrefix="0" xfId="0">
      <alignment horizontal="left" vertical="center"/>
    </xf>
    <xf numFmtId="165" fontId="8" fillId="2" borderId="5" applyAlignment="1" pivotButton="0" quotePrefix="0" xfId="0">
      <alignment horizontal="left" vertical="center" indent="1"/>
    </xf>
    <xf numFmtId="0" fontId="20" fillId="3" borderId="1" applyAlignment="1" pivotButton="0" quotePrefix="0" xfId="0">
      <alignment horizontal="center" vertical="center" wrapText="1"/>
    </xf>
    <xf numFmtId="167" fontId="12" fillId="2" borderId="5" applyAlignment="1" pivotButton="0" quotePrefix="0" xfId="0">
      <alignment horizontal="left" vertical="center" indent="1"/>
    </xf>
    <xf numFmtId="166" fontId="16" fillId="0" borderId="2" applyAlignment="1" pivotButton="0" quotePrefix="0" xfId="0">
      <alignment horizontal="left" vertical="center" indent="1"/>
    </xf>
    <xf numFmtId="0" fontId="18" fillId="0" borderId="5" pivotButton="0" quotePrefix="0" xfId="0"/>
    <xf numFmtId="0" fontId="4" fillId="0" borderId="5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color rgb="00B3261E"/>
      </font>
    </dxf>
    <dxf>
      <font>
        <color rgb="001F5FA8"/>
      </font>
    </dxf>
    <dxf>
      <font>
        <b val="1"/>
        <color rgb="00B3261E"/>
      </font>
      <fill>
        <patternFill patternType="solid">
          <fgColor rgb="00FBE9E7"/>
          <bgColor rgb="00FBE9E7"/>
        </patternFill>
      </fill>
    </dxf>
    <dxf>
      <fill>
        <patternFill patternType="solid">
          <fgColor rgb="00F2F2EF"/>
          <bgColor rgb="00F2F2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C29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58" customWidth="1" min="3" max="3"/>
  </cols>
  <sheetData>
    <row r="1" ht="26" customHeight="1">
      <c r="A1" s="27" t="inlineStr">
        <is>
          <t>カレンダーの設定（黄色の欄を書き換えます）</t>
        </is>
      </c>
      <c r="B1" s="28" t="n"/>
      <c r="C1" s="28" t="n"/>
    </row>
    <row r="2" ht="28" customHeight="1">
      <c r="A2" s="29" t="inlineStr">
        <is>
          <t>年</t>
        </is>
      </c>
      <c r="B2" s="4" t="n">
        <v>2027</v>
      </c>
      <c r="C2" s="30" t="inlineStr">
        <is>
          <t>西暦で入れます。2022〜2099年で祝日が出ます（2022年より前は祝日シートに手で入れます）</t>
        </is>
      </c>
    </row>
    <row r="3" ht="28" customHeight="1">
      <c r="A3" s="29" t="inlineStr">
        <is>
          <t>週の始まり</t>
        </is>
      </c>
      <c r="B3" s="4" t="n">
        <v>1</v>
      </c>
      <c r="C3" s="30" t="inlineStr">
        <is>
          <t>1＝日曜始まり　2＝月曜始まり</t>
        </is>
      </c>
    </row>
    <row r="4" ht="28" customHeight="1">
      <c r="A4" s="29" t="inlineStr">
        <is>
          <t>始まりの月</t>
        </is>
      </c>
      <c r="B4" s="4" t="n">
        <v>1</v>
      </c>
      <c r="C4" s="30" t="inlineStr">
        <is>
          <t>1＝1月始まり　4＝4月始まり（年度）。年間・月間は、この月から12か月分を出します</t>
        </is>
      </c>
    </row>
    <row r="5" ht="28" customHeight="1">
      <c r="A5" s="29" t="inlineStr">
        <is>
          <t>タイトル（任意）</t>
        </is>
      </c>
      <c r="B5" s="6" t="inlineStr">
        <is>
          <t>株式会社サンプル商事（架空）</t>
        </is>
      </c>
      <c r="C5" s="30" t="inlineStr">
        <is>
          <t>年間シートの見出しの頭に付きます。例: 株式会社〇〇 年間カレンダー</t>
        </is>
      </c>
    </row>
    <row r="6" ht="40" customHeight="1">
      <c r="A6" s="29" t="inlineStr">
        <is>
          <t>確認</t>
        </is>
      </c>
      <c r="B6" s="7">
        <f>IF('設定'!$B$2&lt;2022,"祝日は2022年以降の規則で計算します。この年は祝日シートに手入力してください",IF(AND('設定'!$B$4&lt;&gt;1,'設定'!$B$2+1&gt;2099),"2099年より先の祝日は計算できません","問題なし"))</f>
        <v/>
      </c>
      <c r="C6" s="30" t="inlineStr">
        <is>
          <t>年が2022年より前のとき、警告が出ます</t>
        </is>
      </c>
    </row>
    <row r="7" ht="28" customHeight="1">
      <c r="A7" s="29" t="inlineStr">
        <is>
          <t>この年の休みの日数</t>
        </is>
      </c>
      <c r="B7" s="7">
        <f>COUNT('祝日'!$A$2:$A$17)+COUNT('祝日'!$D$2:$D$17)+COUNT('祝日'!$E$2:$E$17)</f>
        <v/>
      </c>
      <c r="C7" s="30" t="inlineStr">
        <is>
          <t>祝日＋振替休日＋国民の休日の日数（検算）。2027年は17（祝日16日と、3/22の振替休日1日）</t>
        </is>
      </c>
    </row>
    <row r="8">
      <c r="A8" s="28" t="n"/>
      <c r="B8" s="28" t="n"/>
      <c r="C8" s="28" t="n"/>
    </row>
    <row r="9">
      <c r="A9" s="31" t="inlineStr">
        <is>
          <t>会社の休日（任意・10件まで。年間・月間シートで祝日と同じ色になります）</t>
        </is>
      </c>
      <c r="B9" s="28" t="n"/>
      <c r="C9" s="28" t="n"/>
    </row>
    <row r="10">
      <c r="A10" s="32" t="inlineStr">
        <is>
          <t>日付（例: 2027/8/13）</t>
        </is>
      </c>
      <c r="B10" s="32" t="inlineStr">
        <is>
          <t>名称（例: 夏季休業）</t>
        </is>
      </c>
      <c r="C10" s="28" t="n"/>
    </row>
    <row r="11">
      <c r="A11" s="10" t="n">
        <v>46611</v>
      </c>
      <c r="B11" s="11" t="inlineStr">
        <is>
          <t>夏季休業</t>
        </is>
      </c>
      <c r="C11" s="28" t="n"/>
    </row>
    <row r="12">
      <c r="A12" s="10" t="n">
        <v>46612</v>
      </c>
      <c r="B12" s="11" t="inlineStr">
        <is>
          <t>夏季休業</t>
        </is>
      </c>
      <c r="C12" s="28" t="n"/>
    </row>
    <row r="13">
      <c r="A13" s="10" t="n">
        <v>46750</v>
      </c>
      <c r="B13" s="11" t="inlineStr">
        <is>
          <t>年末休業</t>
        </is>
      </c>
      <c r="C13" s="28" t="n"/>
    </row>
    <row r="14">
      <c r="A14" s="10" t="n">
        <v>46751</v>
      </c>
      <c r="B14" s="11" t="inlineStr">
        <is>
          <t>年末休業</t>
        </is>
      </c>
      <c r="C14" s="28" t="n"/>
    </row>
    <row r="15">
      <c r="A15" s="10" t="n">
        <v>46752</v>
      </c>
      <c r="B15" s="11" t="inlineStr">
        <is>
          <t>年末休業</t>
        </is>
      </c>
      <c r="C15" s="28" t="n"/>
    </row>
    <row r="16">
      <c r="A16" s="10" t="n"/>
      <c r="B16" s="11" t="n"/>
      <c r="C16" s="28" t="n"/>
    </row>
    <row r="17">
      <c r="A17" s="10" t="n"/>
      <c r="B17" s="11" t="n"/>
      <c r="C17" s="28" t="n"/>
    </row>
    <row r="18">
      <c r="A18" s="10" t="n"/>
      <c r="B18" s="11" t="n"/>
      <c r="C18" s="28" t="n"/>
    </row>
    <row r="19">
      <c r="A19" s="10" t="n"/>
      <c r="B19" s="11" t="n"/>
      <c r="C19" s="28" t="n"/>
    </row>
    <row r="20">
      <c r="A20" s="10" t="n"/>
      <c r="B20" s="11" t="n"/>
      <c r="C20" s="28" t="n"/>
    </row>
    <row r="21">
      <c r="A21" s="28" t="n"/>
      <c r="B21" s="28" t="n"/>
      <c r="C21" s="28" t="n"/>
    </row>
    <row r="22" ht="18" customHeight="1">
      <c r="A22" s="33" t="inlineStr">
        <is>
          <t>使い方</t>
        </is>
      </c>
      <c r="B22" s="28" t="n"/>
      <c r="C22" s="28" t="n"/>
    </row>
    <row r="23" ht="32" customHeight="1">
      <c r="A23" s="34" t="inlineStr">
        <is>
          <t>1. 上の「年」「週の始まり」「始まりの月」を入れる。年間シートと月間シートが全部変わります（日付・曜日・祝日は数式で出ます）</t>
        </is>
      </c>
      <c r="B23" s="28" t="n"/>
      <c r="C23" s="28" t="n"/>
    </row>
    <row r="24" ht="32" customHeight="1">
      <c r="A24" s="34" t="inlineStr">
        <is>
          <t>2. 年間シート: 12か月を1枚に出します。印刷は A4 横・1ページです</t>
        </is>
      </c>
      <c r="B24" s="28" t="n"/>
      <c r="C24" s="28" t="n"/>
    </row>
    <row r="25" ht="32" customHeight="1">
      <c r="A25" s="34" t="inlineStr">
        <is>
          <t>3. 月間シート: 1か月ごとに1ページ（A4縦・12ページ）。日付の下の広い欄に、予定を書き込めます</t>
        </is>
      </c>
      <c r="B25" s="28" t="n"/>
      <c r="C25" s="28" t="n"/>
    </row>
    <row r="26" ht="32" customHeight="1">
      <c r="A26" s="34" t="inlineStr">
        <is>
          <t>4. 月間シートに書いた予定は、年・月・週の始まりを変えると、その場所に残ったまま日付だけが動きます。年を変える前に、予定を消すか別の名前で保存してください</t>
        </is>
      </c>
      <c r="B26" s="28" t="n"/>
      <c r="C26" s="28" t="n"/>
    </row>
    <row r="27" ht="32" customHeight="1">
      <c r="A27" s="34" t="inlineStr">
        <is>
          <t>5. 祝日シートは触りません。祝日の日付をここで確かめられます</t>
        </is>
      </c>
      <c r="B27" s="28" t="n"/>
      <c r="C27" s="28" t="n"/>
    </row>
    <row r="28" ht="32" customHeight="1">
      <c r="A28" s="34" t="inlineStr">
        <is>
          <t>6. 使っている関数: DATE・WEEKDAY・COUNTIF・INDEX・MATCH・IFERROR・CHOOSE・MOD・INT・MONTH・DAY・LEN・IF（Excel 2016 で動きます）</t>
        </is>
      </c>
      <c r="B28" s="28" t="n"/>
      <c r="C28" s="28" t="n"/>
    </row>
    <row r="29" ht="32" customHeight="1">
      <c r="A29" s="34" t="inlineStr">
        <is>
          <t>7. 六曜（大安など）は載せていません</t>
        </is>
      </c>
      <c r="B29" s="28" t="n"/>
      <c r="C29" s="28" t="n"/>
    </row>
  </sheetData>
  <mergeCells count="10">
    <mergeCell ref="A28:C28"/>
    <mergeCell ref="A25:C25"/>
    <mergeCell ref="A1:C1"/>
    <mergeCell ref="A23:C23"/>
    <mergeCell ref="A22:C22"/>
    <mergeCell ref="A9:C9"/>
    <mergeCell ref="A27:C27"/>
    <mergeCell ref="A29:C29"/>
    <mergeCell ref="A26:C26"/>
    <mergeCell ref="A24:C24"/>
  </mergeCells>
  <dataValidations count="3">
    <dataValidation sqref="B2" showDropDown="0" showInputMessage="0" showErrorMessage="1" allowBlank="0" errorTitle="年" error="2000〜2099の西暦（半角の数字）で入れてください" type="whole" operator="between">
      <formula1>2000</formula1>
      <formula2>2099</formula2>
    </dataValidation>
    <dataValidation sqref="B3" showDropDown="0" showInputMessage="0" showErrorMessage="1" allowBlank="0" errorTitle="週の始まり" error="1（日曜始まり）か2（月曜始まり）を選んでください" type="list">
      <formula1>"1,2"</formula1>
    </dataValidation>
    <dataValidation sqref="B4" showDropDown="0" showInputMessage="0" showErrorMessage="1" allowBlank="0" errorTitle="始まりの月" error="1〜12を選んでください" type="list">
      <formula1>"1,2,3,4,5,6,7,8,9,10,11,12"</formula1>
    </dataValidation>
  </dataValidation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9" customWidth="1" min="1" max="1"/>
    <col width="4.9" customWidth="1" min="2" max="2"/>
    <col width="4.9" customWidth="1" min="3" max="3"/>
    <col width="4.9" customWidth="1" min="4" max="4"/>
    <col width="4.9" customWidth="1" min="5" max="5"/>
    <col width="4.9" customWidth="1" min="6" max="6"/>
    <col width="4.9" customWidth="1" min="7" max="7"/>
    <col width="1.6" customWidth="1" min="8" max="8"/>
    <col width="4.9" customWidth="1" min="9" max="9"/>
    <col width="4.9" customWidth="1" min="10" max="10"/>
    <col width="4.9" customWidth="1" min="11" max="11"/>
    <col width="4.9" customWidth="1" min="12" max="12"/>
    <col width="4.9" customWidth="1" min="13" max="13"/>
    <col width="4.9" customWidth="1" min="14" max="14"/>
    <col width="4.9" customWidth="1" min="15" max="15"/>
    <col width="1.6" customWidth="1" min="16" max="16"/>
    <col width="4.9" customWidth="1" min="17" max="17"/>
    <col width="4.9" customWidth="1" min="18" max="18"/>
    <col width="4.9" customWidth="1" min="19" max="19"/>
    <col width="4.9" customWidth="1" min="20" max="20"/>
    <col width="4.9" customWidth="1" min="21" max="21"/>
    <col width="4.9" customWidth="1" min="22" max="22"/>
    <col width="4.9" customWidth="1" min="23" max="23"/>
    <col width="1.6" customWidth="1" min="24" max="24"/>
    <col width="4.9" customWidth="1" min="25" max="25"/>
    <col width="4.9" customWidth="1" min="26" max="26"/>
    <col width="4.9" customWidth="1" min="27" max="27"/>
    <col width="4.9" customWidth="1" min="28" max="28"/>
    <col width="4.9" customWidth="1" min="29" max="29"/>
    <col width="4.9" customWidth="1" min="30" max="30"/>
    <col width="4.9" customWidth="1" min="31" max="31"/>
  </cols>
  <sheetData>
    <row r="1" ht="30" customHeight="1">
      <c r="A1" s="35">
        <f>IF('設定'!$B$5&lt;&gt;"",'設定'!$B$5&amp;"　","")&amp;IF('設定'!$B$4=1,'設定'!$B$2&amp;"年（令和"&amp;IF('設定'!$B$2-2018=1,"元",'設定'!$B$2-2018)&amp;"年）カレンダー",IF('設定'!$B$4=4,'設定'!$B$2&amp;"年度カレンダー",'設定'!$B$2&amp;"年"&amp;'設定'!$B$4&amp;"月から12か月のカレンダー"))</f>
        <v/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8" t="n"/>
      <c r="S1" s="28" t="n"/>
      <c r="T1" s="28" t="n"/>
      <c r="U1" s="28" t="n"/>
      <c r="V1" s="28" t="n"/>
      <c r="W1" s="28" t="n"/>
      <c r="X1" s="28" t="n"/>
      <c r="Y1" s="28" t="n"/>
      <c r="Z1" s="28" t="n"/>
      <c r="AA1" s="28" t="n"/>
      <c r="AB1" s="28" t="n"/>
      <c r="AC1" s="28" t="n"/>
      <c r="AD1" s="28" t="n"/>
      <c r="AE1" s="28" t="n"/>
    </row>
    <row r="2">
      <c r="A2" s="28" t="n"/>
      <c r="B2" s="28" t="n"/>
      <c r="C2" s="28" t="n"/>
      <c r="D2" s="28" t="n"/>
      <c r="E2" s="28" t="n"/>
      <c r="F2" s="28" t="n"/>
      <c r="G2" s="28" t="n"/>
      <c r="H2" s="28" t="n"/>
      <c r="I2" s="28" t="n"/>
      <c r="J2" s="28" t="n"/>
      <c r="K2" s="28" t="n"/>
      <c r="L2" s="28" t="n"/>
      <c r="M2" s="28" t="n"/>
      <c r="N2" s="28" t="n"/>
      <c r="O2" s="28" t="n"/>
      <c r="P2" s="28" t="n"/>
      <c r="Q2" s="28" t="n"/>
      <c r="R2" s="28" t="n"/>
      <c r="S2" s="28" t="n"/>
      <c r="T2" s="28" t="n"/>
      <c r="U2" s="28" t="n"/>
      <c r="V2" s="28" t="n"/>
      <c r="W2" s="28" t="n"/>
      <c r="X2" s="28" t="n"/>
      <c r="Y2" s="28" t="n"/>
      <c r="Z2" s="28" t="n"/>
      <c r="AA2" s="28" t="n"/>
      <c r="AB2" s="28" t="n"/>
      <c r="AC2" s="28" t="n"/>
      <c r="AD2" s="28" t="n"/>
      <c r="AE2" s="28" t="n"/>
    </row>
    <row r="3" ht="20" customHeight="1">
      <c r="A3" s="36">
        <f>DATE('設定'!$B$2+INT(('設定'!$B$4-1+0)/12),MOD('設定'!$B$4-1+0,12)+1,1)</f>
        <v/>
      </c>
      <c r="B3" s="28" t="n"/>
      <c r="C3" s="28" t="n"/>
      <c r="D3" s="28" t="n"/>
      <c r="E3" s="28" t="n"/>
      <c r="F3" s="28" t="n"/>
      <c r="G3" s="28" t="n"/>
      <c r="H3" s="28" t="n"/>
      <c r="I3" s="36">
        <f>DATE('設定'!$B$2+INT(('設定'!$B$4-1+1)/12),MOD('設定'!$B$4-1+1,12)+1,1)</f>
        <v/>
      </c>
      <c r="J3" s="28" t="n"/>
      <c r="K3" s="28" t="n"/>
      <c r="L3" s="28" t="n"/>
      <c r="M3" s="28" t="n"/>
      <c r="N3" s="28" t="n"/>
      <c r="O3" s="28" t="n"/>
      <c r="P3" s="28" t="n"/>
      <c r="Q3" s="36">
        <f>DATE('設定'!$B$2+INT(('設定'!$B$4-1+2)/12),MOD('設定'!$B$4-1+2,12)+1,1)</f>
        <v/>
      </c>
      <c r="R3" s="28" t="n"/>
      <c r="S3" s="28" t="n"/>
      <c r="T3" s="28" t="n"/>
      <c r="U3" s="28" t="n"/>
      <c r="V3" s="28" t="n"/>
      <c r="W3" s="28" t="n"/>
      <c r="X3" s="28" t="n"/>
      <c r="Y3" s="36">
        <f>DATE('設定'!$B$2+INT(('設定'!$B$4-1+3)/12),MOD('設定'!$B$4-1+3,12)+1,1)</f>
        <v/>
      </c>
      <c r="Z3" s="28" t="n"/>
      <c r="AA3" s="28" t="n"/>
      <c r="AB3" s="28" t="n"/>
      <c r="AC3" s="28" t="n"/>
      <c r="AD3" s="28" t="n"/>
      <c r="AE3" s="28" t="n"/>
    </row>
    <row r="4" ht="14" customHeight="1">
      <c r="A4" s="37">
        <f>CHOOSE(MOD(0+IF('設定'!$B$3=2,1,0),7)+1,"日","月","火","水","木","金","土")</f>
        <v/>
      </c>
      <c r="B4" s="37">
        <f>CHOOSE(MOD(1+IF('設定'!$B$3=2,1,0),7)+1,"日","月","火","水","木","金","土")</f>
        <v/>
      </c>
      <c r="C4" s="37">
        <f>CHOOSE(MOD(2+IF('設定'!$B$3=2,1,0),7)+1,"日","月","火","水","木","金","土")</f>
        <v/>
      </c>
      <c r="D4" s="37">
        <f>CHOOSE(MOD(3+IF('設定'!$B$3=2,1,0),7)+1,"日","月","火","水","木","金","土")</f>
        <v/>
      </c>
      <c r="E4" s="37">
        <f>CHOOSE(MOD(4+IF('設定'!$B$3=2,1,0),7)+1,"日","月","火","水","木","金","土")</f>
        <v/>
      </c>
      <c r="F4" s="37">
        <f>CHOOSE(MOD(5+IF('設定'!$B$3=2,1,0),7)+1,"日","月","火","水","木","金","土")</f>
        <v/>
      </c>
      <c r="G4" s="37">
        <f>CHOOSE(MOD(6+IF('設定'!$B$3=2,1,0),7)+1,"日","月","火","水","木","金","土")</f>
        <v/>
      </c>
      <c r="H4" s="28" t="n"/>
      <c r="I4" s="37">
        <f>CHOOSE(MOD(0+IF('設定'!$B$3=2,1,0),7)+1,"日","月","火","水","木","金","土")</f>
        <v/>
      </c>
      <c r="J4" s="37">
        <f>CHOOSE(MOD(1+IF('設定'!$B$3=2,1,0),7)+1,"日","月","火","水","木","金","土")</f>
        <v/>
      </c>
      <c r="K4" s="37">
        <f>CHOOSE(MOD(2+IF('設定'!$B$3=2,1,0),7)+1,"日","月","火","水","木","金","土")</f>
        <v/>
      </c>
      <c r="L4" s="37">
        <f>CHOOSE(MOD(3+IF('設定'!$B$3=2,1,0),7)+1,"日","月","火","水","木","金","土")</f>
        <v/>
      </c>
      <c r="M4" s="37">
        <f>CHOOSE(MOD(4+IF('設定'!$B$3=2,1,0),7)+1,"日","月","火","水","木","金","土")</f>
        <v/>
      </c>
      <c r="N4" s="37">
        <f>CHOOSE(MOD(5+IF('設定'!$B$3=2,1,0),7)+1,"日","月","火","水","木","金","土")</f>
        <v/>
      </c>
      <c r="O4" s="37">
        <f>CHOOSE(MOD(6+IF('設定'!$B$3=2,1,0),7)+1,"日","月","火","水","木","金","土")</f>
        <v/>
      </c>
      <c r="P4" s="28" t="n"/>
      <c r="Q4" s="37">
        <f>CHOOSE(MOD(0+IF('設定'!$B$3=2,1,0),7)+1,"日","月","火","水","木","金","土")</f>
        <v/>
      </c>
      <c r="R4" s="37">
        <f>CHOOSE(MOD(1+IF('設定'!$B$3=2,1,0),7)+1,"日","月","火","水","木","金","土")</f>
        <v/>
      </c>
      <c r="S4" s="37">
        <f>CHOOSE(MOD(2+IF('設定'!$B$3=2,1,0),7)+1,"日","月","火","水","木","金","土")</f>
        <v/>
      </c>
      <c r="T4" s="37">
        <f>CHOOSE(MOD(3+IF('設定'!$B$3=2,1,0),7)+1,"日","月","火","水","木","金","土")</f>
        <v/>
      </c>
      <c r="U4" s="37">
        <f>CHOOSE(MOD(4+IF('設定'!$B$3=2,1,0),7)+1,"日","月","火","水","木","金","土")</f>
        <v/>
      </c>
      <c r="V4" s="37">
        <f>CHOOSE(MOD(5+IF('設定'!$B$3=2,1,0),7)+1,"日","月","火","水","木","金","土")</f>
        <v/>
      </c>
      <c r="W4" s="37">
        <f>CHOOSE(MOD(6+IF('設定'!$B$3=2,1,0),7)+1,"日","月","火","水","木","金","土")</f>
        <v/>
      </c>
      <c r="X4" s="28" t="n"/>
      <c r="Y4" s="37">
        <f>CHOOSE(MOD(0+IF('設定'!$B$3=2,1,0),7)+1,"日","月","火","水","木","金","土")</f>
        <v/>
      </c>
      <c r="Z4" s="37">
        <f>CHOOSE(MOD(1+IF('設定'!$B$3=2,1,0),7)+1,"日","月","火","水","木","金","土")</f>
        <v/>
      </c>
      <c r="AA4" s="37">
        <f>CHOOSE(MOD(2+IF('設定'!$B$3=2,1,0),7)+1,"日","月","火","水","木","金","土")</f>
        <v/>
      </c>
      <c r="AB4" s="37">
        <f>CHOOSE(MOD(3+IF('設定'!$B$3=2,1,0),7)+1,"日","月","火","水","木","金","土")</f>
        <v/>
      </c>
      <c r="AC4" s="37">
        <f>CHOOSE(MOD(4+IF('設定'!$B$3=2,1,0),7)+1,"日","月","火","水","木","金","土")</f>
        <v/>
      </c>
      <c r="AD4" s="37">
        <f>CHOOSE(MOD(5+IF('設定'!$B$3=2,1,0),7)+1,"日","月","火","水","木","金","土")</f>
        <v/>
      </c>
      <c r="AE4" s="37">
        <f>CHOOSE(MOD(6+IF('設定'!$B$3=2,1,0),7)+1,"日","月","火","水","木","金","土")</f>
        <v/>
      </c>
    </row>
    <row r="5" ht="17" customHeight="1">
      <c r="A5" s="17">
        <f>IF(MONTH(($A$3-WEEKDAY($A$3,'設定'!$B$3)+1+0))=MONTH($A$3),($A$3-WEEKDAY($A$3,'設定'!$B$3)+1+0),"")</f>
        <v/>
      </c>
      <c r="B5" s="17">
        <f>IF(MONTH(($A$3-WEEKDAY($A$3,'設定'!$B$3)+1+1))=MONTH($A$3),($A$3-WEEKDAY($A$3,'設定'!$B$3)+1+1),"")</f>
        <v/>
      </c>
      <c r="C5" s="17">
        <f>IF(MONTH(($A$3-WEEKDAY($A$3,'設定'!$B$3)+1+2))=MONTH($A$3),($A$3-WEEKDAY($A$3,'設定'!$B$3)+1+2),"")</f>
        <v/>
      </c>
      <c r="D5" s="17">
        <f>IF(MONTH(($A$3-WEEKDAY($A$3,'設定'!$B$3)+1+3))=MONTH($A$3),($A$3-WEEKDAY($A$3,'設定'!$B$3)+1+3),"")</f>
        <v/>
      </c>
      <c r="E5" s="17">
        <f>IF(MONTH(($A$3-WEEKDAY($A$3,'設定'!$B$3)+1+4))=MONTH($A$3),($A$3-WEEKDAY($A$3,'設定'!$B$3)+1+4),"")</f>
        <v/>
      </c>
      <c r="F5" s="17">
        <f>IF(MONTH(($A$3-WEEKDAY($A$3,'設定'!$B$3)+1+5))=MONTH($A$3),($A$3-WEEKDAY($A$3,'設定'!$B$3)+1+5),"")</f>
        <v/>
      </c>
      <c r="G5" s="17">
        <f>IF(MONTH(($A$3-WEEKDAY($A$3,'設定'!$B$3)+1+6))=MONTH($A$3),($A$3-WEEKDAY($A$3,'設定'!$B$3)+1+6),"")</f>
        <v/>
      </c>
      <c r="H5" s="28" t="n"/>
      <c r="I5" s="17">
        <f>IF(MONTH(($I$3-WEEKDAY($I$3,'設定'!$B$3)+1+0))=MONTH($I$3),($I$3-WEEKDAY($I$3,'設定'!$B$3)+1+0),"")</f>
        <v/>
      </c>
      <c r="J5" s="17">
        <f>IF(MONTH(($I$3-WEEKDAY($I$3,'設定'!$B$3)+1+1))=MONTH($I$3),($I$3-WEEKDAY($I$3,'設定'!$B$3)+1+1),"")</f>
        <v/>
      </c>
      <c r="K5" s="17">
        <f>IF(MONTH(($I$3-WEEKDAY($I$3,'設定'!$B$3)+1+2))=MONTH($I$3),($I$3-WEEKDAY($I$3,'設定'!$B$3)+1+2),"")</f>
        <v/>
      </c>
      <c r="L5" s="17">
        <f>IF(MONTH(($I$3-WEEKDAY($I$3,'設定'!$B$3)+1+3))=MONTH($I$3),($I$3-WEEKDAY($I$3,'設定'!$B$3)+1+3),"")</f>
        <v/>
      </c>
      <c r="M5" s="17">
        <f>IF(MONTH(($I$3-WEEKDAY($I$3,'設定'!$B$3)+1+4))=MONTH($I$3),($I$3-WEEKDAY($I$3,'設定'!$B$3)+1+4),"")</f>
        <v/>
      </c>
      <c r="N5" s="17">
        <f>IF(MONTH(($I$3-WEEKDAY($I$3,'設定'!$B$3)+1+5))=MONTH($I$3),($I$3-WEEKDAY($I$3,'設定'!$B$3)+1+5),"")</f>
        <v/>
      </c>
      <c r="O5" s="17">
        <f>IF(MONTH(($I$3-WEEKDAY($I$3,'設定'!$B$3)+1+6))=MONTH($I$3),($I$3-WEEKDAY($I$3,'設定'!$B$3)+1+6),"")</f>
        <v/>
      </c>
      <c r="P5" s="28" t="n"/>
      <c r="Q5" s="17">
        <f>IF(MONTH(($Q$3-WEEKDAY($Q$3,'設定'!$B$3)+1+0))=MONTH($Q$3),($Q$3-WEEKDAY($Q$3,'設定'!$B$3)+1+0),"")</f>
        <v/>
      </c>
      <c r="R5" s="17">
        <f>IF(MONTH(($Q$3-WEEKDAY($Q$3,'設定'!$B$3)+1+1))=MONTH($Q$3),($Q$3-WEEKDAY($Q$3,'設定'!$B$3)+1+1),"")</f>
        <v/>
      </c>
      <c r="S5" s="17">
        <f>IF(MONTH(($Q$3-WEEKDAY($Q$3,'設定'!$B$3)+1+2))=MONTH($Q$3),($Q$3-WEEKDAY($Q$3,'設定'!$B$3)+1+2),"")</f>
        <v/>
      </c>
      <c r="T5" s="17">
        <f>IF(MONTH(($Q$3-WEEKDAY($Q$3,'設定'!$B$3)+1+3))=MONTH($Q$3),($Q$3-WEEKDAY($Q$3,'設定'!$B$3)+1+3),"")</f>
        <v/>
      </c>
      <c r="U5" s="17">
        <f>IF(MONTH(($Q$3-WEEKDAY($Q$3,'設定'!$B$3)+1+4))=MONTH($Q$3),($Q$3-WEEKDAY($Q$3,'設定'!$B$3)+1+4),"")</f>
        <v/>
      </c>
      <c r="V5" s="17">
        <f>IF(MONTH(($Q$3-WEEKDAY($Q$3,'設定'!$B$3)+1+5))=MONTH($Q$3),($Q$3-WEEKDAY($Q$3,'設定'!$B$3)+1+5),"")</f>
        <v/>
      </c>
      <c r="W5" s="17">
        <f>IF(MONTH(($Q$3-WEEKDAY($Q$3,'設定'!$B$3)+1+6))=MONTH($Q$3),($Q$3-WEEKDAY($Q$3,'設定'!$B$3)+1+6),"")</f>
        <v/>
      </c>
      <c r="X5" s="28" t="n"/>
      <c r="Y5" s="17">
        <f>IF(MONTH(($Y$3-WEEKDAY($Y$3,'設定'!$B$3)+1+0))=MONTH($Y$3),($Y$3-WEEKDAY($Y$3,'設定'!$B$3)+1+0),"")</f>
        <v/>
      </c>
      <c r="Z5" s="17">
        <f>IF(MONTH(($Y$3-WEEKDAY($Y$3,'設定'!$B$3)+1+1))=MONTH($Y$3),($Y$3-WEEKDAY($Y$3,'設定'!$B$3)+1+1),"")</f>
        <v/>
      </c>
      <c r="AA5" s="17">
        <f>IF(MONTH(($Y$3-WEEKDAY($Y$3,'設定'!$B$3)+1+2))=MONTH($Y$3),($Y$3-WEEKDAY($Y$3,'設定'!$B$3)+1+2),"")</f>
        <v/>
      </c>
      <c r="AB5" s="17">
        <f>IF(MONTH(($Y$3-WEEKDAY($Y$3,'設定'!$B$3)+1+3))=MONTH($Y$3),($Y$3-WEEKDAY($Y$3,'設定'!$B$3)+1+3),"")</f>
        <v/>
      </c>
      <c r="AC5" s="17">
        <f>IF(MONTH(($Y$3-WEEKDAY($Y$3,'設定'!$B$3)+1+4))=MONTH($Y$3),($Y$3-WEEKDAY($Y$3,'設定'!$B$3)+1+4),"")</f>
        <v/>
      </c>
      <c r="AD5" s="17">
        <f>IF(MONTH(($Y$3-WEEKDAY($Y$3,'設定'!$B$3)+1+5))=MONTH($Y$3),($Y$3-WEEKDAY($Y$3,'設定'!$B$3)+1+5),"")</f>
        <v/>
      </c>
      <c r="AE5" s="17">
        <f>IF(MONTH(($Y$3-WEEKDAY($Y$3,'設定'!$B$3)+1+6))=MONTH($Y$3),($Y$3-WEEKDAY($Y$3,'設定'!$B$3)+1+6),"")</f>
        <v/>
      </c>
    </row>
    <row r="6" ht="11" customHeight="1">
      <c r="A6" s="18">
        <f>IF(A5="","",IFERROR(INDEX('祝日'!$B$2:$B$17,MATCH(A5,'祝日'!$A$2:$A$17,0)),IFERROR(INDEX('祝日'!$B$22:$B$37,MATCH(A5,'祝日'!$A$22:$A$37,0)),IF(COUNTIF('祝日'!$D$2:$D$17,A5)+COUNTIF('祝日'!$D$22:$D$37,A5)&gt;0,"振替休日",IF(COUNTIF('祝日'!$E$2:$E$17,A5)+COUNTIF('祝日'!$E$22:$E$37,A5)&gt;0,"国民の休日",IF(COUNTIF('設定'!$A$11:$A$20,A5)&gt;0,INDEX('設定'!$B$11:$B$20,MATCH(A5,'設定'!$A$11:$A$20,0))&amp;"",""))))))</f>
        <v/>
      </c>
      <c r="B6" s="18">
        <f>IF(B5="","",IFERROR(INDEX('祝日'!$B$2:$B$17,MATCH(B5,'祝日'!$A$2:$A$17,0)),IFERROR(INDEX('祝日'!$B$22:$B$37,MATCH(B5,'祝日'!$A$22:$A$37,0)),IF(COUNTIF('祝日'!$D$2:$D$17,B5)+COUNTIF('祝日'!$D$22:$D$37,B5)&gt;0,"振替休日",IF(COUNTIF('祝日'!$E$2:$E$17,B5)+COUNTIF('祝日'!$E$22:$E$37,B5)&gt;0,"国民の休日",IF(COUNTIF('設定'!$A$11:$A$20,B5)&gt;0,INDEX('設定'!$B$11:$B$20,MATCH(B5,'設定'!$A$11:$A$20,0))&amp;"",""))))))</f>
        <v/>
      </c>
      <c r="C6" s="18">
        <f>IF(C5="","",IFERROR(INDEX('祝日'!$B$2:$B$17,MATCH(C5,'祝日'!$A$2:$A$17,0)),IFERROR(INDEX('祝日'!$B$22:$B$37,MATCH(C5,'祝日'!$A$22:$A$37,0)),IF(COUNTIF('祝日'!$D$2:$D$17,C5)+COUNTIF('祝日'!$D$22:$D$37,C5)&gt;0,"振替休日",IF(COUNTIF('祝日'!$E$2:$E$17,C5)+COUNTIF('祝日'!$E$22:$E$37,C5)&gt;0,"国民の休日",IF(COUNTIF('設定'!$A$11:$A$20,C5)&gt;0,INDEX('設定'!$B$11:$B$20,MATCH(C5,'設定'!$A$11:$A$20,0))&amp;"",""))))))</f>
        <v/>
      </c>
      <c r="D6" s="18">
        <f>IF(D5="","",IFERROR(INDEX('祝日'!$B$2:$B$17,MATCH(D5,'祝日'!$A$2:$A$17,0)),IFERROR(INDEX('祝日'!$B$22:$B$37,MATCH(D5,'祝日'!$A$22:$A$37,0)),IF(COUNTIF('祝日'!$D$2:$D$17,D5)+COUNTIF('祝日'!$D$22:$D$37,D5)&gt;0,"振替休日",IF(COUNTIF('祝日'!$E$2:$E$17,D5)+COUNTIF('祝日'!$E$22:$E$37,D5)&gt;0,"国民の休日",IF(COUNTIF('設定'!$A$11:$A$20,D5)&gt;0,INDEX('設定'!$B$11:$B$20,MATCH(D5,'設定'!$A$11:$A$20,0))&amp;"",""))))))</f>
        <v/>
      </c>
      <c r="E6" s="18">
        <f>IF(E5="","",IFERROR(INDEX('祝日'!$B$2:$B$17,MATCH(E5,'祝日'!$A$2:$A$17,0)),IFERROR(INDEX('祝日'!$B$22:$B$37,MATCH(E5,'祝日'!$A$22:$A$37,0)),IF(COUNTIF('祝日'!$D$2:$D$17,E5)+COUNTIF('祝日'!$D$22:$D$37,E5)&gt;0,"振替休日",IF(COUNTIF('祝日'!$E$2:$E$17,E5)+COUNTIF('祝日'!$E$22:$E$37,E5)&gt;0,"国民の休日",IF(COUNTIF('設定'!$A$11:$A$20,E5)&gt;0,INDEX('設定'!$B$11:$B$20,MATCH(E5,'設定'!$A$11:$A$20,0))&amp;"",""))))))</f>
        <v/>
      </c>
      <c r="F6" s="18">
        <f>IF(F5="","",IFERROR(INDEX('祝日'!$B$2:$B$17,MATCH(F5,'祝日'!$A$2:$A$17,0)),IFERROR(INDEX('祝日'!$B$22:$B$37,MATCH(F5,'祝日'!$A$22:$A$37,0)),IF(COUNTIF('祝日'!$D$2:$D$17,F5)+COUNTIF('祝日'!$D$22:$D$37,F5)&gt;0,"振替休日",IF(COUNTIF('祝日'!$E$2:$E$17,F5)+COUNTIF('祝日'!$E$22:$E$37,F5)&gt;0,"国民の休日",IF(COUNTIF('設定'!$A$11:$A$20,F5)&gt;0,INDEX('設定'!$B$11:$B$20,MATCH(F5,'設定'!$A$11:$A$20,0))&amp;"",""))))))</f>
        <v/>
      </c>
      <c r="G6" s="18">
        <f>IF(G5="","",IFERROR(INDEX('祝日'!$B$2:$B$17,MATCH(G5,'祝日'!$A$2:$A$17,0)),IFERROR(INDEX('祝日'!$B$22:$B$37,MATCH(G5,'祝日'!$A$22:$A$37,0)),IF(COUNTIF('祝日'!$D$2:$D$17,G5)+COUNTIF('祝日'!$D$22:$D$37,G5)&gt;0,"振替休日",IF(COUNTIF('祝日'!$E$2:$E$17,G5)+COUNTIF('祝日'!$E$22:$E$37,G5)&gt;0,"国民の休日",IF(COUNTIF('設定'!$A$11:$A$20,G5)&gt;0,INDEX('設定'!$B$11:$B$20,MATCH(G5,'設定'!$A$11:$A$20,0))&amp;"",""))))))</f>
        <v/>
      </c>
      <c r="H6" s="28" t="n"/>
      <c r="I6" s="18">
        <f>IF(I5="","",IFERROR(INDEX('祝日'!$B$2:$B$17,MATCH(I5,'祝日'!$A$2:$A$17,0)),IFERROR(INDEX('祝日'!$B$22:$B$37,MATCH(I5,'祝日'!$A$22:$A$37,0)),IF(COUNTIF('祝日'!$D$2:$D$17,I5)+COUNTIF('祝日'!$D$22:$D$37,I5)&gt;0,"振替休日",IF(COUNTIF('祝日'!$E$2:$E$17,I5)+COUNTIF('祝日'!$E$22:$E$37,I5)&gt;0,"国民の休日",IF(COUNTIF('設定'!$A$11:$A$20,I5)&gt;0,INDEX('設定'!$B$11:$B$20,MATCH(I5,'設定'!$A$11:$A$20,0))&amp;"",""))))))</f>
        <v/>
      </c>
      <c r="J6" s="18">
        <f>IF(J5="","",IFERROR(INDEX('祝日'!$B$2:$B$17,MATCH(J5,'祝日'!$A$2:$A$17,0)),IFERROR(INDEX('祝日'!$B$22:$B$37,MATCH(J5,'祝日'!$A$22:$A$37,0)),IF(COUNTIF('祝日'!$D$2:$D$17,J5)+COUNTIF('祝日'!$D$22:$D$37,J5)&gt;0,"振替休日",IF(COUNTIF('祝日'!$E$2:$E$17,J5)+COUNTIF('祝日'!$E$22:$E$37,J5)&gt;0,"国民の休日",IF(COUNTIF('設定'!$A$11:$A$20,J5)&gt;0,INDEX('設定'!$B$11:$B$20,MATCH(J5,'設定'!$A$11:$A$20,0))&amp;"",""))))))</f>
        <v/>
      </c>
      <c r="K6" s="18">
        <f>IF(K5="","",IFERROR(INDEX('祝日'!$B$2:$B$17,MATCH(K5,'祝日'!$A$2:$A$17,0)),IFERROR(INDEX('祝日'!$B$22:$B$37,MATCH(K5,'祝日'!$A$22:$A$37,0)),IF(COUNTIF('祝日'!$D$2:$D$17,K5)+COUNTIF('祝日'!$D$22:$D$37,K5)&gt;0,"振替休日",IF(COUNTIF('祝日'!$E$2:$E$17,K5)+COUNTIF('祝日'!$E$22:$E$37,K5)&gt;0,"国民の休日",IF(COUNTIF('設定'!$A$11:$A$20,K5)&gt;0,INDEX('設定'!$B$11:$B$20,MATCH(K5,'設定'!$A$11:$A$20,0))&amp;"",""))))))</f>
        <v/>
      </c>
      <c r="L6" s="18">
        <f>IF(L5="","",IFERROR(INDEX('祝日'!$B$2:$B$17,MATCH(L5,'祝日'!$A$2:$A$17,0)),IFERROR(INDEX('祝日'!$B$22:$B$37,MATCH(L5,'祝日'!$A$22:$A$37,0)),IF(COUNTIF('祝日'!$D$2:$D$17,L5)+COUNTIF('祝日'!$D$22:$D$37,L5)&gt;0,"振替休日",IF(COUNTIF('祝日'!$E$2:$E$17,L5)+COUNTIF('祝日'!$E$22:$E$37,L5)&gt;0,"国民の休日",IF(COUNTIF('設定'!$A$11:$A$20,L5)&gt;0,INDEX('設定'!$B$11:$B$20,MATCH(L5,'設定'!$A$11:$A$20,0))&amp;"",""))))))</f>
        <v/>
      </c>
      <c r="M6" s="18">
        <f>IF(M5="","",IFERROR(INDEX('祝日'!$B$2:$B$17,MATCH(M5,'祝日'!$A$2:$A$17,0)),IFERROR(INDEX('祝日'!$B$22:$B$37,MATCH(M5,'祝日'!$A$22:$A$37,0)),IF(COUNTIF('祝日'!$D$2:$D$17,M5)+COUNTIF('祝日'!$D$22:$D$37,M5)&gt;0,"振替休日",IF(COUNTIF('祝日'!$E$2:$E$17,M5)+COUNTIF('祝日'!$E$22:$E$37,M5)&gt;0,"国民の休日",IF(COUNTIF('設定'!$A$11:$A$20,M5)&gt;0,INDEX('設定'!$B$11:$B$20,MATCH(M5,'設定'!$A$11:$A$20,0))&amp;"",""))))))</f>
        <v/>
      </c>
      <c r="N6" s="18">
        <f>IF(N5="","",IFERROR(INDEX('祝日'!$B$2:$B$17,MATCH(N5,'祝日'!$A$2:$A$17,0)),IFERROR(INDEX('祝日'!$B$22:$B$37,MATCH(N5,'祝日'!$A$22:$A$37,0)),IF(COUNTIF('祝日'!$D$2:$D$17,N5)+COUNTIF('祝日'!$D$22:$D$37,N5)&gt;0,"振替休日",IF(COUNTIF('祝日'!$E$2:$E$17,N5)+COUNTIF('祝日'!$E$22:$E$37,N5)&gt;0,"国民の休日",IF(COUNTIF('設定'!$A$11:$A$20,N5)&gt;0,INDEX('設定'!$B$11:$B$20,MATCH(N5,'設定'!$A$11:$A$20,0))&amp;"",""))))))</f>
        <v/>
      </c>
      <c r="O6" s="18">
        <f>IF(O5="","",IFERROR(INDEX('祝日'!$B$2:$B$17,MATCH(O5,'祝日'!$A$2:$A$17,0)),IFERROR(INDEX('祝日'!$B$22:$B$37,MATCH(O5,'祝日'!$A$22:$A$37,0)),IF(COUNTIF('祝日'!$D$2:$D$17,O5)+COUNTIF('祝日'!$D$22:$D$37,O5)&gt;0,"振替休日",IF(COUNTIF('祝日'!$E$2:$E$17,O5)+COUNTIF('祝日'!$E$22:$E$37,O5)&gt;0,"国民の休日",IF(COUNTIF('設定'!$A$11:$A$20,O5)&gt;0,INDEX('設定'!$B$11:$B$20,MATCH(O5,'設定'!$A$11:$A$20,0))&amp;"",""))))))</f>
        <v/>
      </c>
      <c r="P6" s="28" t="n"/>
      <c r="Q6" s="18">
        <f>IF(Q5="","",IFERROR(INDEX('祝日'!$B$2:$B$17,MATCH(Q5,'祝日'!$A$2:$A$17,0)),IFERROR(INDEX('祝日'!$B$22:$B$37,MATCH(Q5,'祝日'!$A$22:$A$37,0)),IF(COUNTIF('祝日'!$D$2:$D$17,Q5)+COUNTIF('祝日'!$D$22:$D$37,Q5)&gt;0,"振替休日",IF(COUNTIF('祝日'!$E$2:$E$17,Q5)+COUNTIF('祝日'!$E$22:$E$37,Q5)&gt;0,"国民の休日",IF(COUNTIF('設定'!$A$11:$A$20,Q5)&gt;0,INDEX('設定'!$B$11:$B$20,MATCH(Q5,'設定'!$A$11:$A$20,0))&amp;"",""))))))</f>
        <v/>
      </c>
      <c r="R6" s="18">
        <f>IF(R5="","",IFERROR(INDEX('祝日'!$B$2:$B$17,MATCH(R5,'祝日'!$A$2:$A$17,0)),IFERROR(INDEX('祝日'!$B$22:$B$37,MATCH(R5,'祝日'!$A$22:$A$37,0)),IF(COUNTIF('祝日'!$D$2:$D$17,R5)+COUNTIF('祝日'!$D$22:$D$37,R5)&gt;0,"振替休日",IF(COUNTIF('祝日'!$E$2:$E$17,R5)+COUNTIF('祝日'!$E$22:$E$37,R5)&gt;0,"国民の休日",IF(COUNTIF('設定'!$A$11:$A$20,R5)&gt;0,INDEX('設定'!$B$11:$B$20,MATCH(R5,'設定'!$A$11:$A$20,0))&amp;"",""))))))</f>
        <v/>
      </c>
      <c r="S6" s="18">
        <f>IF(S5="","",IFERROR(INDEX('祝日'!$B$2:$B$17,MATCH(S5,'祝日'!$A$2:$A$17,0)),IFERROR(INDEX('祝日'!$B$22:$B$37,MATCH(S5,'祝日'!$A$22:$A$37,0)),IF(COUNTIF('祝日'!$D$2:$D$17,S5)+COUNTIF('祝日'!$D$22:$D$37,S5)&gt;0,"振替休日",IF(COUNTIF('祝日'!$E$2:$E$17,S5)+COUNTIF('祝日'!$E$22:$E$37,S5)&gt;0,"国民の休日",IF(COUNTIF('設定'!$A$11:$A$20,S5)&gt;0,INDEX('設定'!$B$11:$B$20,MATCH(S5,'設定'!$A$11:$A$20,0))&amp;"",""))))))</f>
        <v/>
      </c>
      <c r="T6" s="18">
        <f>IF(T5="","",IFERROR(INDEX('祝日'!$B$2:$B$17,MATCH(T5,'祝日'!$A$2:$A$17,0)),IFERROR(INDEX('祝日'!$B$22:$B$37,MATCH(T5,'祝日'!$A$22:$A$37,0)),IF(COUNTIF('祝日'!$D$2:$D$17,T5)+COUNTIF('祝日'!$D$22:$D$37,T5)&gt;0,"振替休日",IF(COUNTIF('祝日'!$E$2:$E$17,T5)+COUNTIF('祝日'!$E$22:$E$37,T5)&gt;0,"国民の休日",IF(COUNTIF('設定'!$A$11:$A$20,T5)&gt;0,INDEX('設定'!$B$11:$B$20,MATCH(T5,'設定'!$A$11:$A$20,0))&amp;"",""))))))</f>
        <v/>
      </c>
      <c r="U6" s="18">
        <f>IF(U5="","",IFERROR(INDEX('祝日'!$B$2:$B$17,MATCH(U5,'祝日'!$A$2:$A$17,0)),IFERROR(INDEX('祝日'!$B$22:$B$37,MATCH(U5,'祝日'!$A$22:$A$37,0)),IF(COUNTIF('祝日'!$D$2:$D$17,U5)+COUNTIF('祝日'!$D$22:$D$37,U5)&gt;0,"振替休日",IF(COUNTIF('祝日'!$E$2:$E$17,U5)+COUNTIF('祝日'!$E$22:$E$37,U5)&gt;0,"国民の休日",IF(COUNTIF('設定'!$A$11:$A$20,U5)&gt;0,INDEX('設定'!$B$11:$B$20,MATCH(U5,'設定'!$A$11:$A$20,0))&amp;"",""))))))</f>
        <v/>
      </c>
      <c r="V6" s="18">
        <f>IF(V5="","",IFERROR(INDEX('祝日'!$B$2:$B$17,MATCH(V5,'祝日'!$A$2:$A$17,0)),IFERROR(INDEX('祝日'!$B$22:$B$37,MATCH(V5,'祝日'!$A$22:$A$37,0)),IF(COUNTIF('祝日'!$D$2:$D$17,V5)+COUNTIF('祝日'!$D$22:$D$37,V5)&gt;0,"振替休日",IF(COUNTIF('祝日'!$E$2:$E$17,V5)+COUNTIF('祝日'!$E$22:$E$37,V5)&gt;0,"国民の休日",IF(COUNTIF('設定'!$A$11:$A$20,V5)&gt;0,INDEX('設定'!$B$11:$B$20,MATCH(V5,'設定'!$A$11:$A$20,0))&amp;"",""))))))</f>
        <v/>
      </c>
      <c r="W6" s="18">
        <f>IF(W5="","",IFERROR(INDEX('祝日'!$B$2:$B$17,MATCH(W5,'祝日'!$A$2:$A$17,0)),IFERROR(INDEX('祝日'!$B$22:$B$37,MATCH(W5,'祝日'!$A$22:$A$37,0)),IF(COUNTIF('祝日'!$D$2:$D$17,W5)+COUNTIF('祝日'!$D$22:$D$37,W5)&gt;0,"振替休日",IF(COUNTIF('祝日'!$E$2:$E$17,W5)+COUNTIF('祝日'!$E$22:$E$37,W5)&gt;0,"国民の休日",IF(COUNTIF('設定'!$A$11:$A$20,W5)&gt;0,INDEX('設定'!$B$11:$B$20,MATCH(W5,'設定'!$A$11:$A$20,0))&amp;"",""))))))</f>
        <v/>
      </c>
      <c r="X6" s="28" t="n"/>
      <c r="Y6" s="18">
        <f>IF(Y5="","",IFERROR(INDEX('祝日'!$B$2:$B$17,MATCH(Y5,'祝日'!$A$2:$A$17,0)),IFERROR(INDEX('祝日'!$B$22:$B$37,MATCH(Y5,'祝日'!$A$22:$A$37,0)),IF(COUNTIF('祝日'!$D$2:$D$17,Y5)+COUNTIF('祝日'!$D$22:$D$37,Y5)&gt;0,"振替休日",IF(COUNTIF('祝日'!$E$2:$E$17,Y5)+COUNTIF('祝日'!$E$22:$E$37,Y5)&gt;0,"国民の休日",IF(COUNTIF('設定'!$A$11:$A$20,Y5)&gt;0,INDEX('設定'!$B$11:$B$20,MATCH(Y5,'設定'!$A$11:$A$20,0))&amp;"",""))))))</f>
        <v/>
      </c>
      <c r="Z6" s="18">
        <f>IF(Z5="","",IFERROR(INDEX('祝日'!$B$2:$B$17,MATCH(Z5,'祝日'!$A$2:$A$17,0)),IFERROR(INDEX('祝日'!$B$22:$B$37,MATCH(Z5,'祝日'!$A$22:$A$37,0)),IF(COUNTIF('祝日'!$D$2:$D$17,Z5)+COUNTIF('祝日'!$D$22:$D$37,Z5)&gt;0,"振替休日",IF(COUNTIF('祝日'!$E$2:$E$17,Z5)+COUNTIF('祝日'!$E$22:$E$37,Z5)&gt;0,"国民の休日",IF(COUNTIF('設定'!$A$11:$A$20,Z5)&gt;0,INDEX('設定'!$B$11:$B$20,MATCH(Z5,'設定'!$A$11:$A$20,0))&amp;"",""))))))</f>
        <v/>
      </c>
      <c r="AA6" s="18">
        <f>IF(AA5="","",IFERROR(INDEX('祝日'!$B$2:$B$17,MATCH(AA5,'祝日'!$A$2:$A$17,0)),IFERROR(INDEX('祝日'!$B$22:$B$37,MATCH(AA5,'祝日'!$A$22:$A$37,0)),IF(COUNTIF('祝日'!$D$2:$D$17,AA5)+COUNTIF('祝日'!$D$22:$D$37,AA5)&gt;0,"振替休日",IF(COUNTIF('祝日'!$E$2:$E$17,AA5)+COUNTIF('祝日'!$E$22:$E$37,AA5)&gt;0,"国民の休日",IF(COUNTIF('設定'!$A$11:$A$20,AA5)&gt;0,INDEX('設定'!$B$11:$B$20,MATCH(AA5,'設定'!$A$11:$A$20,0))&amp;"",""))))))</f>
        <v/>
      </c>
      <c r="AB6" s="18">
        <f>IF(AB5="","",IFERROR(INDEX('祝日'!$B$2:$B$17,MATCH(AB5,'祝日'!$A$2:$A$17,0)),IFERROR(INDEX('祝日'!$B$22:$B$37,MATCH(AB5,'祝日'!$A$22:$A$37,0)),IF(COUNTIF('祝日'!$D$2:$D$17,AB5)+COUNTIF('祝日'!$D$22:$D$37,AB5)&gt;0,"振替休日",IF(COUNTIF('祝日'!$E$2:$E$17,AB5)+COUNTIF('祝日'!$E$22:$E$37,AB5)&gt;0,"国民の休日",IF(COUNTIF('設定'!$A$11:$A$20,AB5)&gt;0,INDEX('設定'!$B$11:$B$20,MATCH(AB5,'設定'!$A$11:$A$20,0))&amp;"",""))))))</f>
        <v/>
      </c>
      <c r="AC6" s="18">
        <f>IF(AC5="","",IFERROR(INDEX('祝日'!$B$2:$B$17,MATCH(AC5,'祝日'!$A$2:$A$17,0)),IFERROR(INDEX('祝日'!$B$22:$B$37,MATCH(AC5,'祝日'!$A$22:$A$37,0)),IF(COUNTIF('祝日'!$D$2:$D$17,AC5)+COUNTIF('祝日'!$D$22:$D$37,AC5)&gt;0,"振替休日",IF(COUNTIF('祝日'!$E$2:$E$17,AC5)+COUNTIF('祝日'!$E$22:$E$37,AC5)&gt;0,"国民の休日",IF(COUNTIF('設定'!$A$11:$A$20,AC5)&gt;0,INDEX('設定'!$B$11:$B$20,MATCH(AC5,'設定'!$A$11:$A$20,0))&amp;"",""))))))</f>
        <v/>
      </c>
      <c r="AD6" s="18">
        <f>IF(AD5="","",IFERROR(INDEX('祝日'!$B$2:$B$17,MATCH(AD5,'祝日'!$A$2:$A$17,0)),IFERROR(INDEX('祝日'!$B$22:$B$37,MATCH(AD5,'祝日'!$A$22:$A$37,0)),IF(COUNTIF('祝日'!$D$2:$D$17,AD5)+COUNTIF('祝日'!$D$22:$D$37,AD5)&gt;0,"振替休日",IF(COUNTIF('祝日'!$E$2:$E$17,AD5)+COUNTIF('祝日'!$E$22:$E$37,AD5)&gt;0,"国民の休日",IF(COUNTIF('設定'!$A$11:$A$20,AD5)&gt;0,INDEX('設定'!$B$11:$B$20,MATCH(AD5,'設定'!$A$11:$A$20,0))&amp;"",""))))))</f>
        <v/>
      </c>
      <c r="AE6" s="18">
        <f>IF(AE5="","",IFERROR(INDEX('祝日'!$B$2:$B$17,MATCH(AE5,'祝日'!$A$2:$A$17,0)),IFERROR(INDEX('祝日'!$B$22:$B$37,MATCH(AE5,'祝日'!$A$22:$A$37,0)),IF(COUNTIF('祝日'!$D$2:$D$17,AE5)+COUNTIF('祝日'!$D$22:$D$37,AE5)&gt;0,"振替休日",IF(COUNTIF('祝日'!$E$2:$E$17,AE5)+COUNTIF('祝日'!$E$22:$E$37,AE5)&gt;0,"国民の休日",IF(COUNTIF('設定'!$A$11:$A$20,AE5)&gt;0,INDEX('設定'!$B$11:$B$20,MATCH(AE5,'設定'!$A$11:$A$20,0))&amp;"",""))))))</f>
        <v/>
      </c>
    </row>
    <row r="7" ht="17" customHeight="1">
      <c r="A7" s="17">
        <f>IF(MONTH(($A$3-WEEKDAY($A$3,'設定'!$B$3)+1+7))=MONTH($A$3),($A$3-WEEKDAY($A$3,'設定'!$B$3)+1+7),"")</f>
        <v/>
      </c>
      <c r="B7" s="17">
        <f>IF(MONTH(($A$3-WEEKDAY($A$3,'設定'!$B$3)+1+8))=MONTH($A$3),($A$3-WEEKDAY($A$3,'設定'!$B$3)+1+8),"")</f>
        <v/>
      </c>
      <c r="C7" s="17">
        <f>IF(MONTH(($A$3-WEEKDAY($A$3,'設定'!$B$3)+1+9))=MONTH($A$3),($A$3-WEEKDAY($A$3,'設定'!$B$3)+1+9),"")</f>
        <v/>
      </c>
      <c r="D7" s="17">
        <f>IF(MONTH(($A$3-WEEKDAY($A$3,'設定'!$B$3)+1+10))=MONTH($A$3),($A$3-WEEKDAY($A$3,'設定'!$B$3)+1+10),"")</f>
        <v/>
      </c>
      <c r="E7" s="17">
        <f>IF(MONTH(($A$3-WEEKDAY($A$3,'設定'!$B$3)+1+11))=MONTH($A$3),($A$3-WEEKDAY($A$3,'設定'!$B$3)+1+11),"")</f>
        <v/>
      </c>
      <c r="F7" s="17">
        <f>IF(MONTH(($A$3-WEEKDAY($A$3,'設定'!$B$3)+1+12))=MONTH($A$3),($A$3-WEEKDAY($A$3,'設定'!$B$3)+1+12),"")</f>
        <v/>
      </c>
      <c r="G7" s="17">
        <f>IF(MONTH(($A$3-WEEKDAY($A$3,'設定'!$B$3)+1+13))=MONTH($A$3),($A$3-WEEKDAY($A$3,'設定'!$B$3)+1+13),"")</f>
        <v/>
      </c>
      <c r="H7" s="28" t="n"/>
      <c r="I7" s="17">
        <f>IF(MONTH(($I$3-WEEKDAY($I$3,'設定'!$B$3)+1+7))=MONTH($I$3),($I$3-WEEKDAY($I$3,'設定'!$B$3)+1+7),"")</f>
        <v/>
      </c>
      <c r="J7" s="17">
        <f>IF(MONTH(($I$3-WEEKDAY($I$3,'設定'!$B$3)+1+8))=MONTH($I$3),($I$3-WEEKDAY($I$3,'設定'!$B$3)+1+8),"")</f>
        <v/>
      </c>
      <c r="K7" s="17">
        <f>IF(MONTH(($I$3-WEEKDAY($I$3,'設定'!$B$3)+1+9))=MONTH($I$3),($I$3-WEEKDAY($I$3,'設定'!$B$3)+1+9),"")</f>
        <v/>
      </c>
      <c r="L7" s="17">
        <f>IF(MONTH(($I$3-WEEKDAY($I$3,'設定'!$B$3)+1+10))=MONTH($I$3),($I$3-WEEKDAY($I$3,'設定'!$B$3)+1+10),"")</f>
        <v/>
      </c>
      <c r="M7" s="17">
        <f>IF(MONTH(($I$3-WEEKDAY($I$3,'設定'!$B$3)+1+11))=MONTH($I$3),($I$3-WEEKDAY($I$3,'設定'!$B$3)+1+11),"")</f>
        <v/>
      </c>
      <c r="N7" s="17">
        <f>IF(MONTH(($I$3-WEEKDAY($I$3,'設定'!$B$3)+1+12))=MONTH($I$3),($I$3-WEEKDAY($I$3,'設定'!$B$3)+1+12),"")</f>
        <v/>
      </c>
      <c r="O7" s="17">
        <f>IF(MONTH(($I$3-WEEKDAY($I$3,'設定'!$B$3)+1+13))=MONTH($I$3),($I$3-WEEKDAY($I$3,'設定'!$B$3)+1+13),"")</f>
        <v/>
      </c>
      <c r="P7" s="28" t="n"/>
      <c r="Q7" s="17">
        <f>IF(MONTH(($Q$3-WEEKDAY($Q$3,'設定'!$B$3)+1+7))=MONTH($Q$3),($Q$3-WEEKDAY($Q$3,'設定'!$B$3)+1+7),"")</f>
        <v/>
      </c>
      <c r="R7" s="17">
        <f>IF(MONTH(($Q$3-WEEKDAY($Q$3,'設定'!$B$3)+1+8))=MONTH($Q$3),($Q$3-WEEKDAY($Q$3,'設定'!$B$3)+1+8),"")</f>
        <v/>
      </c>
      <c r="S7" s="17">
        <f>IF(MONTH(($Q$3-WEEKDAY($Q$3,'設定'!$B$3)+1+9))=MONTH($Q$3),($Q$3-WEEKDAY($Q$3,'設定'!$B$3)+1+9),"")</f>
        <v/>
      </c>
      <c r="T7" s="17">
        <f>IF(MONTH(($Q$3-WEEKDAY($Q$3,'設定'!$B$3)+1+10))=MONTH($Q$3),($Q$3-WEEKDAY($Q$3,'設定'!$B$3)+1+10),"")</f>
        <v/>
      </c>
      <c r="U7" s="17">
        <f>IF(MONTH(($Q$3-WEEKDAY($Q$3,'設定'!$B$3)+1+11))=MONTH($Q$3),($Q$3-WEEKDAY($Q$3,'設定'!$B$3)+1+11),"")</f>
        <v/>
      </c>
      <c r="V7" s="17">
        <f>IF(MONTH(($Q$3-WEEKDAY($Q$3,'設定'!$B$3)+1+12))=MONTH($Q$3),($Q$3-WEEKDAY($Q$3,'設定'!$B$3)+1+12),"")</f>
        <v/>
      </c>
      <c r="W7" s="17">
        <f>IF(MONTH(($Q$3-WEEKDAY($Q$3,'設定'!$B$3)+1+13))=MONTH($Q$3),($Q$3-WEEKDAY($Q$3,'設定'!$B$3)+1+13),"")</f>
        <v/>
      </c>
      <c r="X7" s="28" t="n"/>
      <c r="Y7" s="17">
        <f>IF(MONTH(($Y$3-WEEKDAY($Y$3,'設定'!$B$3)+1+7))=MONTH($Y$3),($Y$3-WEEKDAY($Y$3,'設定'!$B$3)+1+7),"")</f>
        <v/>
      </c>
      <c r="Z7" s="17">
        <f>IF(MONTH(($Y$3-WEEKDAY($Y$3,'設定'!$B$3)+1+8))=MONTH($Y$3),($Y$3-WEEKDAY($Y$3,'設定'!$B$3)+1+8),"")</f>
        <v/>
      </c>
      <c r="AA7" s="17">
        <f>IF(MONTH(($Y$3-WEEKDAY($Y$3,'設定'!$B$3)+1+9))=MONTH($Y$3),($Y$3-WEEKDAY($Y$3,'設定'!$B$3)+1+9),"")</f>
        <v/>
      </c>
      <c r="AB7" s="17">
        <f>IF(MONTH(($Y$3-WEEKDAY($Y$3,'設定'!$B$3)+1+10))=MONTH($Y$3),($Y$3-WEEKDAY($Y$3,'設定'!$B$3)+1+10),"")</f>
        <v/>
      </c>
      <c r="AC7" s="17">
        <f>IF(MONTH(($Y$3-WEEKDAY($Y$3,'設定'!$B$3)+1+11))=MONTH($Y$3),($Y$3-WEEKDAY($Y$3,'設定'!$B$3)+1+11),"")</f>
        <v/>
      </c>
      <c r="AD7" s="17">
        <f>IF(MONTH(($Y$3-WEEKDAY($Y$3,'設定'!$B$3)+1+12))=MONTH($Y$3),($Y$3-WEEKDAY($Y$3,'設定'!$B$3)+1+12),"")</f>
        <v/>
      </c>
      <c r="AE7" s="17">
        <f>IF(MONTH(($Y$3-WEEKDAY($Y$3,'設定'!$B$3)+1+13))=MONTH($Y$3),($Y$3-WEEKDAY($Y$3,'設定'!$B$3)+1+13),"")</f>
        <v/>
      </c>
    </row>
    <row r="8" ht="11" customHeight="1">
      <c r="A8" s="18">
        <f>IF(A7="","",IFERROR(INDEX('祝日'!$B$2:$B$17,MATCH(A7,'祝日'!$A$2:$A$17,0)),IFERROR(INDEX('祝日'!$B$22:$B$37,MATCH(A7,'祝日'!$A$22:$A$37,0)),IF(COUNTIF('祝日'!$D$2:$D$17,A7)+COUNTIF('祝日'!$D$22:$D$37,A7)&gt;0,"振替休日",IF(COUNTIF('祝日'!$E$2:$E$17,A7)+COUNTIF('祝日'!$E$22:$E$37,A7)&gt;0,"国民の休日",IF(COUNTIF('設定'!$A$11:$A$20,A7)&gt;0,INDEX('設定'!$B$11:$B$20,MATCH(A7,'設定'!$A$11:$A$20,0))&amp;"",""))))))</f>
        <v/>
      </c>
      <c r="B8" s="18">
        <f>IF(B7="","",IFERROR(INDEX('祝日'!$B$2:$B$17,MATCH(B7,'祝日'!$A$2:$A$17,0)),IFERROR(INDEX('祝日'!$B$22:$B$37,MATCH(B7,'祝日'!$A$22:$A$37,0)),IF(COUNTIF('祝日'!$D$2:$D$17,B7)+COUNTIF('祝日'!$D$22:$D$37,B7)&gt;0,"振替休日",IF(COUNTIF('祝日'!$E$2:$E$17,B7)+COUNTIF('祝日'!$E$22:$E$37,B7)&gt;0,"国民の休日",IF(COUNTIF('設定'!$A$11:$A$20,B7)&gt;0,INDEX('設定'!$B$11:$B$20,MATCH(B7,'設定'!$A$11:$A$20,0))&amp;"",""))))))</f>
        <v/>
      </c>
      <c r="C8" s="18">
        <f>IF(C7="","",IFERROR(INDEX('祝日'!$B$2:$B$17,MATCH(C7,'祝日'!$A$2:$A$17,0)),IFERROR(INDEX('祝日'!$B$22:$B$37,MATCH(C7,'祝日'!$A$22:$A$37,0)),IF(COUNTIF('祝日'!$D$2:$D$17,C7)+COUNTIF('祝日'!$D$22:$D$37,C7)&gt;0,"振替休日",IF(COUNTIF('祝日'!$E$2:$E$17,C7)+COUNTIF('祝日'!$E$22:$E$37,C7)&gt;0,"国民の休日",IF(COUNTIF('設定'!$A$11:$A$20,C7)&gt;0,INDEX('設定'!$B$11:$B$20,MATCH(C7,'設定'!$A$11:$A$20,0))&amp;"",""))))))</f>
        <v/>
      </c>
      <c r="D8" s="18">
        <f>IF(D7="","",IFERROR(INDEX('祝日'!$B$2:$B$17,MATCH(D7,'祝日'!$A$2:$A$17,0)),IFERROR(INDEX('祝日'!$B$22:$B$37,MATCH(D7,'祝日'!$A$22:$A$37,0)),IF(COUNTIF('祝日'!$D$2:$D$17,D7)+COUNTIF('祝日'!$D$22:$D$37,D7)&gt;0,"振替休日",IF(COUNTIF('祝日'!$E$2:$E$17,D7)+COUNTIF('祝日'!$E$22:$E$37,D7)&gt;0,"国民の休日",IF(COUNTIF('設定'!$A$11:$A$20,D7)&gt;0,INDEX('設定'!$B$11:$B$20,MATCH(D7,'設定'!$A$11:$A$20,0))&amp;"",""))))))</f>
        <v/>
      </c>
      <c r="E8" s="18">
        <f>IF(E7="","",IFERROR(INDEX('祝日'!$B$2:$B$17,MATCH(E7,'祝日'!$A$2:$A$17,0)),IFERROR(INDEX('祝日'!$B$22:$B$37,MATCH(E7,'祝日'!$A$22:$A$37,0)),IF(COUNTIF('祝日'!$D$2:$D$17,E7)+COUNTIF('祝日'!$D$22:$D$37,E7)&gt;0,"振替休日",IF(COUNTIF('祝日'!$E$2:$E$17,E7)+COUNTIF('祝日'!$E$22:$E$37,E7)&gt;0,"国民の休日",IF(COUNTIF('設定'!$A$11:$A$20,E7)&gt;0,INDEX('設定'!$B$11:$B$20,MATCH(E7,'設定'!$A$11:$A$20,0))&amp;"",""))))))</f>
        <v/>
      </c>
      <c r="F8" s="18">
        <f>IF(F7="","",IFERROR(INDEX('祝日'!$B$2:$B$17,MATCH(F7,'祝日'!$A$2:$A$17,0)),IFERROR(INDEX('祝日'!$B$22:$B$37,MATCH(F7,'祝日'!$A$22:$A$37,0)),IF(COUNTIF('祝日'!$D$2:$D$17,F7)+COUNTIF('祝日'!$D$22:$D$37,F7)&gt;0,"振替休日",IF(COUNTIF('祝日'!$E$2:$E$17,F7)+COUNTIF('祝日'!$E$22:$E$37,F7)&gt;0,"国民の休日",IF(COUNTIF('設定'!$A$11:$A$20,F7)&gt;0,INDEX('設定'!$B$11:$B$20,MATCH(F7,'設定'!$A$11:$A$20,0))&amp;"",""))))))</f>
        <v/>
      </c>
      <c r="G8" s="18">
        <f>IF(G7="","",IFERROR(INDEX('祝日'!$B$2:$B$17,MATCH(G7,'祝日'!$A$2:$A$17,0)),IFERROR(INDEX('祝日'!$B$22:$B$37,MATCH(G7,'祝日'!$A$22:$A$37,0)),IF(COUNTIF('祝日'!$D$2:$D$17,G7)+COUNTIF('祝日'!$D$22:$D$37,G7)&gt;0,"振替休日",IF(COUNTIF('祝日'!$E$2:$E$17,G7)+COUNTIF('祝日'!$E$22:$E$37,G7)&gt;0,"国民の休日",IF(COUNTIF('設定'!$A$11:$A$20,G7)&gt;0,INDEX('設定'!$B$11:$B$20,MATCH(G7,'設定'!$A$11:$A$20,0))&amp;"",""))))))</f>
        <v/>
      </c>
      <c r="H8" s="28" t="n"/>
      <c r="I8" s="18">
        <f>IF(I7="","",IFERROR(INDEX('祝日'!$B$2:$B$17,MATCH(I7,'祝日'!$A$2:$A$17,0)),IFERROR(INDEX('祝日'!$B$22:$B$37,MATCH(I7,'祝日'!$A$22:$A$37,0)),IF(COUNTIF('祝日'!$D$2:$D$17,I7)+COUNTIF('祝日'!$D$22:$D$37,I7)&gt;0,"振替休日",IF(COUNTIF('祝日'!$E$2:$E$17,I7)+COUNTIF('祝日'!$E$22:$E$37,I7)&gt;0,"国民の休日",IF(COUNTIF('設定'!$A$11:$A$20,I7)&gt;0,INDEX('設定'!$B$11:$B$20,MATCH(I7,'設定'!$A$11:$A$20,0))&amp;"",""))))))</f>
        <v/>
      </c>
      <c r="J8" s="18">
        <f>IF(J7="","",IFERROR(INDEX('祝日'!$B$2:$B$17,MATCH(J7,'祝日'!$A$2:$A$17,0)),IFERROR(INDEX('祝日'!$B$22:$B$37,MATCH(J7,'祝日'!$A$22:$A$37,0)),IF(COUNTIF('祝日'!$D$2:$D$17,J7)+COUNTIF('祝日'!$D$22:$D$37,J7)&gt;0,"振替休日",IF(COUNTIF('祝日'!$E$2:$E$17,J7)+COUNTIF('祝日'!$E$22:$E$37,J7)&gt;0,"国民の休日",IF(COUNTIF('設定'!$A$11:$A$20,J7)&gt;0,INDEX('設定'!$B$11:$B$20,MATCH(J7,'設定'!$A$11:$A$20,0))&amp;"",""))))))</f>
        <v/>
      </c>
      <c r="K8" s="18">
        <f>IF(K7="","",IFERROR(INDEX('祝日'!$B$2:$B$17,MATCH(K7,'祝日'!$A$2:$A$17,0)),IFERROR(INDEX('祝日'!$B$22:$B$37,MATCH(K7,'祝日'!$A$22:$A$37,0)),IF(COUNTIF('祝日'!$D$2:$D$17,K7)+COUNTIF('祝日'!$D$22:$D$37,K7)&gt;0,"振替休日",IF(COUNTIF('祝日'!$E$2:$E$17,K7)+COUNTIF('祝日'!$E$22:$E$37,K7)&gt;0,"国民の休日",IF(COUNTIF('設定'!$A$11:$A$20,K7)&gt;0,INDEX('設定'!$B$11:$B$20,MATCH(K7,'設定'!$A$11:$A$20,0))&amp;"",""))))))</f>
        <v/>
      </c>
      <c r="L8" s="18">
        <f>IF(L7="","",IFERROR(INDEX('祝日'!$B$2:$B$17,MATCH(L7,'祝日'!$A$2:$A$17,0)),IFERROR(INDEX('祝日'!$B$22:$B$37,MATCH(L7,'祝日'!$A$22:$A$37,0)),IF(COUNTIF('祝日'!$D$2:$D$17,L7)+COUNTIF('祝日'!$D$22:$D$37,L7)&gt;0,"振替休日",IF(COUNTIF('祝日'!$E$2:$E$17,L7)+COUNTIF('祝日'!$E$22:$E$37,L7)&gt;0,"国民の休日",IF(COUNTIF('設定'!$A$11:$A$20,L7)&gt;0,INDEX('設定'!$B$11:$B$20,MATCH(L7,'設定'!$A$11:$A$20,0))&amp;"",""))))))</f>
        <v/>
      </c>
      <c r="M8" s="18">
        <f>IF(M7="","",IFERROR(INDEX('祝日'!$B$2:$B$17,MATCH(M7,'祝日'!$A$2:$A$17,0)),IFERROR(INDEX('祝日'!$B$22:$B$37,MATCH(M7,'祝日'!$A$22:$A$37,0)),IF(COUNTIF('祝日'!$D$2:$D$17,M7)+COUNTIF('祝日'!$D$22:$D$37,M7)&gt;0,"振替休日",IF(COUNTIF('祝日'!$E$2:$E$17,M7)+COUNTIF('祝日'!$E$22:$E$37,M7)&gt;0,"国民の休日",IF(COUNTIF('設定'!$A$11:$A$20,M7)&gt;0,INDEX('設定'!$B$11:$B$20,MATCH(M7,'設定'!$A$11:$A$20,0))&amp;"",""))))))</f>
        <v/>
      </c>
      <c r="N8" s="18">
        <f>IF(N7="","",IFERROR(INDEX('祝日'!$B$2:$B$17,MATCH(N7,'祝日'!$A$2:$A$17,0)),IFERROR(INDEX('祝日'!$B$22:$B$37,MATCH(N7,'祝日'!$A$22:$A$37,0)),IF(COUNTIF('祝日'!$D$2:$D$17,N7)+COUNTIF('祝日'!$D$22:$D$37,N7)&gt;0,"振替休日",IF(COUNTIF('祝日'!$E$2:$E$17,N7)+COUNTIF('祝日'!$E$22:$E$37,N7)&gt;0,"国民の休日",IF(COUNTIF('設定'!$A$11:$A$20,N7)&gt;0,INDEX('設定'!$B$11:$B$20,MATCH(N7,'設定'!$A$11:$A$20,0))&amp;"",""))))))</f>
        <v/>
      </c>
      <c r="O8" s="18">
        <f>IF(O7="","",IFERROR(INDEX('祝日'!$B$2:$B$17,MATCH(O7,'祝日'!$A$2:$A$17,0)),IFERROR(INDEX('祝日'!$B$22:$B$37,MATCH(O7,'祝日'!$A$22:$A$37,0)),IF(COUNTIF('祝日'!$D$2:$D$17,O7)+COUNTIF('祝日'!$D$22:$D$37,O7)&gt;0,"振替休日",IF(COUNTIF('祝日'!$E$2:$E$17,O7)+COUNTIF('祝日'!$E$22:$E$37,O7)&gt;0,"国民の休日",IF(COUNTIF('設定'!$A$11:$A$20,O7)&gt;0,INDEX('設定'!$B$11:$B$20,MATCH(O7,'設定'!$A$11:$A$20,0))&amp;"",""))))))</f>
        <v/>
      </c>
      <c r="P8" s="28" t="n"/>
      <c r="Q8" s="18">
        <f>IF(Q7="","",IFERROR(INDEX('祝日'!$B$2:$B$17,MATCH(Q7,'祝日'!$A$2:$A$17,0)),IFERROR(INDEX('祝日'!$B$22:$B$37,MATCH(Q7,'祝日'!$A$22:$A$37,0)),IF(COUNTIF('祝日'!$D$2:$D$17,Q7)+COUNTIF('祝日'!$D$22:$D$37,Q7)&gt;0,"振替休日",IF(COUNTIF('祝日'!$E$2:$E$17,Q7)+COUNTIF('祝日'!$E$22:$E$37,Q7)&gt;0,"国民の休日",IF(COUNTIF('設定'!$A$11:$A$20,Q7)&gt;0,INDEX('設定'!$B$11:$B$20,MATCH(Q7,'設定'!$A$11:$A$20,0))&amp;"",""))))))</f>
        <v/>
      </c>
      <c r="R8" s="18">
        <f>IF(R7="","",IFERROR(INDEX('祝日'!$B$2:$B$17,MATCH(R7,'祝日'!$A$2:$A$17,0)),IFERROR(INDEX('祝日'!$B$22:$B$37,MATCH(R7,'祝日'!$A$22:$A$37,0)),IF(COUNTIF('祝日'!$D$2:$D$17,R7)+COUNTIF('祝日'!$D$22:$D$37,R7)&gt;0,"振替休日",IF(COUNTIF('祝日'!$E$2:$E$17,R7)+COUNTIF('祝日'!$E$22:$E$37,R7)&gt;0,"国民の休日",IF(COUNTIF('設定'!$A$11:$A$20,R7)&gt;0,INDEX('設定'!$B$11:$B$20,MATCH(R7,'設定'!$A$11:$A$20,0))&amp;"",""))))))</f>
        <v/>
      </c>
      <c r="S8" s="18">
        <f>IF(S7="","",IFERROR(INDEX('祝日'!$B$2:$B$17,MATCH(S7,'祝日'!$A$2:$A$17,0)),IFERROR(INDEX('祝日'!$B$22:$B$37,MATCH(S7,'祝日'!$A$22:$A$37,0)),IF(COUNTIF('祝日'!$D$2:$D$17,S7)+COUNTIF('祝日'!$D$22:$D$37,S7)&gt;0,"振替休日",IF(COUNTIF('祝日'!$E$2:$E$17,S7)+COUNTIF('祝日'!$E$22:$E$37,S7)&gt;0,"国民の休日",IF(COUNTIF('設定'!$A$11:$A$20,S7)&gt;0,INDEX('設定'!$B$11:$B$20,MATCH(S7,'設定'!$A$11:$A$20,0))&amp;"",""))))))</f>
        <v/>
      </c>
      <c r="T8" s="18">
        <f>IF(T7="","",IFERROR(INDEX('祝日'!$B$2:$B$17,MATCH(T7,'祝日'!$A$2:$A$17,0)),IFERROR(INDEX('祝日'!$B$22:$B$37,MATCH(T7,'祝日'!$A$22:$A$37,0)),IF(COUNTIF('祝日'!$D$2:$D$17,T7)+COUNTIF('祝日'!$D$22:$D$37,T7)&gt;0,"振替休日",IF(COUNTIF('祝日'!$E$2:$E$17,T7)+COUNTIF('祝日'!$E$22:$E$37,T7)&gt;0,"国民の休日",IF(COUNTIF('設定'!$A$11:$A$20,T7)&gt;0,INDEX('設定'!$B$11:$B$20,MATCH(T7,'設定'!$A$11:$A$20,0))&amp;"",""))))))</f>
        <v/>
      </c>
      <c r="U8" s="18">
        <f>IF(U7="","",IFERROR(INDEX('祝日'!$B$2:$B$17,MATCH(U7,'祝日'!$A$2:$A$17,0)),IFERROR(INDEX('祝日'!$B$22:$B$37,MATCH(U7,'祝日'!$A$22:$A$37,0)),IF(COUNTIF('祝日'!$D$2:$D$17,U7)+COUNTIF('祝日'!$D$22:$D$37,U7)&gt;0,"振替休日",IF(COUNTIF('祝日'!$E$2:$E$17,U7)+COUNTIF('祝日'!$E$22:$E$37,U7)&gt;0,"国民の休日",IF(COUNTIF('設定'!$A$11:$A$20,U7)&gt;0,INDEX('設定'!$B$11:$B$20,MATCH(U7,'設定'!$A$11:$A$20,0))&amp;"",""))))))</f>
        <v/>
      </c>
      <c r="V8" s="18">
        <f>IF(V7="","",IFERROR(INDEX('祝日'!$B$2:$B$17,MATCH(V7,'祝日'!$A$2:$A$17,0)),IFERROR(INDEX('祝日'!$B$22:$B$37,MATCH(V7,'祝日'!$A$22:$A$37,0)),IF(COUNTIF('祝日'!$D$2:$D$17,V7)+COUNTIF('祝日'!$D$22:$D$37,V7)&gt;0,"振替休日",IF(COUNTIF('祝日'!$E$2:$E$17,V7)+COUNTIF('祝日'!$E$22:$E$37,V7)&gt;0,"国民の休日",IF(COUNTIF('設定'!$A$11:$A$20,V7)&gt;0,INDEX('設定'!$B$11:$B$20,MATCH(V7,'設定'!$A$11:$A$20,0))&amp;"",""))))))</f>
        <v/>
      </c>
      <c r="W8" s="18">
        <f>IF(W7="","",IFERROR(INDEX('祝日'!$B$2:$B$17,MATCH(W7,'祝日'!$A$2:$A$17,0)),IFERROR(INDEX('祝日'!$B$22:$B$37,MATCH(W7,'祝日'!$A$22:$A$37,0)),IF(COUNTIF('祝日'!$D$2:$D$17,W7)+COUNTIF('祝日'!$D$22:$D$37,W7)&gt;0,"振替休日",IF(COUNTIF('祝日'!$E$2:$E$17,W7)+COUNTIF('祝日'!$E$22:$E$37,W7)&gt;0,"国民の休日",IF(COUNTIF('設定'!$A$11:$A$20,W7)&gt;0,INDEX('設定'!$B$11:$B$20,MATCH(W7,'設定'!$A$11:$A$20,0))&amp;"",""))))))</f>
        <v/>
      </c>
      <c r="X8" s="28" t="n"/>
      <c r="Y8" s="18">
        <f>IF(Y7="","",IFERROR(INDEX('祝日'!$B$2:$B$17,MATCH(Y7,'祝日'!$A$2:$A$17,0)),IFERROR(INDEX('祝日'!$B$22:$B$37,MATCH(Y7,'祝日'!$A$22:$A$37,0)),IF(COUNTIF('祝日'!$D$2:$D$17,Y7)+COUNTIF('祝日'!$D$22:$D$37,Y7)&gt;0,"振替休日",IF(COUNTIF('祝日'!$E$2:$E$17,Y7)+COUNTIF('祝日'!$E$22:$E$37,Y7)&gt;0,"国民の休日",IF(COUNTIF('設定'!$A$11:$A$20,Y7)&gt;0,INDEX('設定'!$B$11:$B$20,MATCH(Y7,'設定'!$A$11:$A$20,0))&amp;"",""))))))</f>
        <v/>
      </c>
      <c r="Z8" s="18">
        <f>IF(Z7="","",IFERROR(INDEX('祝日'!$B$2:$B$17,MATCH(Z7,'祝日'!$A$2:$A$17,0)),IFERROR(INDEX('祝日'!$B$22:$B$37,MATCH(Z7,'祝日'!$A$22:$A$37,0)),IF(COUNTIF('祝日'!$D$2:$D$17,Z7)+COUNTIF('祝日'!$D$22:$D$37,Z7)&gt;0,"振替休日",IF(COUNTIF('祝日'!$E$2:$E$17,Z7)+COUNTIF('祝日'!$E$22:$E$37,Z7)&gt;0,"国民の休日",IF(COUNTIF('設定'!$A$11:$A$20,Z7)&gt;0,INDEX('設定'!$B$11:$B$20,MATCH(Z7,'設定'!$A$11:$A$20,0))&amp;"",""))))))</f>
        <v/>
      </c>
      <c r="AA8" s="18">
        <f>IF(AA7="","",IFERROR(INDEX('祝日'!$B$2:$B$17,MATCH(AA7,'祝日'!$A$2:$A$17,0)),IFERROR(INDEX('祝日'!$B$22:$B$37,MATCH(AA7,'祝日'!$A$22:$A$37,0)),IF(COUNTIF('祝日'!$D$2:$D$17,AA7)+COUNTIF('祝日'!$D$22:$D$37,AA7)&gt;0,"振替休日",IF(COUNTIF('祝日'!$E$2:$E$17,AA7)+COUNTIF('祝日'!$E$22:$E$37,AA7)&gt;0,"国民の休日",IF(COUNTIF('設定'!$A$11:$A$20,AA7)&gt;0,INDEX('設定'!$B$11:$B$20,MATCH(AA7,'設定'!$A$11:$A$20,0))&amp;"",""))))))</f>
        <v/>
      </c>
      <c r="AB8" s="18">
        <f>IF(AB7="","",IFERROR(INDEX('祝日'!$B$2:$B$17,MATCH(AB7,'祝日'!$A$2:$A$17,0)),IFERROR(INDEX('祝日'!$B$22:$B$37,MATCH(AB7,'祝日'!$A$22:$A$37,0)),IF(COUNTIF('祝日'!$D$2:$D$17,AB7)+COUNTIF('祝日'!$D$22:$D$37,AB7)&gt;0,"振替休日",IF(COUNTIF('祝日'!$E$2:$E$17,AB7)+COUNTIF('祝日'!$E$22:$E$37,AB7)&gt;0,"国民の休日",IF(COUNTIF('設定'!$A$11:$A$20,AB7)&gt;0,INDEX('設定'!$B$11:$B$20,MATCH(AB7,'設定'!$A$11:$A$20,0))&amp;"",""))))))</f>
        <v/>
      </c>
      <c r="AC8" s="18">
        <f>IF(AC7="","",IFERROR(INDEX('祝日'!$B$2:$B$17,MATCH(AC7,'祝日'!$A$2:$A$17,0)),IFERROR(INDEX('祝日'!$B$22:$B$37,MATCH(AC7,'祝日'!$A$22:$A$37,0)),IF(COUNTIF('祝日'!$D$2:$D$17,AC7)+COUNTIF('祝日'!$D$22:$D$37,AC7)&gt;0,"振替休日",IF(COUNTIF('祝日'!$E$2:$E$17,AC7)+COUNTIF('祝日'!$E$22:$E$37,AC7)&gt;0,"国民の休日",IF(COUNTIF('設定'!$A$11:$A$20,AC7)&gt;0,INDEX('設定'!$B$11:$B$20,MATCH(AC7,'設定'!$A$11:$A$20,0))&amp;"",""))))))</f>
        <v/>
      </c>
      <c r="AD8" s="18">
        <f>IF(AD7="","",IFERROR(INDEX('祝日'!$B$2:$B$17,MATCH(AD7,'祝日'!$A$2:$A$17,0)),IFERROR(INDEX('祝日'!$B$22:$B$37,MATCH(AD7,'祝日'!$A$22:$A$37,0)),IF(COUNTIF('祝日'!$D$2:$D$17,AD7)+COUNTIF('祝日'!$D$22:$D$37,AD7)&gt;0,"振替休日",IF(COUNTIF('祝日'!$E$2:$E$17,AD7)+COUNTIF('祝日'!$E$22:$E$37,AD7)&gt;0,"国民の休日",IF(COUNTIF('設定'!$A$11:$A$20,AD7)&gt;0,INDEX('設定'!$B$11:$B$20,MATCH(AD7,'設定'!$A$11:$A$20,0))&amp;"",""))))))</f>
        <v/>
      </c>
      <c r="AE8" s="18">
        <f>IF(AE7="","",IFERROR(INDEX('祝日'!$B$2:$B$17,MATCH(AE7,'祝日'!$A$2:$A$17,0)),IFERROR(INDEX('祝日'!$B$22:$B$37,MATCH(AE7,'祝日'!$A$22:$A$37,0)),IF(COUNTIF('祝日'!$D$2:$D$17,AE7)+COUNTIF('祝日'!$D$22:$D$37,AE7)&gt;0,"振替休日",IF(COUNTIF('祝日'!$E$2:$E$17,AE7)+COUNTIF('祝日'!$E$22:$E$37,AE7)&gt;0,"国民の休日",IF(COUNTIF('設定'!$A$11:$A$20,AE7)&gt;0,INDEX('設定'!$B$11:$B$20,MATCH(AE7,'設定'!$A$11:$A$20,0))&amp;"",""))))))</f>
        <v/>
      </c>
    </row>
    <row r="9" ht="17" customHeight="1">
      <c r="A9" s="17">
        <f>IF(MONTH(($A$3-WEEKDAY($A$3,'設定'!$B$3)+1+14))=MONTH($A$3),($A$3-WEEKDAY($A$3,'設定'!$B$3)+1+14),"")</f>
        <v/>
      </c>
      <c r="B9" s="17">
        <f>IF(MONTH(($A$3-WEEKDAY($A$3,'設定'!$B$3)+1+15))=MONTH($A$3),($A$3-WEEKDAY($A$3,'設定'!$B$3)+1+15),"")</f>
        <v/>
      </c>
      <c r="C9" s="17">
        <f>IF(MONTH(($A$3-WEEKDAY($A$3,'設定'!$B$3)+1+16))=MONTH($A$3),($A$3-WEEKDAY($A$3,'設定'!$B$3)+1+16),"")</f>
        <v/>
      </c>
      <c r="D9" s="17">
        <f>IF(MONTH(($A$3-WEEKDAY($A$3,'設定'!$B$3)+1+17))=MONTH($A$3),($A$3-WEEKDAY($A$3,'設定'!$B$3)+1+17),"")</f>
        <v/>
      </c>
      <c r="E9" s="17">
        <f>IF(MONTH(($A$3-WEEKDAY($A$3,'設定'!$B$3)+1+18))=MONTH($A$3),($A$3-WEEKDAY($A$3,'設定'!$B$3)+1+18),"")</f>
        <v/>
      </c>
      <c r="F9" s="17">
        <f>IF(MONTH(($A$3-WEEKDAY($A$3,'設定'!$B$3)+1+19))=MONTH($A$3),($A$3-WEEKDAY($A$3,'設定'!$B$3)+1+19),"")</f>
        <v/>
      </c>
      <c r="G9" s="17">
        <f>IF(MONTH(($A$3-WEEKDAY($A$3,'設定'!$B$3)+1+20))=MONTH($A$3),($A$3-WEEKDAY($A$3,'設定'!$B$3)+1+20),"")</f>
        <v/>
      </c>
      <c r="H9" s="28" t="n"/>
      <c r="I9" s="17">
        <f>IF(MONTH(($I$3-WEEKDAY($I$3,'設定'!$B$3)+1+14))=MONTH($I$3),($I$3-WEEKDAY($I$3,'設定'!$B$3)+1+14),"")</f>
        <v/>
      </c>
      <c r="J9" s="17">
        <f>IF(MONTH(($I$3-WEEKDAY($I$3,'設定'!$B$3)+1+15))=MONTH($I$3),($I$3-WEEKDAY($I$3,'設定'!$B$3)+1+15),"")</f>
        <v/>
      </c>
      <c r="K9" s="17">
        <f>IF(MONTH(($I$3-WEEKDAY($I$3,'設定'!$B$3)+1+16))=MONTH($I$3),($I$3-WEEKDAY($I$3,'設定'!$B$3)+1+16),"")</f>
        <v/>
      </c>
      <c r="L9" s="17">
        <f>IF(MONTH(($I$3-WEEKDAY($I$3,'設定'!$B$3)+1+17))=MONTH($I$3),($I$3-WEEKDAY($I$3,'設定'!$B$3)+1+17),"")</f>
        <v/>
      </c>
      <c r="M9" s="17">
        <f>IF(MONTH(($I$3-WEEKDAY($I$3,'設定'!$B$3)+1+18))=MONTH($I$3),($I$3-WEEKDAY($I$3,'設定'!$B$3)+1+18),"")</f>
        <v/>
      </c>
      <c r="N9" s="17">
        <f>IF(MONTH(($I$3-WEEKDAY($I$3,'設定'!$B$3)+1+19))=MONTH($I$3),($I$3-WEEKDAY($I$3,'設定'!$B$3)+1+19),"")</f>
        <v/>
      </c>
      <c r="O9" s="17">
        <f>IF(MONTH(($I$3-WEEKDAY($I$3,'設定'!$B$3)+1+20))=MONTH($I$3),($I$3-WEEKDAY($I$3,'設定'!$B$3)+1+20),"")</f>
        <v/>
      </c>
      <c r="P9" s="28" t="n"/>
      <c r="Q9" s="17">
        <f>IF(MONTH(($Q$3-WEEKDAY($Q$3,'設定'!$B$3)+1+14))=MONTH($Q$3),($Q$3-WEEKDAY($Q$3,'設定'!$B$3)+1+14),"")</f>
        <v/>
      </c>
      <c r="R9" s="17">
        <f>IF(MONTH(($Q$3-WEEKDAY($Q$3,'設定'!$B$3)+1+15))=MONTH($Q$3),($Q$3-WEEKDAY($Q$3,'設定'!$B$3)+1+15),"")</f>
        <v/>
      </c>
      <c r="S9" s="17">
        <f>IF(MONTH(($Q$3-WEEKDAY($Q$3,'設定'!$B$3)+1+16))=MONTH($Q$3),($Q$3-WEEKDAY($Q$3,'設定'!$B$3)+1+16),"")</f>
        <v/>
      </c>
      <c r="T9" s="17">
        <f>IF(MONTH(($Q$3-WEEKDAY($Q$3,'設定'!$B$3)+1+17))=MONTH($Q$3),($Q$3-WEEKDAY($Q$3,'設定'!$B$3)+1+17),"")</f>
        <v/>
      </c>
      <c r="U9" s="17">
        <f>IF(MONTH(($Q$3-WEEKDAY($Q$3,'設定'!$B$3)+1+18))=MONTH($Q$3),($Q$3-WEEKDAY($Q$3,'設定'!$B$3)+1+18),"")</f>
        <v/>
      </c>
      <c r="V9" s="17">
        <f>IF(MONTH(($Q$3-WEEKDAY($Q$3,'設定'!$B$3)+1+19))=MONTH($Q$3),($Q$3-WEEKDAY($Q$3,'設定'!$B$3)+1+19),"")</f>
        <v/>
      </c>
      <c r="W9" s="17">
        <f>IF(MONTH(($Q$3-WEEKDAY($Q$3,'設定'!$B$3)+1+20))=MONTH($Q$3),($Q$3-WEEKDAY($Q$3,'設定'!$B$3)+1+20),"")</f>
        <v/>
      </c>
      <c r="X9" s="28" t="n"/>
      <c r="Y9" s="17">
        <f>IF(MONTH(($Y$3-WEEKDAY($Y$3,'設定'!$B$3)+1+14))=MONTH($Y$3),($Y$3-WEEKDAY($Y$3,'設定'!$B$3)+1+14),"")</f>
        <v/>
      </c>
      <c r="Z9" s="17">
        <f>IF(MONTH(($Y$3-WEEKDAY($Y$3,'設定'!$B$3)+1+15))=MONTH($Y$3),($Y$3-WEEKDAY($Y$3,'設定'!$B$3)+1+15),"")</f>
        <v/>
      </c>
      <c r="AA9" s="17">
        <f>IF(MONTH(($Y$3-WEEKDAY($Y$3,'設定'!$B$3)+1+16))=MONTH($Y$3),($Y$3-WEEKDAY($Y$3,'設定'!$B$3)+1+16),"")</f>
        <v/>
      </c>
      <c r="AB9" s="17">
        <f>IF(MONTH(($Y$3-WEEKDAY($Y$3,'設定'!$B$3)+1+17))=MONTH($Y$3),($Y$3-WEEKDAY($Y$3,'設定'!$B$3)+1+17),"")</f>
        <v/>
      </c>
      <c r="AC9" s="17">
        <f>IF(MONTH(($Y$3-WEEKDAY($Y$3,'設定'!$B$3)+1+18))=MONTH($Y$3),($Y$3-WEEKDAY($Y$3,'設定'!$B$3)+1+18),"")</f>
        <v/>
      </c>
      <c r="AD9" s="17">
        <f>IF(MONTH(($Y$3-WEEKDAY($Y$3,'設定'!$B$3)+1+19))=MONTH($Y$3),($Y$3-WEEKDAY($Y$3,'設定'!$B$3)+1+19),"")</f>
        <v/>
      </c>
      <c r="AE9" s="17">
        <f>IF(MONTH(($Y$3-WEEKDAY($Y$3,'設定'!$B$3)+1+20))=MONTH($Y$3),($Y$3-WEEKDAY($Y$3,'設定'!$B$3)+1+20),"")</f>
        <v/>
      </c>
    </row>
    <row r="10" ht="11" customHeight="1">
      <c r="A10" s="18">
        <f>IF(A9="","",IFERROR(INDEX('祝日'!$B$2:$B$17,MATCH(A9,'祝日'!$A$2:$A$17,0)),IFERROR(INDEX('祝日'!$B$22:$B$37,MATCH(A9,'祝日'!$A$22:$A$37,0)),IF(COUNTIF('祝日'!$D$2:$D$17,A9)+COUNTIF('祝日'!$D$22:$D$37,A9)&gt;0,"振替休日",IF(COUNTIF('祝日'!$E$2:$E$17,A9)+COUNTIF('祝日'!$E$22:$E$37,A9)&gt;0,"国民の休日",IF(COUNTIF('設定'!$A$11:$A$20,A9)&gt;0,INDEX('設定'!$B$11:$B$20,MATCH(A9,'設定'!$A$11:$A$20,0))&amp;"",""))))))</f>
        <v/>
      </c>
      <c r="B10" s="18">
        <f>IF(B9="","",IFERROR(INDEX('祝日'!$B$2:$B$17,MATCH(B9,'祝日'!$A$2:$A$17,0)),IFERROR(INDEX('祝日'!$B$22:$B$37,MATCH(B9,'祝日'!$A$22:$A$37,0)),IF(COUNTIF('祝日'!$D$2:$D$17,B9)+COUNTIF('祝日'!$D$22:$D$37,B9)&gt;0,"振替休日",IF(COUNTIF('祝日'!$E$2:$E$17,B9)+COUNTIF('祝日'!$E$22:$E$37,B9)&gt;0,"国民の休日",IF(COUNTIF('設定'!$A$11:$A$20,B9)&gt;0,INDEX('設定'!$B$11:$B$20,MATCH(B9,'設定'!$A$11:$A$20,0))&amp;"",""))))))</f>
        <v/>
      </c>
      <c r="C10" s="18">
        <f>IF(C9="","",IFERROR(INDEX('祝日'!$B$2:$B$17,MATCH(C9,'祝日'!$A$2:$A$17,0)),IFERROR(INDEX('祝日'!$B$22:$B$37,MATCH(C9,'祝日'!$A$22:$A$37,0)),IF(COUNTIF('祝日'!$D$2:$D$17,C9)+COUNTIF('祝日'!$D$22:$D$37,C9)&gt;0,"振替休日",IF(COUNTIF('祝日'!$E$2:$E$17,C9)+COUNTIF('祝日'!$E$22:$E$37,C9)&gt;0,"国民の休日",IF(COUNTIF('設定'!$A$11:$A$20,C9)&gt;0,INDEX('設定'!$B$11:$B$20,MATCH(C9,'設定'!$A$11:$A$20,0))&amp;"",""))))))</f>
        <v/>
      </c>
      <c r="D10" s="18">
        <f>IF(D9="","",IFERROR(INDEX('祝日'!$B$2:$B$17,MATCH(D9,'祝日'!$A$2:$A$17,0)),IFERROR(INDEX('祝日'!$B$22:$B$37,MATCH(D9,'祝日'!$A$22:$A$37,0)),IF(COUNTIF('祝日'!$D$2:$D$17,D9)+COUNTIF('祝日'!$D$22:$D$37,D9)&gt;0,"振替休日",IF(COUNTIF('祝日'!$E$2:$E$17,D9)+COUNTIF('祝日'!$E$22:$E$37,D9)&gt;0,"国民の休日",IF(COUNTIF('設定'!$A$11:$A$20,D9)&gt;0,INDEX('設定'!$B$11:$B$20,MATCH(D9,'設定'!$A$11:$A$20,0))&amp;"",""))))))</f>
        <v/>
      </c>
      <c r="E10" s="18">
        <f>IF(E9="","",IFERROR(INDEX('祝日'!$B$2:$B$17,MATCH(E9,'祝日'!$A$2:$A$17,0)),IFERROR(INDEX('祝日'!$B$22:$B$37,MATCH(E9,'祝日'!$A$22:$A$37,0)),IF(COUNTIF('祝日'!$D$2:$D$17,E9)+COUNTIF('祝日'!$D$22:$D$37,E9)&gt;0,"振替休日",IF(COUNTIF('祝日'!$E$2:$E$17,E9)+COUNTIF('祝日'!$E$22:$E$37,E9)&gt;0,"国民の休日",IF(COUNTIF('設定'!$A$11:$A$20,E9)&gt;0,INDEX('設定'!$B$11:$B$20,MATCH(E9,'設定'!$A$11:$A$20,0))&amp;"",""))))))</f>
        <v/>
      </c>
      <c r="F10" s="18">
        <f>IF(F9="","",IFERROR(INDEX('祝日'!$B$2:$B$17,MATCH(F9,'祝日'!$A$2:$A$17,0)),IFERROR(INDEX('祝日'!$B$22:$B$37,MATCH(F9,'祝日'!$A$22:$A$37,0)),IF(COUNTIF('祝日'!$D$2:$D$17,F9)+COUNTIF('祝日'!$D$22:$D$37,F9)&gt;0,"振替休日",IF(COUNTIF('祝日'!$E$2:$E$17,F9)+COUNTIF('祝日'!$E$22:$E$37,F9)&gt;0,"国民の休日",IF(COUNTIF('設定'!$A$11:$A$20,F9)&gt;0,INDEX('設定'!$B$11:$B$20,MATCH(F9,'設定'!$A$11:$A$20,0))&amp;"",""))))))</f>
        <v/>
      </c>
      <c r="G10" s="18">
        <f>IF(G9="","",IFERROR(INDEX('祝日'!$B$2:$B$17,MATCH(G9,'祝日'!$A$2:$A$17,0)),IFERROR(INDEX('祝日'!$B$22:$B$37,MATCH(G9,'祝日'!$A$22:$A$37,0)),IF(COUNTIF('祝日'!$D$2:$D$17,G9)+COUNTIF('祝日'!$D$22:$D$37,G9)&gt;0,"振替休日",IF(COUNTIF('祝日'!$E$2:$E$17,G9)+COUNTIF('祝日'!$E$22:$E$37,G9)&gt;0,"国民の休日",IF(COUNTIF('設定'!$A$11:$A$20,G9)&gt;0,INDEX('設定'!$B$11:$B$20,MATCH(G9,'設定'!$A$11:$A$20,0))&amp;"",""))))))</f>
        <v/>
      </c>
      <c r="H10" s="28" t="n"/>
      <c r="I10" s="18">
        <f>IF(I9="","",IFERROR(INDEX('祝日'!$B$2:$B$17,MATCH(I9,'祝日'!$A$2:$A$17,0)),IFERROR(INDEX('祝日'!$B$22:$B$37,MATCH(I9,'祝日'!$A$22:$A$37,0)),IF(COUNTIF('祝日'!$D$2:$D$17,I9)+COUNTIF('祝日'!$D$22:$D$37,I9)&gt;0,"振替休日",IF(COUNTIF('祝日'!$E$2:$E$17,I9)+COUNTIF('祝日'!$E$22:$E$37,I9)&gt;0,"国民の休日",IF(COUNTIF('設定'!$A$11:$A$20,I9)&gt;0,INDEX('設定'!$B$11:$B$20,MATCH(I9,'設定'!$A$11:$A$20,0))&amp;"",""))))))</f>
        <v/>
      </c>
      <c r="J10" s="18">
        <f>IF(J9="","",IFERROR(INDEX('祝日'!$B$2:$B$17,MATCH(J9,'祝日'!$A$2:$A$17,0)),IFERROR(INDEX('祝日'!$B$22:$B$37,MATCH(J9,'祝日'!$A$22:$A$37,0)),IF(COUNTIF('祝日'!$D$2:$D$17,J9)+COUNTIF('祝日'!$D$22:$D$37,J9)&gt;0,"振替休日",IF(COUNTIF('祝日'!$E$2:$E$17,J9)+COUNTIF('祝日'!$E$22:$E$37,J9)&gt;0,"国民の休日",IF(COUNTIF('設定'!$A$11:$A$20,J9)&gt;0,INDEX('設定'!$B$11:$B$20,MATCH(J9,'設定'!$A$11:$A$20,0))&amp;"",""))))))</f>
        <v/>
      </c>
      <c r="K10" s="18">
        <f>IF(K9="","",IFERROR(INDEX('祝日'!$B$2:$B$17,MATCH(K9,'祝日'!$A$2:$A$17,0)),IFERROR(INDEX('祝日'!$B$22:$B$37,MATCH(K9,'祝日'!$A$22:$A$37,0)),IF(COUNTIF('祝日'!$D$2:$D$17,K9)+COUNTIF('祝日'!$D$22:$D$37,K9)&gt;0,"振替休日",IF(COUNTIF('祝日'!$E$2:$E$17,K9)+COUNTIF('祝日'!$E$22:$E$37,K9)&gt;0,"国民の休日",IF(COUNTIF('設定'!$A$11:$A$20,K9)&gt;0,INDEX('設定'!$B$11:$B$20,MATCH(K9,'設定'!$A$11:$A$20,0))&amp;"",""))))))</f>
        <v/>
      </c>
      <c r="L10" s="18">
        <f>IF(L9="","",IFERROR(INDEX('祝日'!$B$2:$B$17,MATCH(L9,'祝日'!$A$2:$A$17,0)),IFERROR(INDEX('祝日'!$B$22:$B$37,MATCH(L9,'祝日'!$A$22:$A$37,0)),IF(COUNTIF('祝日'!$D$2:$D$17,L9)+COUNTIF('祝日'!$D$22:$D$37,L9)&gt;0,"振替休日",IF(COUNTIF('祝日'!$E$2:$E$17,L9)+COUNTIF('祝日'!$E$22:$E$37,L9)&gt;0,"国民の休日",IF(COUNTIF('設定'!$A$11:$A$20,L9)&gt;0,INDEX('設定'!$B$11:$B$20,MATCH(L9,'設定'!$A$11:$A$20,0))&amp;"",""))))))</f>
        <v/>
      </c>
      <c r="M10" s="18">
        <f>IF(M9="","",IFERROR(INDEX('祝日'!$B$2:$B$17,MATCH(M9,'祝日'!$A$2:$A$17,0)),IFERROR(INDEX('祝日'!$B$22:$B$37,MATCH(M9,'祝日'!$A$22:$A$37,0)),IF(COUNTIF('祝日'!$D$2:$D$17,M9)+COUNTIF('祝日'!$D$22:$D$37,M9)&gt;0,"振替休日",IF(COUNTIF('祝日'!$E$2:$E$17,M9)+COUNTIF('祝日'!$E$22:$E$37,M9)&gt;0,"国民の休日",IF(COUNTIF('設定'!$A$11:$A$20,M9)&gt;0,INDEX('設定'!$B$11:$B$20,MATCH(M9,'設定'!$A$11:$A$20,0))&amp;"",""))))))</f>
        <v/>
      </c>
      <c r="N10" s="18">
        <f>IF(N9="","",IFERROR(INDEX('祝日'!$B$2:$B$17,MATCH(N9,'祝日'!$A$2:$A$17,0)),IFERROR(INDEX('祝日'!$B$22:$B$37,MATCH(N9,'祝日'!$A$22:$A$37,0)),IF(COUNTIF('祝日'!$D$2:$D$17,N9)+COUNTIF('祝日'!$D$22:$D$37,N9)&gt;0,"振替休日",IF(COUNTIF('祝日'!$E$2:$E$17,N9)+COUNTIF('祝日'!$E$22:$E$37,N9)&gt;0,"国民の休日",IF(COUNTIF('設定'!$A$11:$A$20,N9)&gt;0,INDEX('設定'!$B$11:$B$20,MATCH(N9,'設定'!$A$11:$A$20,0))&amp;"",""))))))</f>
        <v/>
      </c>
      <c r="O10" s="18">
        <f>IF(O9="","",IFERROR(INDEX('祝日'!$B$2:$B$17,MATCH(O9,'祝日'!$A$2:$A$17,0)),IFERROR(INDEX('祝日'!$B$22:$B$37,MATCH(O9,'祝日'!$A$22:$A$37,0)),IF(COUNTIF('祝日'!$D$2:$D$17,O9)+COUNTIF('祝日'!$D$22:$D$37,O9)&gt;0,"振替休日",IF(COUNTIF('祝日'!$E$2:$E$17,O9)+COUNTIF('祝日'!$E$22:$E$37,O9)&gt;0,"国民の休日",IF(COUNTIF('設定'!$A$11:$A$20,O9)&gt;0,INDEX('設定'!$B$11:$B$20,MATCH(O9,'設定'!$A$11:$A$20,0))&amp;"",""))))))</f>
        <v/>
      </c>
      <c r="P10" s="28" t="n"/>
      <c r="Q10" s="18">
        <f>IF(Q9="","",IFERROR(INDEX('祝日'!$B$2:$B$17,MATCH(Q9,'祝日'!$A$2:$A$17,0)),IFERROR(INDEX('祝日'!$B$22:$B$37,MATCH(Q9,'祝日'!$A$22:$A$37,0)),IF(COUNTIF('祝日'!$D$2:$D$17,Q9)+COUNTIF('祝日'!$D$22:$D$37,Q9)&gt;0,"振替休日",IF(COUNTIF('祝日'!$E$2:$E$17,Q9)+COUNTIF('祝日'!$E$22:$E$37,Q9)&gt;0,"国民の休日",IF(COUNTIF('設定'!$A$11:$A$20,Q9)&gt;0,INDEX('設定'!$B$11:$B$20,MATCH(Q9,'設定'!$A$11:$A$20,0))&amp;"",""))))))</f>
        <v/>
      </c>
      <c r="R10" s="18">
        <f>IF(R9="","",IFERROR(INDEX('祝日'!$B$2:$B$17,MATCH(R9,'祝日'!$A$2:$A$17,0)),IFERROR(INDEX('祝日'!$B$22:$B$37,MATCH(R9,'祝日'!$A$22:$A$37,0)),IF(COUNTIF('祝日'!$D$2:$D$17,R9)+COUNTIF('祝日'!$D$22:$D$37,R9)&gt;0,"振替休日",IF(COUNTIF('祝日'!$E$2:$E$17,R9)+COUNTIF('祝日'!$E$22:$E$37,R9)&gt;0,"国民の休日",IF(COUNTIF('設定'!$A$11:$A$20,R9)&gt;0,INDEX('設定'!$B$11:$B$20,MATCH(R9,'設定'!$A$11:$A$20,0))&amp;"",""))))))</f>
        <v/>
      </c>
      <c r="S10" s="18">
        <f>IF(S9="","",IFERROR(INDEX('祝日'!$B$2:$B$17,MATCH(S9,'祝日'!$A$2:$A$17,0)),IFERROR(INDEX('祝日'!$B$22:$B$37,MATCH(S9,'祝日'!$A$22:$A$37,0)),IF(COUNTIF('祝日'!$D$2:$D$17,S9)+COUNTIF('祝日'!$D$22:$D$37,S9)&gt;0,"振替休日",IF(COUNTIF('祝日'!$E$2:$E$17,S9)+COUNTIF('祝日'!$E$22:$E$37,S9)&gt;0,"国民の休日",IF(COUNTIF('設定'!$A$11:$A$20,S9)&gt;0,INDEX('設定'!$B$11:$B$20,MATCH(S9,'設定'!$A$11:$A$20,0))&amp;"",""))))))</f>
        <v/>
      </c>
      <c r="T10" s="18">
        <f>IF(T9="","",IFERROR(INDEX('祝日'!$B$2:$B$17,MATCH(T9,'祝日'!$A$2:$A$17,0)),IFERROR(INDEX('祝日'!$B$22:$B$37,MATCH(T9,'祝日'!$A$22:$A$37,0)),IF(COUNTIF('祝日'!$D$2:$D$17,T9)+COUNTIF('祝日'!$D$22:$D$37,T9)&gt;0,"振替休日",IF(COUNTIF('祝日'!$E$2:$E$17,T9)+COUNTIF('祝日'!$E$22:$E$37,T9)&gt;0,"国民の休日",IF(COUNTIF('設定'!$A$11:$A$20,T9)&gt;0,INDEX('設定'!$B$11:$B$20,MATCH(T9,'設定'!$A$11:$A$20,0))&amp;"",""))))))</f>
        <v/>
      </c>
      <c r="U10" s="18">
        <f>IF(U9="","",IFERROR(INDEX('祝日'!$B$2:$B$17,MATCH(U9,'祝日'!$A$2:$A$17,0)),IFERROR(INDEX('祝日'!$B$22:$B$37,MATCH(U9,'祝日'!$A$22:$A$37,0)),IF(COUNTIF('祝日'!$D$2:$D$17,U9)+COUNTIF('祝日'!$D$22:$D$37,U9)&gt;0,"振替休日",IF(COUNTIF('祝日'!$E$2:$E$17,U9)+COUNTIF('祝日'!$E$22:$E$37,U9)&gt;0,"国民の休日",IF(COUNTIF('設定'!$A$11:$A$20,U9)&gt;0,INDEX('設定'!$B$11:$B$20,MATCH(U9,'設定'!$A$11:$A$20,0))&amp;"",""))))))</f>
        <v/>
      </c>
      <c r="V10" s="18">
        <f>IF(V9="","",IFERROR(INDEX('祝日'!$B$2:$B$17,MATCH(V9,'祝日'!$A$2:$A$17,0)),IFERROR(INDEX('祝日'!$B$22:$B$37,MATCH(V9,'祝日'!$A$22:$A$37,0)),IF(COUNTIF('祝日'!$D$2:$D$17,V9)+COUNTIF('祝日'!$D$22:$D$37,V9)&gt;0,"振替休日",IF(COUNTIF('祝日'!$E$2:$E$17,V9)+COUNTIF('祝日'!$E$22:$E$37,V9)&gt;0,"国民の休日",IF(COUNTIF('設定'!$A$11:$A$20,V9)&gt;0,INDEX('設定'!$B$11:$B$20,MATCH(V9,'設定'!$A$11:$A$20,0))&amp;"",""))))))</f>
        <v/>
      </c>
      <c r="W10" s="18">
        <f>IF(W9="","",IFERROR(INDEX('祝日'!$B$2:$B$17,MATCH(W9,'祝日'!$A$2:$A$17,0)),IFERROR(INDEX('祝日'!$B$22:$B$37,MATCH(W9,'祝日'!$A$22:$A$37,0)),IF(COUNTIF('祝日'!$D$2:$D$17,W9)+COUNTIF('祝日'!$D$22:$D$37,W9)&gt;0,"振替休日",IF(COUNTIF('祝日'!$E$2:$E$17,W9)+COUNTIF('祝日'!$E$22:$E$37,W9)&gt;0,"国民の休日",IF(COUNTIF('設定'!$A$11:$A$20,W9)&gt;0,INDEX('設定'!$B$11:$B$20,MATCH(W9,'設定'!$A$11:$A$20,0))&amp;"",""))))))</f>
        <v/>
      </c>
      <c r="X10" s="28" t="n"/>
      <c r="Y10" s="18">
        <f>IF(Y9="","",IFERROR(INDEX('祝日'!$B$2:$B$17,MATCH(Y9,'祝日'!$A$2:$A$17,0)),IFERROR(INDEX('祝日'!$B$22:$B$37,MATCH(Y9,'祝日'!$A$22:$A$37,0)),IF(COUNTIF('祝日'!$D$2:$D$17,Y9)+COUNTIF('祝日'!$D$22:$D$37,Y9)&gt;0,"振替休日",IF(COUNTIF('祝日'!$E$2:$E$17,Y9)+COUNTIF('祝日'!$E$22:$E$37,Y9)&gt;0,"国民の休日",IF(COUNTIF('設定'!$A$11:$A$20,Y9)&gt;0,INDEX('設定'!$B$11:$B$20,MATCH(Y9,'設定'!$A$11:$A$20,0))&amp;"",""))))))</f>
        <v/>
      </c>
      <c r="Z10" s="18">
        <f>IF(Z9="","",IFERROR(INDEX('祝日'!$B$2:$B$17,MATCH(Z9,'祝日'!$A$2:$A$17,0)),IFERROR(INDEX('祝日'!$B$22:$B$37,MATCH(Z9,'祝日'!$A$22:$A$37,0)),IF(COUNTIF('祝日'!$D$2:$D$17,Z9)+COUNTIF('祝日'!$D$22:$D$37,Z9)&gt;0,"振替休日",IF(COUNTIF('祝日'!$E$2:$E$17,Z9)+COUNTIF('祝日'!$E$22:$E$37,Z9)&gt;0,"国民の休日",IF(COUNTIF('設定'!$A$11:$A$20,Z9)&gt;0,INDEX('設定'!$B$11:$B$20,MATCH(Z9,'設定'!$A$11:$A$20,0))&amp;"",""))))))</f>
        <v/>
      </c>
      <c r="AA10" s="18">
        <f>IF(AA9="","",IFERROR(INDEX('祝日'!$B$2:$B$17,MATCH(AA9,'祝日'!$A$2:$A$17,0)),IFERROR(INDEX('祝日'!$B$22:$B$37,MATCH(AA9,'祝日'!$A$22:$A$37,0)),IF(COUNTIF('祝日'!$D$2:$D$17,AA9)+COUNTIF('祝日'!$D$22:$D$37,AA9)&gt;0,"振替休日",IF(COUNTIF('祝日'!$E$2:$E$17,AA9)+COUNTIF('祝日'!$E$22:$E$37,AA9)&gt;0,"国民の休日",IF(COUNTIF('設定'!$A$11:$A$20,AA9)&gt;0,INDEX('設定'!$B$11:$B$20,MATCH(AA9,'設定'!$A$11:$A$20,0))&amp;"",""))))))</f>
        <v/>
      </c>
      <c r="AB10" s="18">
        <f>IF(AB9="","",IFERROR(INDEX('祝日'!$B$2:$B$17,MATCH(AB9,'祝日'!$A$2:$A$17,0)),IFERROR(INDEX('祝日'!$B$22:$B$37,MATCH(AB9,'祝日'!$A$22:$A$37,0)),IF(COUNTIF('祝日'!$D$2:$D$17,AB9)+COUNTIF('祝日'!$D$22:$D$37,AB9)&gt;0,"振替休日",IF(COUNTIF('祝日'!$E$2:$E$17,AB9)+COUNTIF('祝日'!$E$22:$E$37,AB9)&gt;0,"国民の休日",IF(COUNTIF('設定'!$A$11:$A$20,AB9)&gt;0,INDEX('設定'!$B$11:$B$20,MATCH(AB9,'設定'!$A$11:$A$20,0))&amp;"",""))))))</f>
        <v/>
      </c>
      <c r="AC10" s="18">
        <f>IF(AC9="","",IFERROR(INDEX('祝日'!$B$2:$B$17,MATCH(AC9,'祝日'!$A$2:$A$17,0)),IFERROR(INDEX('祝日'!$B$22:$B$37,MATCH(AC9,'祝日'!$A$22:$A$37,0)),IF(COUNTIF('祝日'!$D$2:$D$17,AC9)+COUNTIF('祝日'!$D$22:$D$37,AC9)&gt;0,"振替休日",IF(COUNTIF('祝日'!$E$2:$E$17,AC9)+COUNTIF('祝日'!$E$22:$E$37,AC9)&gt;0,"国民の休日",IF(COUNTIF('設定'!$A$11:$A$20,AC9)&gt;0,INDEX('設定'!$B$11:$B$20,MATCH(AC9,'設定'!$A$11:$A$20,0))&amp;"",""))))))</f>
        <v/>
      </c>
      <c r="AD10" s="18">
        <f>IF(AD9="","",IFERROR(INDEX('祝日'!$B$2:$B$17,MATCH(AD9,'祝日'!$A$2:$A$17,0)),IFERROR(INDEX('祝日'!$B$22:$B$37,MATCH(AD9,'祝日'!$A$22:$A$37,0)),IF(COUNTIF('祝日'!$D$2:$D$17,AD9)+COUNTIF('祝日'!$D$22:$D$37,AD9)&gt;0,"振替休日",IF(COUNTIF('祝日'!$E$2:$E$17,AD9)+COUNTIF('祝日'!$E$22:$E$37,AD9)&gt;0,"国民の休日",IF(COUNTIF('設定'!$A$11:$A$20,AD9)&gt;0,INDEX('設定'!$B$11:$B$20,MATCH(AD9,'設定'!$A$11:$A$20,0))&amp;"",""))))))</f>
        <v/>
      </c>
      <c r="AE10" s="18">
        <f>IF(AE9="","",IFERROR(INDEX('祝日'!$B$2:$B$17,MATCH(AE9,'祝日'!$A$2:$A$17,0)),IFERROR(INDEX('祝日'!$B$22:$B$37,MATCH(AE9,'祝日'!$A$22:$A$37,0)),IF(COUNTIF('祝日'!$D$2:$D$17,AE9)+COUNTIF('祝日'!$D$22:$D$37,AE9)&gt;0,"振替休日",IF(COUNTIF('祝日'!$E$2:$E$17,AE9)+COUNTIF('祝日'!$E$22:$E$37,AE9)&gt;0,"国民の休日",IF(COUNTIF('設定'!$A$11:$A$20,AE9)&gt;0,INDEX('設定'!$B$11:$B$20,MATCH(AE9,'設定'!$A$11:$A$20,0))&amp;"",""))))))</f>
        <v/>
      </c>
    </row>
    <row r="11" ht="17" customHeight="1">
      <c r="A11" s="17">
        <f>IF(MONTH(($A$3-WEEKDAY($A$3,'設定'!$B$3)+1+21))=MONTH($A$3),($A$3-WEEKDAY($A$3,'設定'!$B$3)+1+21),"")</f>
        <v/>
      </c>
      <c r="B11" s="17">
        <f>IF(MONTH(($A$3-WEEKDAY($A$3,'設定'!$B$3)+1+22))=MONTH($A$3),($A$3-WEEKDAY($A$3,'設定'!$B$3)+1+22),"")</f>
        <v/>
      </c>
      <c r="C11" s="17">
        <f>IF(MONTH(($A$3-WEEKDAY($A$3,'設定'!$B$3)+1+23))=MONTH($A$3),($A$3-WEEKDAY($A$3,'設定'!$B$3)+1+23),"")</f>
        <v/>
      </c>
      <c r="D11" s="17">
        <f>IF(MONTH(($A$3-WEEKDAY($A$3,'設定'!$B$3)+1+24))=MONTH($A$3),($A$3-WEEKDAY($A$3,'設定'!$B$3)+1+24),"")</f>
        <v/>
      </c>
      <c r="E11" s="17">
        <f>IF(MONTH(($A$3-WEEKDAY($A$3,'設定'!$B$3)+1+25))=MONTH($A$3),($A$3-WEEKDAY($A$3,'設定'!$B$3)+1+25),"")</f>
        <v/>
      </c>
      <c r="F11" s="17">
        <f>IF(MONTH(($A$3-WEEKDAY($A$3,'設定'!$B$3)+1+26))=MONTH($A$3),($A$3-WEEKDAY($A$3,'設定'!$B$3)+1+26),"")</f>
        <v/>
      </c>
      <c r="G11" s="17">
        <f>IF(MONTH(($A$3-WEEKDAY($A$3,'設定'!$B$3)+1+27))=MONTH($A$3),($A$3-WEEKDAY($A$3,'設定'!$B$3)+1+27),"")</f>
        <v/>
      </c>
      <c r="H11" s="28" t="n"/>
      <c r="I11" s="17">
        <f>IF(MONTH(($I$3-WEEKDAY($I$3,'設定'!$B$3)+1+21))=MONTH($I$3),($I$3-WEEKDAY($I$3,'設定'!$B$3)+1+21),"")</f>
        <v/>
      </c>
      <c r="J11" s="17">
        <f>IF(MONTH(($I$3-WEEKDAY($I$3,'設定'!$B$3)+1+22))=MONTH($I$3),($I$3-WEEKDAY($I$3,'設定'!$B$3)+1+22),"")</f>
        <v/>
      </c>
      <c r="K11" s="17">
        <f>IF(MONTH(($I$3-WEEKDAY($I$3,'設定'!$B$3)+1+23))=MONTH($I$3),($I$3-WEEKDAY($I$3,'設定'!$B$3)+1+23),"")</f>
        <v/>
      </c>
      <c r="L11" s="17">
        <f>IF(MONTH(($I$3-WEEKDAY($I$3,'設定'!$B$3)+1+24))=MONTH($I$3),($I$3-WEEKDAY($I$3,'設定'!$B$3)+1+24),"")</f>
        <v/>
      </c>
      <c r="M11" s="17">
        <f>IF(MONTH(($I$3-WEEKDAY($I$3,'設定'!$B$3)+1+25))=MONTH($I$3),($I$3-WEEKDAY($I$3,'設定'!$B$3)+1+25),"")</f>
        <v/>
      </c>
      <c r="N11" s="17">
        <f>IF(MONTH(($I$3-WEEKDAY($I$3,'設定'!$B$3)+1+26))=MONTH($I$3),($I$3-WEEKDAY($I$3,'設定'!$B$3)+1+26),"")</f>
        <v/>
      </c>
      <c r="O11" s="17">
        <f>IF(MONTH(($I$3-WEEKDAY($I$3,'設定'!$B$3)+1+27))=MONTH($I$3),($I$3-WEEKDAY($I$3,'設定'!$B$3)+1+27),"")</f>
        <v/>
      </c>
      <c r="P11" s="28" t="n"/>
      <c r="Q11" s="17">
        <f>IF(MONTH(($Q$3-WEEKDAY($Q$3,'設定'!$B$3)+1+21))=MONTH($Q$3),($Q$3-WEEKDAY($Q$3,'設定'!$B$3)+1+21),"")</f>
        <v/>
      </c>
      <c r="R11" s="17">
        <f>IF(MONTH(($Q$3-WEEKDAY($Q$3,'設定'!$B$3)+1+22))=MONTH($Q$3),($Q$3-WEEKDAY($Q$3,'設定'!$B$3)+1+22),"")</f>
        <v/>
      </c>
      <c r="S11" s="17">
        <f>IF(MONTH(($Q$3-WEEKDAY($Q$3,'設定'!$B$3)+1+23))=MONTH($Q$3),($Q$3-WEEKDAY($Q$3,'設定'!$B$3)+1+23),"")</f>
        <v/>
      </c>
      <c r="T11" s="17">
        <f>IF(MONTH(($Q$3-WEEKDAY($Q$3,'設定'!$B$3)+1+24))=MONTH($Q$3),($Q$3-WEEKDAY($Q$3,'設定'!$B$3)+1+24),"")</f>
        <v/>
      </c>
      <c r="U11" s="17">
        <f>IF(MONTH(($Q$3-WEEKDAY($Q$3,'設定'!$B$3)+1+25))=MONTH($Q$3),($Q$3-WEEKDAY($Q$3,'設定'!$B$3)+1+25),"")</f>
        <v/>
      </c>
      <c r="V11" s="17">
        <f>IF(MONTH(($Q$3-WEEKDAY($Q$3,'設定'!$B$3)+1+26))=MONTH($Q$3),($Q$3-WEEKDAY($Q$3,'設定'!$B$3)+1+26),"")</f>
        <v/>
      </c>
      <c r="W11" s="17">
        <f>IF(MONTH(($Q$3-WEEKDAY($Q$3,'設定'!$B$3)+1+27))=MONTH($Q$3),($Q$3-WEEKDAY($Q$3,'設定'!$B$3)+1+27),"")</f>
        <v/>
      </c>
      <c r="X11" s="28" t="n"/>
      <c r="Y11" s="17">
        <f>IF(MONTH(($Y$3-WEEKDAY($Y$3,'設定'!$B$3)+1+21))=MONTH($Y$3),($Y$3-WEEKDAY($Y$3,'設定'!$B$3)+1+21),"")</f>
        <v/>
      </c>
      <c r="Z11" s="17">
        <f>IF(MONTH(($Y$3-WEEKDAY($Y$3,'設定'!$B$3)+1+22))=MONTH($Y$3),($Y$3-WEEKDAY($Y$3,'設定'!$B$3)+1+22),"")</f>
        <v/>
      </c>
      <c r="AA11" s="17">
        <f>IF(MONTH(($Y$3-WEEKDAY($Y$3,'設定'!$B$3)+1+23))=MONTH($Y$3),($Y$3-WEEKDAY($Y$3,'設定'!$B$3)+1+23),"")</f>
        <v/>
      </c>
      <c r="AB11" s="17">
        <f>IF(MONTH(($Y$3-WEEKDAY($Y$3,'設定'!$B$3)+1+24))=MONTH($Y$3),($Y$3-WEEKDAY($Y$3,'設定'!$B$3)+1+24),"")</f>
        <v/>
      </c>
      <c r="AC11" s="17">
        <f>IF(MONTH(($Y$3-WEEKDAY($Y$3,'設定'!$B$3)+1+25))=MONTH($Y$3),($Y$3-WEEKDAY($Y$3,'設定'!$B$3)+1+25),"")</f>
        <v/>
      </c>
      <c r="AD11" s="17">
        <f>IF(MONTH(($Y$3-WEEKDAY($Y$3,'設定'!$B$3)+1+26))=MONTH($Y$3),($Y$3-WEEKDAY($Y$3,'設定'!$B$3)+1+26),"")</f>
        <v/>
      </c>
      <c r="AE11" s="17">
        <f>IF(MONTH(($Y$3-WEEKDAY($Y$3,'設定'!$B$3)+1+27))=MONTH($Y$3),($Y$3-WEEKDAY($Y$3,'設定'!$B$3)+1+27),"")</f>
        <v/>
      </c>
    </row>
    <row r="12" ht="11" customHeight="1">
      <c r="A12" s="18">
        <f>IF(A11="","",IFERROR(INDEX('祝日'!$B$2:$B$17,MATCH(A11,'祝日'!$A$2:$A$17,0)),IFERROR(INDEX('祝日'!$B$22:$B$37,MATCH(A11,'祝日'!$A$22:$A$37,0)),IF(COUNTIF('祝日'!$D$2:$D$17,A11)+COUNTIF('祝日'!$D$22:$D$37,A11)&gt;0,"振替休日",IF(COUNTIF('祝日'!$E$2:$E$17,A11)+COUNTIF('祝日'!$E$22:$E$37,A11)&gt;0,"国民の休日",IF(COUNTIF('設定'!$A$11:$A$20,A11)&gt;0,INDEX('設定'!$B$11:$B$20,MATCH(A11,'設定'!$A$11:$A$20,0))&amp;"",""))))))</f>
        <v/>
      </c>
      <c r="B12" s="18">
        <f>IF(B11="","",IFERROR(INDEX('祝日'!$B$2:$B$17,MATCH(B11,'祝日'!$A$2:$A$17,0)),IFERROR(INDEX('祝日'!$B$22:$B$37,MATCH(B11,'祝日'!$A$22:$A$37,0)),IF(COUNTIF('祝日'!$D$2:$D$17,B11)+COUNTIF('祝日'!$D$22:$D$37,B11)&gt;0,"振替休日",IF(COUNTIF('祝日'!$E$2:$E$17,B11)+COUNTIF('祝日'!$E$22:$E$37,B11)&gt;0,"国民の休日",IF(COUNTIF('設定'!$A$11:$A$20,B11)&gt;0,INDEX('設定'!$B$11:$B$20,MATCH(B11,'設定'!$A$11:$A$20,0))&amp;"",""))))))</f>
        <v/>
      </c>
      <c r="C12" s="18">
        <f>IF(C11="","",IFERROR(INDEX('祝日'!$B$2:$B$17,MATCH(C11,'祝日'!$A$2:$A$17,0)),IFERROR(INDEX('祝日'!$B$22:$B$37,MATCH(C11,'祝日'!$A$22:$A$37,0)),IF(COUNTIF('祝日'!$D$2:$D$17,C11)+COUNTIF('祝日'!$D$22:$D$37,C11)&gt;0,"振替休日",IF(COUNTIF('祝日'!$E$2:$E$17,C11)+COUNTIF('祝日'!$E$22:$E$37,C11)&gt;0,"国民の休日",IF(COUNTIF('設定'!$A$11:$A$20,C11)&gt;0,INDEX('設定'!$B$11:$B$20,MATCH(C11,'設定'!$A$11:$A$20,0))&amp;"",""))))))</f>
        <v/>
      </c>
      <c r="D12" s="18">
        <f>IF(D11="","",IFERROR(INDEX('祝日'!$B$2:$B$17,MATCH(D11,'祝日'!$A$2:$A$17,0)),IFERROR(INDEX('祝日'!$B$22:$B$37,MATCH(D11,'祝日'!$A$22:$A$37,0)),IF(COUNTIF('祝日'!$D$2:$D$17,D11)+COUNTIF('祝日'!$D$22:$D$37,D11)&gt;0,"振替休日",IF(COUNTIF('祝日'!$E$2:$E$17,D11)+COUNTIF('祝日'!$E$22:$E$37,D11)&gt;0,"国民の休日",IF(COUNTIF('設定'!$A$11:$A$20,D11)&gt;0,INDEX('設定'!$B$11:$B$20,MATCH(D11,'設定'!$A$11:$A$20,0))&amp;"",""))))))</f>
        <v/>
      </c>
      <c r="E12" s="18">
        <f>IF(E11="","",IFERROR(INDEX('祝日'!$B$2:$B$17,MATCH(E11,'祝日'!$A$2:$A$17,0)),IFERROR(INDEX('祝日'!$B$22:$B$37,MATCH(E11,'祝日'!$A$22:$A$37,0)),IF(COUNTIF('祝日'!$D$2:$D$17,E11)+COUNTIF('祝日'!$D$22:$D$37,E11)&gt;0,"振替休日",IF(COUNTIF('祝日'!$E$2:$E$17,E11)+COUNTIF('祝日'!$E$22:$E$37,E11)&gt;0,"国民の休日",IF(COUNTIF('設定'!$A$11:$A$20,E11)&gt;0,INDEX('設定'!$B$11:$B$20,MATCH(E11,'設定'!$A$11:$A$20,0))&amp;"",""))))))</f>
        <v/>
      </c>
      <c r="F12" s="18">
        <f>IF(F11="","",IFERROR(INDEX('祝日'!$B$2:$B$17,MATCH(F11,'祝日'!$A$2:$A$17,0)),IFERROR(INDEX('祝日'!$B$22:$B$37,MATCH(F11,'祝日'!$A$22:$A$37,0)),IF(COUNTIF('祝日'!$D$2:$D$17,F11)+COUNTIF('祝日'!$D$22:$D$37,F11)&gt;0,"振替休日",IF(COUNTIF('祝日'!$E$2:$E$17,F11)+COUNTIF('祝日'!$E$22:$E$37,F11)&gt;0,"国民の休日",IF(COUNTIF('設定'!$A$11:$A$20,F11)&gt;0,INDEX('設定'!$B$11:$B$20,MATCH(F11,'設定'!$A$11:$A$20,0))&amp;"",""))))))</f>
        <v/>
      </c>
      <c r="G12" s="18">
        <f>IF(G11="","",IFERROR(INDEX('祝日'!$B$2:$B$17,MATCH(G11,'祝日'!$A$2:$A$17,0)),IFERROR(INDEX('祝日'!$B$22:$B$37,MATCH(G11,'祝日'!$A$22:$A$37,0)),IF(COUNTIF('祝日'!$D$2:$D$17,G11)+COUNTIF('祝日'!$D$22:$D$37,G11)&gt;0,"振替休日",IF(COUNTIF('祝日'!$E$2:$E$17,G11)+COUNTIF('祝日'!$E$22:$E$37,G11)&gt;0,"国民の休日",IF(COUNTIF('設定'!$A$11:$A$20,G11)&gt;0,INDEX('設定'!$B$11:$B$20,MATCH(G11,'設定'!$A$11:$A$20,0))&amp;"",""))))))</f>
        <v/>
      </c>
      <c r="H12" s="28" t="n"/>
      <c r="I12" s="18">
        <f>IF(I11="","",IFERROR(INDEX('祝日'!$B$2:$B$17,MATCH(I11,'祝日'!$A$2:$A$17,0)),IFERROR(INDEX('祝日'!$B$22:$B$37,MATCH(I11,'祝日'!$A$22:$A$37,0)),IF(COUNTIF('祝日'!$D$2:$D$17,I11)+COUNTIF('祝日'!$D$22:$D$37,I11)&gt;0,"振替休日",IF(COUNTIF('祝日'!$E$2:$E$17,I11)+COUNTIF('祝日'!$E$22:$E$37,I11)&gt;0,"国民の休日",IF(COUNTIF('設定'!$A$11:$A$20,I11)&gt;0,INDEX('設定'!$B$11:$B$20,MATCH(I11,'設定'!$A$11:$A$20,0))&amp;"",""))))))</f>
        <v/>
      </c>
      <c r="J12" s="18">
        <f>IF(J11="","",IFERROR(INDEX('祝日'!$B$2:$B$17,MATCH(J11,'祝日'!$A$2:$A$17,0)),IFERROR(INDEX('祝日'!$B$22:$B$37,MATCH(J11,'祝日'!$A$22:$A$37,0)),IF(COUNTIF('祝日'!$D$2:$D$17,J11)+COUNTIF('祝日'!$D$22:$D$37,J11)&gt;0,"振替休日",IF(COUNTIF('祝日'!$E$2:$E$17,J11)+COUNTIF('祝日'!$E$22:$E$37,J11)&gt;0,"国民の休日",IF(COUNTIF('設定'!$A$11:$A$20,J11)&gt;0,INDEX('設定'!$B$11:$B$20,MATCH(J11,'設定'!$A$11:$A$20,0))&amp;"",""))))))</f>
        <v/>
      </c>
      <c r="K12" s="18">
        <f>IF(K11="","",IFERROR(INDEX('祝日'!$B$2:$B$17,MATCH(K11,'祝日'!$A$2:$A$17,0)),IFERROR(INDEX('祝日'!$B$22:$B$37,MATCH(K11,'祝日'!$A$22:$A$37,0)),IF(COUNTIF('祝日'!$D$2:$D$17,K11)+COUNTIF('祝日'!$D$22:$D$37,K11)&gt;0,"振替休日",IF(COUNTIF('祝日'!$E$2:$E$17,K11)+COUNTIF('祝日'!$E$22:$E$37,K11)&gt;0,"国民の休日",IF(COUNTIF('設定'!$A$11:$A$20,K11)&gt;0,INDEX('設定'!$B$11:$B$20,MATCH(K11,'設定'!$A$11:$A$20,0))&amp;"",""))))))</f>
        <v/>
      </c>
      <c r="L12" s="18">
        <f>IF(L11="","",IFERROR(INDEX('祝日'!$B$2:$B$17,MATCH(L11,'祝日'!$A$2:$A$17,0)),IFERROR(INDEX('祝日'!$B$22:$B$37,MATCH(L11,'祝日'!$A$22:$A$37,0)),IF(COUNTIF('祝日'!$D$2:$D$17,L11)+COUNTIF('祝日'!$D$22:$D$37,L11)&gt;0,"振替休日",IF(COUNTIF('祝日'!$E$2:$E$17,L11)+COUNTIF('祝日'!$E$22:$E$37,L11)&gt;0,"国民の休日",IF(COUNTIF('設定'!$A$11:$A$20,L11)&gt;0,INDEX('設定'!$B$11:$B$20,MATCH(L11,'設定'!$A$11:$A$20,0))&amp;"",""))))))</f>
        <v/>
      </c>
      <c r="M12" s="18">
        <f>IF(M11="","",IFERROR(INDEX('祝日'!$B$2:$B$17,MATCH(M11,'祝日'!$A$2:$A$17,0)),IFERROR(INDEX('祝日'!$B$22:$B$37,MATCH(M11,'祝日'!$A$22:$A$37,0)),IF(COUNTIF('祝日'!$D$2:$D$17,M11)+COUNTIF('祝日'!$D$22:$D$37,M11)&gt;0,"振替休日",IF(COUNTIF('祝日'!$E$2:$E$17,M11)+COUNTIF('祝日'!$E$22:$E$37,M11)&gt;0,"国民の休日",IF(COUNTIF('設定'!$A$11:$A$20,M11)&gt;0,INDEX('設定'!$B$11:$B$20,MATCH(M11,'設定'!$A$11:$A$20,0))&amp;"",""))))))</f>
        <v/>
      </c>
      <c r="N12" s="18">
        <f>IF(N11="","",IFERROR(INDEX('祝日'!$B$2:$B$17,MATCH(N11,'祝日'!$A$2:$A$17,0)),IFERROR(INDEX('祝日'!$B$22:$B$37,MATCH(N11,'祝日'!$A$22:$A$37,0)),IF(COUNTIF('祝日'!$D$2:$D$17,N11)+COUNTIF('祝日'!$D$22:$D$37,N11)&gt;0,"振替休日",IF(COUNTIF('祝日'!$E$2:$E$17,N11)+COUNTIF('祝日'!$E$22:$E$37,N11)&gt;0,"国民の休日",IF(COUNTIF('設定'!$A$11:$A$20,N11)&gt;0,INDEX('設定'!$B$11:$B$20,MATCH(N11,'設定'!$A$11:$A$20,0))&amp;"",""))))))</f>
        <v/>
      </c>
      <c r="O12" s="18">
        <f>IF(O11="","",IFERROR(INDEX('祝日'!$B$2:$B$17,MATCH(O11,'祝日'!$A$2:$A$17,0)),IFERROR(INDEX('祝日'!$B$22:$B$37,MATCH(O11,'祝日'!$A$22:$A$37,0)),IF(COUNTIF('祝日'!$D$2:$D$17,O11)+COUNTIF('祝日'!$D$22:$D$37,O11)&gt;0,"振替休日",IF(COUNTIF('祝日'!$E$2:$E$17,O11)+COUNTIF('祝日'!$E$22:$E$37,O11)&gt;0,"国民の休日",IF(COUNTIF('設定'!$A$11:$A$20,O11)&gt;0,INDEX('設定'!$B$11:$B$20,MATCH(O11,'設定'!$A$11:$A$20,0))&amp;"",""))))))</f>
        <v/>
      </c>
      <c r="P12" s="28" t="n"/>
      <c r="Q12" s="18">
        <f>IF(Q11="","",IFERROR(INDEX('祝日'!$B$2:$B$17,MATCH(Q11,'祝日'!$A$2:$A$17,0)),IFERROR(INDEX('祝日'!$B$22:$B$37,MATCH(Q11,'祝日'!$A$22:$A$37,0)),IF(COUNTIF('祝日'!$D$2:$D$17,Q11)+COUNTIF('祝日'!$D$22:$D$37,Q11)&gt;0,"振替休日",IF(COUNTIF('祝日'!$E$2:$E$17,Q11)+COUNTIF('祝日'!$E$22:$E$37,Q11)&gt;0,"国民の休日",IF(COUNTIF('設定'!$A$11:$A$20,Q11)&gt;0,INDEX('設定'!$B$11:$B$20,MATCH(Q11,'設定'!$A$11:$A$20,0))&amp;"",""))))))</f>
        <v/>
      </c>
      <c r="R12" s="18">
        <f>IF(R11="","",IFERROR(INDEX('祝日'!$B$2:$B$17,MATCH(R11,'祝日'!$A$2:$A$17,0)),IFERROR(INDEX('祝日'!$B$22:$B$37,MATCH(R11,'祝日'!$A$22:$A$37,0)),IF(COUNTIF('祝日'!$D$2:$D$17,R11)+COUNTIF('祝日'!$D$22:$D$37,R11)&gt;0,"振替休日",IF(COUNTIF('祝日'!$E$2:$E$17,R11)+COUNTIF('祝日'!$E$22:$E$37,R11)&gt;0,"国民の休日",IF(COUNTIF('設定'!$A$11:$A$20,R11)&gt;0,INDEX('設定'!$B$11:$B$20,MATCH(R11,'設定'!$A$11:$A$20,0))&amp;"",""))))))</f>
        <v/>
      </c>
      <c r="S12" s="18">
        <f>IF(S11="","",IFERROR(INDEX('祝日'!$B$2:$B$17,MATCH(S11,'祝日'!$A$2:$A$17,0)),IFERROR(INDEX('祝日'!$B$22:$B$37,MATCH(S11,'祝日'!$A$22:$A$37,0)),IF(COUNTIF('祝日'!$D$2:$D$17,S11)+COUNTIF('祝日'!$D$22:$D$37,S11)&gt;0,"振替休日",IF(COUNTIF('祝日'!$E$2:$E$17,S11)+COUNTIF('祝日'!$E$22:$E$37,S11)&gt;0,"国民の休日",IF(COUNTIF('設定'!$A$11:$A$20,S11)&gt;0,INDEX('設定'!$B$11:$B$20,MATCH(S11,'設定'!$A$11:$A$20,0))&amp;"",""))))))</f>
        <v/>
      </c>
      <c r="T12" s="18">
        <f>IF(T11="","",IFERROR(INDEX('祝日'!$B$2:$B$17,MATCH(T11,'祝日'!$A$2:$A$17,0)),IFERROR(INDEX('祝日'!$B$22:$B$37,MATCH(T11,'祝日'!$A$22:$A$37,0)),IF(COUNTIF('祝日'!$D$2:$D$17,T11)+COUNTIF('祝日'!$D$22:$D$37,T11)&gt;0,"振替休日",IF(COUNTIF('祝日'!$E$2:$E$17,T11)+COUNTIF('祝日'!$E$22:$E$37,T11)&gt;0,"国民の休日",IF(COUNTIF('設定'!$A$11:$A$20,T11)&gt;0,INDEX('設定'!$B$11:$B$20,MATCH(T11,'設定'!$A$11:$A$20,0))&amp;"",""))))))</f>
        <v/>
      </c>
      <c r="U12" s="18">
        <f>IF(U11="","",IFERROR(INDEX('祝日'!$B$2:$B$17,MATCH(U11,'祝日'!$A$2:$A$17,0)),IFERROR(INDEX('祝日'!$B$22:$B$37,MATCH(U11,'祝日'!$A$22:$A$37,0)),IF(COUNTIF('祝日'!$D$2:$D$17,U11)+COUNTIF('祝日'!$D$22:$D$37,U11)&gt;0,"振替休日",IF(COUNTIF('祝日'!$E$2:$E$17,U11)+COUNTIF('祝日'!$E$22:$E$37,U11)&gt;0,"国民の休日",IF(COUNTIF('設定'!$A$11:$A$20,U11)&gt;0,INDEX('設定'!$B$11:$B$20,MATCH(U11,'設定'!$A$11:$A$20,0))&amp;"",""))))))</f>
        <v/>
      </c>
      <c r="V12" s="18">
        <f>IF(V11="","",IFERROR(INDEX('祝日'!$B$2:$B$17,MATCH(V11,'祝日'!$A$2:$A$17,0)),IFERROR(INDEX('祝日'!$B$22:$B$37,MATCH(V11,'祝日'!$A$22:$A$37,0)),IF(COUNTIF('祝日'!$D$2:$D$17,V11)+COUNTIF('祝日'!$D$22:$D$37,V11)&gt;0,"振替休日",IF(COUNTIF('祝日'!$E$2:$E$17,V11)+COUNTIF('祝日'!$E$22:$E$37,V11)&gt;0,"国民の休日",IF(COUNTIF('設定'!$A$11:$A$20,V11)&gt;0,INDEX('設定'!$B$11:$B$20,MATCH(V11,'設定'!$A$11:$A$20,0))&amp;"",""))))))</f>
        <v/>
      </c>
      <c r="W12" s="18">
        <f>IF(W11="","",IFERROR(INDEX('祝日'!$B$2:$B$17,MATCH(W11,'祝日'!$A$2:$A$17,0)),IFERROR(INDEX('祝日'!$B$22:$B$37,MATCH(W11,'祝日'!$A$22:$A$37,0)),IF(COUNTIF('祝日'!$D$2:$D$17,W11)+COUNTIF('祝日'!$D$22:$D$37,W11)&gt;0,"振替休日",IF(COUNTIF('祝日'!$E$2:$E$17,W11)+COUNTIF('祝日'!$E$22:$E$37,W11)&gt;0,"国民の休日",IF(COUNTIF('設定'!$A$11:$A$20,W11)&gt;0,INDEX('設定'!$B$11:$B$20,MATCH(W11,'設定'!$A$11:$A$20,0))&amp;"",""))))))</f>
        <v/>
      </c>
      <c r="X12" s="28" t="n"/>
      <c r="Y12" s="18">
        <f>IF(Y11="","",IFERROR(INDEX('祝日'!$B$2:$B$17,MATCH(Y11,'祝日'!$A$2:$A$17,0)),IFERROR(INDEX('祝日'!$B$22:$B$37,MATCH(Y11,'祝日'!$A$22:$A$37,0)),IF(COUNTIF('祝日'!$D$2:$D$17,Y11)+COUNTIF('祝日'!$D$22:$D$37,Y11)&gt;0,"振替休日",IF(COUNTIF('祝日'!$E$2:$E$17,Y11)+COUNTIF('祝日'!$E$22:$E$37,Y11)&gt;0,"国民の休日",IF(COUNTIF('設定'!$A$11:$A$20,Y11)&gt;0,INDEX('設定'!$B$11:$B$20,MATCH(Y11,'設定'!$A$11:$A$20,0))&amp;"",""))))))</f>
        <v/>
      </c>
      <c r="Z12" s="18">
        <f>IF(Z11="","",IFERROR(INDEX('祝日'!$B$2:$B$17,MATCH(Z11,'祝日'!$A$2:$A$17,0)),IFERROR(INDEX('祝日'!$B$22:$B$37,MATCH(Z11,'祝日'!$A$22:$A$37,0)),IF(COUNTIF('祝日'!$D$2:$D$17,Z11)+COUNTIF('祝日'!$D$22:$D$37,Z11)&gt;0,"振替休日",IF(COUNTIF('祝日'!$E$2:$E$17,Z11)+COUNTIF('祝日'!$E$22:$E$37,Z11)&gt;0,"国民の休日",IF(COUNTIF('設定'!$A$11:$A$20,Z11)&gt;0,INDEX('設定'!$B$11:$B$20,MATCH(Z11,'設定'!$A$11:$A$20,0))&amp;"",""))))))</f>
        <v/>
      </c>
      <c r="AA12" s="18">
        <f>IF(AA11="","",IFERROR(INDEX('祝日'!$B$2:$B$17,MATCH(AA11,'祝日'!$A$2:$A$17,0)),IFERROR(INDEX('祝日'!$B$22:$B$37,MATCH(AA11,'祝日'!$A$22:$A$37,0)),IF(COUNTIF('祝日'!$D$2:$D$17,AA11)+COUNTIF('祝日'!$D$22:$D$37,AA11)&gt;0,"振替休日",IF(COUNTIF('祝日'!$E$2:$E$17,AA11)+COUNTIF('祝日'!$E$22:$E$37,AA11)&gt;0,"国民の休日",IF(COUNTIF('設定'!$A$11:$A$20,AA11)&gt;0,INDEX('設定'!$B$11:$B$20,MATCH(AA11,'設定'!$A$11:$A$20,0))&amp;"",""))))))</f>
        <v/>
      </c>
      <c r="AB12" s="18">
        <f>IF(AB11="","",IFERROR(INDEX('祝日'!$B$2:$B$17,MATCH(AB11,'祝日'!$A$2:$A$17,0)),IFERROR(INDEX('祝日'!$B$22:$B$37,MATCH(AB11,'祝日'!$A$22:$A$37,0)),IF(COUNTIF('祝日'!$D$2:$D$17,AB11)+COUNTIF('祝日'!$D$22:$D$37,AB11)&gt;0,"振替休日",IF(COUNTIF('祝日'!$E$2:$E$17,AB11)+COUNTIF('祝日'!$E$22:$E$37,AB11)&gt;0,"国民の休日",IF(COUNTIF('設定'!$A$11:$A$20,AB11)&gt;0,INDEX('設定'!$B$11:$B$20,MATCH(AB11,'設定'!$A$11:$A$20,0))&amp;"",""))))))</f>
        <v/>
      </c>
      <c r="AC12" s="18">
        <f>IF(AC11="","",IFERROR(INDEX('祝日'!$B$2:$B$17,MATCH(AC11,'祝日'!$A$2:$A$17,0)),IFERROR(INDEX('祝日'!$B$22:$B$37,MATCH(AC11,'祝日'!$A$22:$A$37,0)),IF(COUNTIF('祝日'!$D$2:$D$17,AC11)+COUNTIF('祝日'!$D$22:$D$37,AC11)&gt;0,"振替休日",IF(COUNTIF('祝日'!$E$2:$E$17,AC11)+COUNTIF('祝日'!$E$22:$E$37,AC11)&gt;0,"国民の休日",IF(COUNTIF('設定'!$A$11:$A$20,AC11)&gt;0,INDEX('設定'!$B$11:$B$20,MATCH(AC11,'設定'!$A$11:$A$20,0))&amp;"",""))))))</f>
        <v/>
      </c>
      <c r="AD12" s="18">
        <f>IF(AD11="","",IFERROR(INDEX('祝日'!$B$2:$B$17,MATCH(AD11,'祝日'!$A$2:$A$17,0)),IFERROR(INDEX('祝日'!$B$22:$B$37,MATCH(AD11,'祝日'!$A$22:$A$37,0)),IF(COUNTIF('祝日'!$D$2:$D$17,AD11)+COUNTIF('祝日'!$D$22:$D$37,AD11)&gt;0,"振替休日",IF(COUNTIF('祝日'!$E$2:$E$17,AD11)+COUNTIF('祝日'!$E$22:$E$37,AD11)&gt;0,"国民の休日",IF(COUNTIF('設定'!$A$11:$A$20,AD11)&gt;0,INDEX('設定'!$B$11:$B$20,MATCH(AD11,'設定'!$A$11:$A$20,0))&amp;"",""))))))</f>
        <v/>
      </c>
      <c r="AE12" s="18">
        <f>IF(AE11="","",IFERROR(INDEX('祝日'!$B$2:$B$17,MATCH(AE11,'祝日'!$A$2:$A$17,0)),IFERROR(INDEX('祝日'!$B$22:$B$37,MATCH(AE11,'祝日'!$A$22:$A$37,0)),IF(COUNTIF('祝日'!$D$2:$D$17,AE11)+COUNTIF('祝日'!$D$22:$D$37,AE11)&gt;0,"振替休日",IF(COUNTIF('祝日'!$E$2:$E$17,AE11)+COUNTIF('祝日'!$E$22:$E$37,AE11)&gt;0,"国民の休日",IF(COUNTIF('設定'!$A$11:$A$20,AE11)&gt;0,INDEX('設定'!$B$11:$B$20,MATCH(AE11,'設定'!$A$11:$A$20,0))&amp;"",""))))))</f>
        <v/>
      </c>
    </row>
    <row r="13" ht="17" customHeight="1">
      <c r="A13" s="17">
        <f>IF(MONTH(($A$3-WEEKDAY($A$3,'設定'!$B$3)+1+28))=MONTH($A$3),($A$3-WEEKDAY($A$3,'設定'!$B$3)+1+28),"")</f>
        <v/>
      </c>
      <c r="B13" s="17">
        <f>IF(MONTH(($A$3-WEEKDAY($A$3,'設定'!$B$3)+1+29))=MONTH($A$3),($A$3-WEEKDAY($A$3,'設定'!$B$3)+1+29),"")</f>
        <v/>
      </c>
      <c r="C13" s="17">
        <f>IF(MONTH(($A$3-WEEKDAY($A$3,'設定'!$B$3)+1+30))=MONTH($A$3),($A$3-WEEKDAY($A$3,'設定'!$B$3)+1+30),"")</f>
        <v/>
      </c>
      <c r="D13" s="17">
        <f>IF(MONTH(($A$3-WEEKDAY($A$3,'設定'!$B$3)+1+31))=MONTH($A$3),($A$3-WEEKDAY($A$3,'設定'!$B$3)+1+31),"")</f>
        <v/>
      </c>
      <c r="E13" s="17">
        <f>IF(MONTH(($A$3-WEEKDAY($A$3,'設定'!$B$3)+1+32))=MONTH($A$3),($A$3-WEEKDAY($A$3,'設定'!$B$3)+1+32),"")</f>
        <v/>
      </c>
      <c r="F13" s="17">
        <f>IF(MONTH(($A$3-WEEKDAY($A$3,'設定'!$B$3)+1+33))=MONTH($A$3),($A$3-WEEKDAY($A$3,'設定'!$B$3)+1+33),"")</f>
        <v/>
      </c>
      <c r="G13" s="17">
        <f>IF(MONTH(($A$3-WEEKDAY($A$3,'設定'!$B$3)+1+34))=MONTH($A$3),($A$3-WEEKDAY($A$3,'設定'!$B$3)+1+34),"")</f>
        <v/>
      </c>
      <c r="H13" s="28" t="n"/>
      <c r="I13" s="17">
        <f>IF(MONTH(($I$3-WEEKDAY($I$3,'設定'!$B$3)+1+28))=MONTH($I$3),($I$3-WEEKDAY($I$3,'設定'!$B$3)+1+28),"")</f>
        <v/>
      </c>
      <c r="J13" s="17">
        <f>IF(MONTH(($I$3-WEEKDAY($I$3,'設定'!$B$3)+1+29))=MONTH($I$3),($I$3-WEEKDAY($I$3,'設定'!$B$3)+1+29),"")</f>
        <v/>
      </c>
      <c r="K13" s="17">
        <f>IF(MONTH(($I$3-WEEKDAY($I$3,'設定'!$B$3)+1+30))=MONTH($I$3),($I$3-WEEKDAY($I$3,'設定'!$B$3)+1+30),"")</f>
        <v/>
      </c>
      <c r="L13" s="17">
        <f>IF(MONTH(($I$3-WEEKDAY($I$3,'設定'!$B$3)+1+31))=MONTH($I$3),($I$3-WEEKDAY($I$3,'設定'!$B$3)+1+31),"")</f>
        <v/>
      </c>
      <c r="M13" s="17">
        <f>IF(MONTH(($I$3-WEEKDAY($I$3,'設定'!$B$3)+1+32))=MONTH($I$3),($I$3-WEEKDAY($I$3,'設定'!$B$3)+1+32),"")</f>
        <v/>
      </c>
      <c r="N13" s="17">
        <f>IF(MONTH(($I$3-WEEKDAY($I$3,'設定'!$B$3)+1+33))=MONTH($I$3),($I$3-WEEKDAY($I$3,'設定'!$B$3)+1+33),"")</f>
        <v/>
      </c>
      <c r="O13" s="17">
        <f>IF(MONTH(($I$3-WEEKDAY($I$3,'設定'!$B$3)+1+34))=MONTH($I$3),($I$3-WEEKDAY($I$3,'設定'!$B$3)+1+34),"")</f>
        <v/>
      </c>
      <c r="P13" s="28" t="n"/>
      <c r="Q13" s="17">
        <f>IF(MONTH(($Q$3-WEEKDAY($Q$3,'設定'!$B$3)+1+28))=MONTH($Q$3),($Q$3-WEEKDAY($Q$3,'設定'!$B$3)+1+28),"")</f>
        <v/>
      </c>
      <c r="R13" s="17">
        <f>IF(MONTH(($Q$3-WEEKDAY($Q$3,'設定'!$B$3)+1+29))=MONTH($Q$3),($Q$3-WEEKDAY($Q$3,'設定'!$B$3)+1+29),"")</f>
        <v/>
      </c>
      <c r="S13" s="17">
        <f>IF(MONTH(($Q$3-WEEKDAY($Q$3,'設定'!$B$3)+1+30))=MONTH($Q$3),($Q$3-WEEKDAY($Q$3,'設定'!$B$3)+1+30),"")</f>
        <v/>
      </c>
      <c r="T13" s="17">
        <f>IF(MONTH(($Q$3-WEEKDAY($Q$3,'設定'!$B$3)+1+31))=MONTH($Q$3),($Q$3-WEEKDAY($Q$3,'設定'!$B$3)+1+31),"")</f>
        <v/>
      </c>
      <c r="U13" s="17">
        <f>IF(MONTH(($Q$3-WEEKDAY($Q$3,'設定'!$B$3)+1+32))=MONTH($Q$3),($Q$3-WEEKDAY($Q$3,'設定'!$B$3)+1+32),"")</f>
        <v/>
      </c>
      <c r="V13" s="17">
        <f>IF(MONTH(($Q$3-WEEKDAY($Q$3,'設定'!$B$3)+1+33))=MONTH($Q$3),($Q$3-WEEKDAY($Q$3,'設定'!$B$3)+1+33),"")</f>
        <v/>
      </c>
      <c r="W13" s="17">
        <f>IF(MONTH(($Q$3-WEEKDAY($Q$3,'設定'!$B$3)+1+34))=MONTH($Q$3),($Q$3-WEEKDAY($Q$3,'設定'!$B$3)+1+34),"")</f>
        <v/>
      </c>
      <c r="X13" s="28" t="n"/>
      <c r="Y13" s="17">
        <f>IF(MONTH(($Y$3-WEEKDAY($Y$3,'設定'!$B$3)+1+28))=MONTH($Y$3),($Y$3-WEEKDAY($Y$3,'設定'!$B$3)+1+28),"")</f>
        <v/>
      </c>
      <c r="Z13" s="17">
        <f>IF(MONTH(($Y$3-WEEKDAY($Y$3,'設定'!$B$3)+1+29))=MONTH($Y$3),($Y$3-WEEKDAY($Y$3,'設定'!$B$3)+1+29),"")</f>
        <v/>
      </c>
      <c r="AA13" s="17">
        <f>IF(MONTH(($Y$3-WEEKDAY($Y$3,'設定'!$B$3)+1+30))=MONTH($Y$3),($Y$3-WEEKDAY($Y$3,'設定'!$B$3)+1+30),"")</f>
        <v/>
      </c>
      <c r="AB13" s="17">
        <f>IF(MONTH(($Y$3-WEEKDAY($Y$3,'設定'!$B$3)+1+31))=MONTH($Y$3),($Y$3-WEEKDAY($Y$3,'設定'!$B$3)+1+31),"")</f>
        <v/>
      </c>
      <c r="AC13" s="17">
        <f>IF(MONTH(($Y$3-WEEKDAY($Y$3,'設定'!$B$3)+1+32))=MONTH($Y$3),($Y$3-WEEKDAY($Y$3,'設定'!$B$3)+1+32),"")</f>
        <v/>
      </c>
      <c r="AD13" s="17">
        <f>IF(MONTH(($Y$3-WEEKDAY($Y$3,'設定'!$B$3)+1+33))=MONTH($Y$3),($Y$3-WEEKDAY($Y$3,'設定'!$B$3)+1+33),"")</f>
        <v/>
      </c>
      <c r="AE13" s="17">
        <f>IF(MONTH(($Y$3-WEEKDAY($Y$3,'設定'!$B$3)+1+34))=MONTH($Y$3),($Y$3-WEEKDAY($Y$3,'設定'!$B$3)+1+34),"")</f>
        <v/>
      </c>
    </row>
    <row r="14" ht="11" customHeight="1">
      <c r="A14" s="18">
        <f>IF(A13="","",IFERROR(INDEX('祝日'!$B$2:$B$17,MATCH(A13,'祝日'!$A$2:$A$17,0)),IFERROR(INDEX('祝日'!$B$22:$B$37,MATCH(A13,'祝日'!$A$22:$A$37,0)),IF(COUNTIF('祝日'!$D$2:$D$17,A13)+COUNTIF('祝日'!$D$22:$D$37,A13)&gt;0,"振替休日",IF(COUNTIF('祝日'!$E$2:$E$17,A13)+COUNTIF('祝日'!$E$22:$E$37,A13)&gt;0,"国民の休日",IF(COUNTIF('設定'!$A$11:$A$20,A13)&gt;0,INDEX('設定'!$B$11:$B$20,MATCH(A13,'設定'!$A$11:$A$20,0))&amp;"",""))))))</f>
        <v/>
      </c>
      <c r="B14" s="18">
        <f>IF(B13="","",IFERROR(INDEX('祝日'!$B$2:$B$17,MATCH(B13,'祝日'!$A$2:$A$17,0)),IFERROR(INDEX('祝日'!$B$22:$B$37,MATCH(B13,'祝日'!$A$22:$A$37,0)),IF(COUNTIF('祝日'!$D$2:$D$17,B13)+COUNTIF('祝日'!$D$22:$D$37,B13)&gt;0,"振替休日",IF(COUNTIF('祝日'!$E$2:$E$17,B13)+COUNTIF('祝日'!$E$22:$E$37,B13)&gt;0,"国民の休日",IF(COUNTIF('設定'!$A$11:$A$20,B13)&gt;0,INDEX('設定'!$B$11:$B$20,MATCH(B13,'設定'!$A$11:$A$20,0))&amp;"",""))))))</f>
        <v/>
      </c>
      <c r="C14" s="18">
        <f>IF(C13="","",IFERROR(INDEX('祝日'!$B$2:$B$17,MATCH(C13,'祝日'!$A$2:$A$17,0)),IFERROR(INDEX('祝日'!$B$22:$B$37,MATCH(C13,'祝日'!$A$22:$A$37,0)),IF(COUNTIF('祝日'!$D$2:$D$17,C13)+COUNTIF('祝日'!$D$22:$D$37,C13)&gt;0,"振替休日",IF(COUNTIF('祝日'!$E$2:$E$17,C13)+COUNTIF('祝日'!$E$22:$E$37,C13)&gt;0,"国民の休日",IF(COUNTIF('設定'!$A$11:$A$20,C13)&gt;0,INDEX('設定'!$B$11:$B$20,MATCH(C13,'設定'!$A$11:$A$20,0))&amp;"",""))))))</f>
        <v/>
      </c>
      <c r="D14" s="18">
        <f>IF(D13="","",IFERROR(INDEX('祝日'!$B$2:$B$17,MATCH(D13,'祝日'!$A$2:$A$17,0)),IFERROR(INDEX('祝日'!$B$22:$B$37,MATCH(D13,'祝日'!$A$22:$A$37,0)),IF(COUNTIF('祝日'!$D$2:$D$17,D13)+COUNTIF('祝日'!$D$22:$D$37,D13)&gt;0,"振替休日",IF(COUNTIF('祝日'!$E$2:$E$17,D13)+COUNTIF('祝日'!$E$22:$E$37,D13)&gt;0,"国民の休日",IF(COUNTIF('設定'!$A$11:$A$20,D13)&gt;0,INDEX('設定'!$B$11:$B$20,MATCH(D13,'設定'!$A$11:$A$20,0))&amp;"",""))))))</f>
        <v/>
      </c>
      <c r="E14" s="18">
        <f>IF(E13="","",IFERROR(INDEX('祝日'!$B$2:$B$17,MATCH(E13,'祝日'!$A$2:$A$17,0)),IFERROR(INDEX('祝日'!$B$22:$B$37,MATCH(E13,'祝日'!$A$22:$A$37,0)),IF(COUNTIF('祝日'!$D$2:$D$17,E13)+COUNTIF('祝日'!$D$22:$D$37,E13)&gt;0,"振替休日",IF(COUNTIF('祝日'!$E$2:$E$17,E13)+COUNTIF('祝日'!$E$22:$E$37,E13)&gt;0,"国民の休日",IF(COUNTIF('設定'!$A$11:$A$20,E13)&gt;0,INDEX('設定'!$B$11:$B$20,MATCH(E13,'設定'!$A$11:$A$20,0))&amp;"",""))))))</f>
        <v/>
      </c>
      <c r="F14" s="18">
        <f>IF(F13="","",IFERROR(INDEX('祝日'!$B$2:$B$17,MATCH(F13,'祝日'!$A$2:$A$17,0)),IFERROR(INDEX('祝日'!$B$22:$B$37,MATCH(F13,'祝日'!$A$22:$A$37,0)),IF(COUNTIF('祝日'!$D$2:$D$17,F13)+COUNTIF('祝日'!$D$22:$D$37,F13)&gt;0,"振替休日",IF(COUNTIF('祝日'!$E$2:$E$17,F13)+COUNTIF('祝日'!$E$22:$E$37,F13)&gt;0,"国民の休日",IF(COUNTIF('設定'!$A$11:$A$20,F13)&gt;0,INDEX('設定'!$B$11:$B$20,MATCH(F13,'設定'!$A$11:$A$20,0))&amp;"",""))))))</f>
        <v/>
      </c>
      <c r="G14" s="18">
        <f>IF(G13="","",IFERROR(INDEX('祝日'!$B$2:$B$17,MATCH(G13,'祝日'!$A$2:$A$17,0)),IFERROR(INDEX('祝日'!$B$22:$B$37,MATCH(G13,'祝日'!$A$22:$A$37,0)),IF(COUNTIF('祝日'!$D$2:$D$17,G13)+COUNTIF('祝日'!$D$22:$D$37,G13)&gt;0,"振替休日",IF(COUNTIF('祝日'!$E$2:$E$17,G13)+COUNTIF('祝日'!$E$22:$E$37,G13)&gt;0,"国民の休日",IF(COUNTIF('設定'!$A$11:$A$20,G13)&gt;0,INDEX('設定'!$B$11:$B$20,MATCH(G13,'設定'!$A$11:$A$20,0))&amp;"",""))))))</f>
        <v/>
      </c>
      <c r="H14" s="28" t="n"/>
      <c r="I14" s="18">
        <f>IF(I13="","",IFERROR(INDEX('祝日'!$B$2:$B$17,MATCH(I13,'祝日'!$A$2:$A$17,0)),IFERROR(INDEX('祝日'!$B$22:$B$37,MATCH(I13,'祝日'!$A$22:$A$37,0)),IF(COUNTIF('祝日'!$D$2:$D$17,I13)+COUNTIF('祝日'!$D$22:$D$37,I13)&gt;0,"振替休日",IF(COUNTIF('祝日'!$E$2:$E$17,I13)+COUNTIF('祝日'!$E$22:$E$37,I13)&gt;0,"国民の休日",IF(COUNTIF('設定'!$A$11:$A$20,I13)&gt;0,INDEX('設定'!$B$11:$B$20,MATCH(I13,'設定'!$A$11:$A$20,0))&amp;"",""))))))</f>
        <v/>
      </c>
      <c r="J14" s="18">
        <f>IF(J13="","",IFERROR(INDEX('祝日'!$B$2:$B$17,MATCH(J13,'祝日'!$A$2:$A$17,0)),IFERROR(INDEX('祝日'!$B$22:$B$37,MATCH(J13,'祝日'!$A$22:$A$37,0)),IF(COUNTIF('祝日'!$D$2:$D$17,J13)+COUNTIF('祝日'!$D$22:$D$37,J13)&gt;0,"振替休日",IF(COUNTIF('祝日'!$E$2:$E$17,J13)+COUNTIF('祝日'!$E$22:$E$37,J13)&gt;0,"国民の休日",IF(COUNTIF('設定'!$A$11:$A$20,J13)&gt;0,INDEX('設定'!$B$11:$B$20,MATCH(J13,'設定'!$A$11:$A$20,0))&amp;"",""))))))</f>
        <v/>
      </c>
      <c r="K14" s="18">
        <f>IF(K13="","",IFERROR(INDEX('祝日'!$B$2:$B$17,MATCH(K13,'祝日'!$A$2:$A$17,0)),IFERROR(INDEX('祝日'!$B$22:$B$37,MATCH(K13,'祝日'!$A$22:$A$37,0)),IF(COUNTIF('祝日'!$D$2:$D$17,K13)+COUNTIF('祝日'!$D$22:$D$37,K13)&gt;0,"振替休日",IF(COUNTIF('祝日'!$E$2:$E$17,K13)+COUNTIF('祝日'!$E$22:$E$37,K13)&gt;0,"国民の休日",IF(COUNTIF('設定'!$A$11:$A$20,K13)&gt;0,INDEX('設定'!$B$11:$B$20,MATCH(K13,'設定'!$A$11:$A$20,0))&amp;"",""))))))</f>
        <v/>
      </c>
      <c r="L14" s="18">
        <f>IF(L13="","",IFERROR(INDEX('祝日'!$B$2:$B$17,MATCH(L13,'祝日'!$A$2:$A$17,0)),IFERROR(INDEX('祝日'!$B$22:$B$37,MATCH(L13,'祝日'!$A$22:$A$37,0)),IF(COUNTIF('祝日'!$D$2:$D$17,L13)+COUNTIF('祝日'!$D$22:$D$37,L13)&gt;0,"振替休日",IF(COUNTIF('祝日'!$E$2:$E$17,L13)+COUNTIF('祝日'!$E$22:$E$37,L13)&gt;0,"国民の休日",IF(COUNTIF('設定'!$A$11:$A$20,L13)&gt;0,INDEX('設定'!$B$11:$B$20,MATCH(L13,'設定'!$A$11:$A$20,0))&amp;"",""))))))</f>
        <v/>
      </c>
      <c r="M14" s="18">
        <f>IF(M13="","",IFERROR(INDEX('祝日'!$B$2:$B$17,MATCH(M13,'祝日'!$A$2:$A$17,0)),IFERROR(INDEX('祝日'!$B$22:$B$37,MATCH(M13,'祝日'!$A$22:$A$37,0)),IF(COUNTIF('祝日'!$D$2:$D$17,M13)+COUNTIF('祝日'!$D$22:$D$37,M13)&gt;0,"振替休日",IF(COUNTIF('祝日'!$E$2:$E$17,M13)+COUNTIF('祝日'!$E$22:$E$37,M13)&gt;0,"国民の休日",IF(COUNTIF('設定'!$A$11:$A$20,M13)&gt;0,INDEX('設定'!$B$11:$B$20,MATCH(M13,'設定'!$A$11:$A$20,0))&amp;"",""))))))</f>
        <v/>
      </c>
      <c r="N14" s="18">
        <f>IF(N13="","",IFERROR(INDEX('祝日'!$B$2:$B$17,MATCH(N13,'祝日'!$A$2:$A$17,0)),IFERROR(INDEX('祝日'!$B$22:$B$37,MATCH(N13,'祝日'!$A$22:$A$37,0)),IF(COUNTIF('祝日'!$D$2:$D$17,N13)+COUNTIF('祝日'!$D$22:$D$37,N13)&gt;0,"振替休日",IF(COUNTIF('祝日'!$E$2:$E$17,N13)+COUNTIF('祝日'!$E$22:$E$37,N13)&gt;0,"国民の休日",IF(COUNTIF('設定'!$A$11:$A$20,N13)&gt;0,INDEX('設定'!$B$11:$B$20,MATCH(N13,'設定'!$A$11:$A$20,0))&amp;"",""))))))</f>
        <v/>
      </c>
      <c r="O14" s="18">
        <f>IF(O13="","",IFERROR(INDEX('祝日'!$B$2:$B$17,MATCH(O13,'祝日'!$A$2:$A$17,0)),IFERROR(INDEX('祝日'!$B$22:$B$37,MATCH(O13,'祝日'!$A$22:$A$37,0)),IF(COUNTIF('祝日'!$D$2:$D$17,O13)+COUNTIF('祝日'!$D$22:$D$37,O13)&gt;0,"振替休日",IF(COUNTIF('祝日'!$E$2:$E$17,O13)+COUNTIF('祝日'!$E$22:$E$37,O13)&gt;0,"国民の休日",IF(COUNTIF('設定'!$A$11:$A$20,O13)&gt;0,INDEX('設定'!$B$11:$B$20,MATCH(O13,'設定'!$A$11:$A$20,0))&amp;"",""))))))</f>
        <v/>
      </c>
      <c r="P14" s="28" t="n"/>
      <c r="Q14" s="18">
        <f>IF(Q13="","",IFERROR(INDEX('祝日'!$B$2:$B$17,MATCH(Q13,'祝日'!$A$2:$A$17,0)),IFERROR(INDEX('祝日'!$B$22:$B$37,MATCH(Q13,'祝日'!$A$22:$A$37,0)),IF(COUNTIF('祝日'!$D$2:$D$17,Q13)+COUNTIF('祝日'!$D$22:$D$37,Q13)&gt;0,"振替休日",IF(COUNTIF('祝日'!$E$2:$E$17,Q13)+COUNTIF('祝日'!$E$22:$E$37,Q13)&gt;0,"国民の休日",IF(COUNTIF('設定'!$A$11:$A$20,Q13)&gt;0,INDEX('設定'!$B$11:$B$20,MATCH(Q13,'設定'!$A$11:$A$20,0))&amp;"",""))))))</f>
        <v/>
      </c>
      <c r="R14" s="18">
        <f>IF(R13="","",IFERROR(INDEX('祝日'!$B$2:$B$17,MATCH(R13,'祝日'!$A$2:$A$17,0)),IFERROR(INDEX('祝日'!$B$22:$B$37,MATCH(R13,'祝日'!$A$22:$A$37,0)),IF(COUNTIF('祝日'!$D$2:$D$17,R13)+COUNTIF('祝日'!$D$22:$D$37,R13)&gt;0,"振替休日",IF(COUNTIF('祝日'!$E$2:$E$17,R13)+COUNTIF('祝日'!$E$22:$E$37,R13)&gt;0,"国民の休日",IF(COUNTIF('設定'!$A$11:$A$20,R13)&gt;0,INDEX('設定'!$B$11:$B$20,MATCH(R13,'設定'!$A$11:$A$20,0))&amp;"",""))))))</f>
        <v/>
      </c>
      <c r="S14" s="18">
        <f>IF(S13="","",IFERROR(INDEX('祝日'!$B$2:$B$17,MATCH(S13,'祝日'!$A$2:$A$17,0)),IFERROR(INDEX('祝日'!$B$22:$B$37,MATCH(S13,'祝日'!$A$22:$A$37,0)),IF(COUNTIF('祝日'!$D$2:$D$17,S13)+COUNTIF('祝日'!$D$22:$D$37,S13)&gt;0,"振替休日",IF(COUNTIF('祝日'!$E$2:$E$17,S13)+COUNTIF('祝日'!$E$22:$E$37,S13)&gt;0,"国民の休日",IF(COUNTIF('設定'!$A$11:$A$20,S13)&gt;0,INDEX('設定'!$B$11:$B$20,MATCH(S13,'設定'!$A$11:$A$20,0))&amp;"",""))))))</f>
        <v/>
      </c>
      <c r="T14" s="18">
        <f>IF(T13="","",IFERROR(INDEX('祝日'!$B$2:$B$17,MATCH(T13,'祝日'!$A$2:$A$17,0)),IFERROR(INDEX('祝日'!$B$22:$B$37,MATCH(T13,'祝日'!$A$22:$A$37,0)),IF(COUNTIF('祝日'!$D$2:$D$17,T13)+COUNTIF('祝日'!$D$22:$D$37,T13)&gt;0,"振替休日",IF(COUNTIF('祝日'!$E$2:$E$17,T13)+COUNTIF('祝日'!$E$22:$E$37,T13)&gt;0,"国民の休日",IF(COUNTIF('設定'!$A$11:$A$20,T13)&gt;0,INDEX('設定'!$B$11:$B$20,MATCH(T13,'設定'!$A$11:$A$20,0))&amp;"",""))))))</f>
        <v/>
      </c>
      <c r="U14" s="18">
        <f>IF(U13="","",IFERROR(INDEX('祝日'!$B$2:$B$17,MATCH(U13,'祝日'!$A$2:$A$17,0)),IFERROR(INDEX('祝日'!$B$22:$B$37,MATCH(U13,'祝日'!$A$22:$A$37,0)),IF(COUNTIF('祝日'!$D$2:$D$17,U13)+COUNTIF('祝日'!$D$22:$D$37,U13)&gt;0,"振替休日",IF(COUNTIF('祝日'!$E$2:$E$17,U13)+COUNTIF('祝日'!$E$22:$E$37,U13)&gt;0,"国民の休日",IF(COUNTIF('設定'!$A$11:$A$20,U13)&gt;0,INDEX('設定'!$B$11:$B$20,MATCH(U13,'設定'!$A$11:$A$20,0))&amp;"",""))))))</f>
        <v/>
      </c>
      <c r="V14" s="18">
        <f>IF(V13="","",IFERROR(INDEX('祝日'!$B$2:$B$17,MATCH(V13,'祝日'!$A$2:$A$17,0)),IFERROR(INDEX('祝日'!$B$22:$B$37,MATCH(V13,'祝日'!$A$22:$A$37,0)),IF(COUNTIF('祝日'!$D$2:$D$17,V13)+COUNTIF('祝日'!$D$22:$D$37,V13)&gt;0,"振替休日",IF(COUNTIF('祝日'!$E$2:$E$17,V13)+COUNTIF('祝日'!$E$22:$E$37,V13)&gt;0,"国民の休日",IF(COUNTIF('設定'!$A$11:$A$20,V13)&gt;0,INDEX('設定'!$B$11:$B$20,MATCH(V13,'設定'!$A$11:$A$20,0))&amp;"",""))))))</f>
        <v/>
      </c>
      <c r="W14" s="18">
        <f>IF(W13="","",IFERROR(INDEX('祝日'!$B$2:$B$17,MATCH(W13,'祝日'!$A$2:$A$17,0)),IFERROR(INDEX('祝日'!$B$22:$B$37,MATCH(W13,'祝日'!$A$22:$A$37,0)),IF(COUNTIF('祝日'!$D$2:$D$17,W13)+COUNTIF('祝日'!$D$22:$D$37,W13)&gt;0,"振替休日",IF(COUNTIF('祝日'!$E$2:$E$17,W13)+COUNTIF('祝日'!$E$22:$E$37,W13)&gt;0,"国民の休日",IF(COUNTIF('設定'!$A$11:$A$20,W13)&gt;0,INDEX('設定'!$B$11:$B$20,MATCH(W13,'設定'!$A$11:$A$20,0))&amp;"",""))))))</f>
        <v/>
      </c>
      <c r="X14" s="28" t="n"/>
      <c r="Y14" s="18">
        <f>IF(Y13="","",IFERROR(INDEX('祝日'!$B$2:$B$17,MATCH(Y13,'祝日'!$A$2:$A$17,0)),IFERROR(INDEX('祝日'!$B$22:$B$37,MATCH(Y13,'祝日'!$A$22:$A$37,0)),IF(COUNTIF('祝日'!$D$2:$D$17,Y13)+COUNTIF('祝日'!$D$22:$D$37,Y13)&gt;0,"振替休日",IF(COUNTIF('祝日'!$E$2:$E$17,Y13)+COUNTIF('祝日'!$E$22:$E$37,Y13)&gt;0,"国民の休日",IF(COUNTIF('設定'!$A$11:$A$20,Y13)&gt;0,INDEX('設定'!$B$11:$B$20,MATCH(Y13,'設定'!$A$11:$A$20,0))&amp;"",""))))))</f>
        <v/>
      </c>
      <c r="Z14" s="18">
        <f>IF(Z13="","",IFERROR(INDEX('祝日'!$B$2:$B$17,MATCH(Z13,'祝日'!$A$2:$A$17,0)),IFERROR(INDEX('祝日'!$B$22:$B$37,MATCH(Z13,'祝日'!$A$22:$A$37,0)),IF(COUNTIF('祝日'!$D$2:$D$17,Z13)+COUNTIF('祝日'!$D$22:$D$37,Z13)&gt;0,"振替休日",IF(COUNTIF('祝日'!$E$2:$E$17,Z13)+COUNTIF('祝日'!$E$22:$E$37,Z13)&gt;0,"国民の休日",IF(COUNTIF('設定'!$A$11:$A$20,Z13)&gt;0,INDEX('設定'!$B$11:$B$20,MATCH(Z13,'設定'!$A$11:$A$20,0))&amp;"",""))))))</f>
        <v/>
      </c>
      <c r="AA14" s="18">
        <f>IF(AA13="","",IFERROR(INDEX('祝日'!$B$2:$B$17,MATCH(AA13,'祝日'!$A$2:$A$17,0)),IFERROR(INDEX('祝日'!$B$22:$B$37,MATCH(AA13,'祝日'!$A$22:$A$37,0)),IF(COUNTIF('祝日'!$D$2:$D$17,AA13)+COUNTIF('祝日'!$D$22:$D$37,AA13)&gt;0,"振替休日",IF(COUNTIF('祝日'!$E$2:$E$17,AA13)+COUNTIF('祝日'!$E$22:$E$37,AA13)&gt;0,"国民の休日",IF(COUNTIF('設定'!$A$11:$A$20,AA13)&gt;0,INDEX('設定'!$B$11:$B$20,MATCH(AA13,'設定'!$A$11:$A$20,0))&amp;"",""))))))</f>
        <v/>
      </c>
      <c r="AB14" s="18">
        <f>IF(AB13="","",IFERROR(INDEX('祝日'!$B$2:$B$17,MATCH(AB13,'祝日'!$A$2:$A$17,0)),IFERROR(INDEX('祝日'!$B$22:$B$37,MATCH(AB13,'祝日'!$A$22:$A$37,0)),IF(COUNTIF('祝日'!$D$2:$D$17,AB13)+COUNTIF('祝日'!$D$22:$D$37,AB13)&gt;0,"振替休日",IF(COUNTIF('祝日'!$E$2:$E$17,AB13)+COUNTIF('祝日'!$E$22:$E$37,AB13)&gt;0,"国民の休日",IF(COUNTIF('設定'!$A$11:$A$20,AB13)&gt;0,INDEX('設定'!$B$11:$B$20,MATCH(AB13,'設定'!$A$11:$A$20,0))&amp;"",""))))))</f>
        <v/>
      </c>
      <c r="AC14" s="18">
        <f>IF(AC13="","",IFERROR(INDEX('祝日'!$B$2:$B$17,MATCH(AC13,'祝日'!$A$2:$A$17,0)),IFERROR(INDEX('祝日'!$B$22:$B$37,MATCH(AC13,'祝日'!$A$22:$A$37,0)),IF(COUNTIF('祝日'!$D$2:$D$17,AC13)+COUNTIF('祝日'!$D$22:$D$37,AC13)&gt;0,"振替休日",IF(COUNTIF('祝日'!$E$2:$E$17,AC13)+COUNTIF('祝日'!$E$22:$E$37,AC13)&gt;0,"国民の休日",IF(COUNTIF('設定'!$A$11:$A$20,AC13)&gt;0,INDEX('設定'!$B$11:$B$20,MATCH(AC13,'設定'!$A$11:$A$20,0))&amp;"",""))))))</f>
        <v/>
      </c>
      <c r="AD14" s="18">
        <f>IF(AD13="","",IFERROR(INDEX('祝日'!$B$2:$B$17,MATCH(AD13,'祝日'!$A$2:$A$17,0)),IFERROR(INDEX('祝日'!$B$22:$B$37,MATCH(AD13,'祝日'!$A$22:$A$37,0)),IF(COUNTIF('祝日'!$D$2:$D$17,AD13)+COUNTIF('祝日'!$D$22:$D$37,AD13)&gt;0,"振替休日",IF(COUNTIF('祝日'!$E$2:$E$17,AD13)+COUNTIF('祝日'!$E$22:$E$37,AD13)&gt;0,"国民の休日",IF(COUNTIF('設定'!$A$11:$A$20,AD13)&gt;0,INDEX('設定'!$B$11:$B$20,MATCH(AD13,'設定'!$A$11:$A$20,0))&amp;"",""))))))</f>
        <v/>
      </c>
      <c r="AE14" s="18">
        <f>IF(AE13="","",IFERROR(INDEX('祝日'!$B$2:$B$17,MATCH(AE13,'祝日'!$A$2:$A$17,0)),IFERROR(INDEX('祝日'!$B$22:$B$37,MATCH(AE13,'祝日'!$A$22:$A$37,0)),IF(COUNTIF('祝日'!$D$2:$D$17,AE13)+COUNTIF('祝日'!$D$22:$D$37,AE13)&gt;0,"振替休日",IF(COUNTIF('祝日'!$E$2:$E$17,AE13)+COUNTIF('祝日'!$E$22:$E$37,AE13)&gt;0,"国民の休日",IF(COUNTIF('設定'!$A$11:$A$20,AE13)&gt;0,INDEX('設定'!$B$11:$B$20,MATCH(AE13,'設定'!$A$11:$A$20,0))&amp;"",""))))))</f>
        <v/>
      </c>
    </row>
    <row r="15" ht="17" customHeight="1">
      <c r="A15" s="17">
        <f>IF(MONTH(($A$3-WEEKDAY($A$3,'設定'!$B$3)+1+35))=MONTH($A$3),($A$3-WEEKDAY($A$3,'設定'!$B$3)+1+35),"")</f>
        <v/>
      </c>
      <c r="B15" s="17">
        <f>IF(MONTH(($A$3-WEEKDAY($A$3,'設定'!$B$3)+1+36))=MONTH($A$3),($A$3-WEEKDAY($A$3,'設定'!$B$3)+1+36),"")</f>
        <v/>
      </c>
      <c r="C15" s="17">
        <f>IF(MONTH(($A$3-WEEKDAY($A$3,'設定'!$B$3)+1+37))=MONTH($A$3),($A$3-WEEKDAY($A$3,'設定'!$B$3)+1+37),"")</f>
        <v/>
      </c>
      <c r="D15" s="17">
        <f>IF(MONTH(($A$3-WEEKDAY($A$3,'設定'!$B$3)+1+38))=MONTH($A$3),($A$3-WEEKDAY($A$3,'設定'!$B$3)+1+38),"")</f>
        <v/>
      </c>
      <c r="E15" s="17">
        <f>IF(MONTH(($A$3-WEEKDAY($A$3,'設定'!$B$3)+1+39))=MONTH($A$3),($A$3-WEEKDAY($A$3,'設定'!$B$3)+1+39),"")</f>
        <v/>
      </c>
      <c r="F15" s="17">
        <f>IF(MONTH(($A$3-WEEKDAY($A$3,'設定'!$B$3)+1+40))=MONTH($A$3),($A$3-WEEKDAY($A$3,'設定'!$B$3)+1+40),"")</f>
        <v/>
      </c>
      <c r="G15" s="17">
        <f>IF(MONTH(($A$3-WEEKDAY($A$3,'設定'!$B$3)+1+41))=MONTH($A$3),($A$3-WEEKDAY($A$3,'設定'!$B$3)+1+41),"")</f>
        <v/>
      </c>
      <c r="H15" s="28" t="n"/>
      <c r="I15" s="17">
        <f>IF(MONTH(($I$3-WEEKDAY($I$3,'設定'!$B$3)+1+35))=MONTH($I$3),($I$3-WEEKDAY($I$3,'設定'!$B$3)+1+35),"")</f>
        <v/>
      </c>
      <c r="J15" s="17">
        <f>IF(MONTH(($I$3-WEEKDAY($I$3,'設定'!$B$3)+1+36))=MONTH($I$3),($I$3-WEEKDAY($I$3,'設定'!$B$3)+1+36),"")</f>
        <v/>
      </c>
      <c r="K15" s="17">
        <f>IF(MONTH(($I$3-WEEKDAY($I$3,'設定'!$B$3)+1+37))=MONTH($I$3),($I$3-WEEKDAY($I$3,'設定'!$B$3)+1+37),"")</f>
        <v/>
      </c>
      <c r="L15" s="17">
        <f>IF(MONTH(($I$3-WEEKDAY($I$3,'設定'!$B$3)+1+38))=MONTH($I$3),($I$3-WEEKDAY($I$3,'設定'!$B$3)+1+38),"")</f>
        <v/>
      </c>
      <c r="M15" s="17">
        <f>IF(MONTH(($I$3-WEEKDAY($I$3,'設定'!$B$3)+1+39))=MONTH($I$3),($I$3-WEEKDAY($I$3,'設定'!$B$3)+1+39),"")</f>
        <v/>
      </c>
      <c r="N15" s="17">
        <f>IF(MONTH(($I$3-WEEKDAY($I$3,'設定'!$B$3)+1+40))=MONTH($I$3),($I$3-WEEKDAY($I$3,'設定'!$B$3)+1+40),"")</f>
        <v/>
      </c>
      <c r="O15" s="17">
        <f>IF(MONTH(($I$3-WEEKDAY($I$3,'設定'!$B$3)+1+41))=MONTH($I$3),($I$3-WEEKDAY($I$3,'設定'!$B$3)+1+41),"")</f>
        <v/>
      </c>
      <c r="P15" s="28" t="n"/>
      <c r="Q15" s="17">
        <f>IF(MONTH(($Q$3-WEEKDAY($Q$3,'設定'!$B$3)+1+35))=MONTH($Q$3),($Q$3-WEEKDAY($Q$3,'設定'!$B$3)+1+35),"")</f>
        <v/>
      </c>
      <c r="R15" s="17">
        <f>IF(MONTH(($Q$3-WEEKDAY($Q$3,'設定'!$B$3)+1+36))=MONTH($Q$3),($Q$3-WEEKDAY($Q$3,'設定'!$B$3)+1+36),"")</f>
        <v/>
      </c>
      <c r="S15" s="17">
        <f>IF(MONTH(($Q$3-WEEKDAY($Q$3,'設定'!$B$3)+1+37))=MONTH($Q$3),($Q$3-WEEKDAY($Q$3,'設定'!$B$3)+1+37),"")</f>
        <v/>
      </c>
      <c r="T15" s="17">
        <f>IF(MONTH(($Q$3-WEEKDAY($Q$3,'設定'!$B$3)+1+38))=MONTH($Q$3),($Q$3-WEEKDAY($Q$3,'設定'!$B$3)+1+38),"")</f>
        <v/>
      </c>
      <c r="U15" s="17">
        <f>IF(MONTH(($Q$3-WEEKDAY($Q$3,'設定'!$B$3)+1+39))=MONTH($Q$3),($Q$3-WEEKDAY($Q$3,'設定'!$B$3)+1+39),"")</f>
        <v/>
      </c>
      <c r="V15" s="17">
        <f>IF(MONTH(($Q$3-WEEKDAY($Q$3,'設定'!$B$3)+1+40))=MONTH($Q$3),($Q$3-WEEKDAY($Q$3,'設定'!$B$3)+1+40),"")</f>
        <v/>
      </c>
      <c r="W15" s="17">
        <f>IF(MONTH(($Q$3-WEEKDAY($Q$3,'設定'!$B$3)+1+41))=MONTH($Q$3),($Q$3-WEEKDAY($Q$3,'設定'!$B$3)+1+41),"")</f>
        <v/>
      </c>
      <c r="X15" s="28" t="n"/>
      <c r="Y15" s="17">
        <f>IF(MONTH(($Y$3-WEEKDAY($Y$3,'設定'!$B$3)+1+35))=MONTH($Y$3),($Y$3-WEEKDAY($Y$3,'設定'!$B$3)+1+35),"")</f>
        <v/>
      </c>
      <c r="Z15" s="17">
        <f>IF(MONTH(($Y$3-WEEKDAY($Y$3,'設定'!$B$3)+1+36))=MONTH($Y$3),($Y$3-WEEKDAY($Y$3,'設定'!$B$3)+1+36),"")</f>
        <v/>
      </c>
      <c r="AA15" s="17">
        <f>IF(MONTH(($Y$3-WEEKDAY($Y$3,'設定'!$B$3)+1+37))=MONTH($Y$3),($Y$3-WEEKDAY($Y$3,'設定'!$B$3)+1+37),"")</f>
        <v/>
      </c>
      <c r="AB15" s="17">
        <f>IF(MONTH(($Y$3-WEEKDAY($Y$3,'設定'!$B$3)+1+38))=MONTH($Y$3),($Y$3-WEEKDAY($Y$3,'設定'!$B$3)+1+38),"")</f>
        <v/>
      </c>
      <c r="AC15" s="17">
        <f>IF(MONTH(($Y$3-WEEKDAY($Y$3,'設定'!$B$3)+1+39))=MONTH($Y$3),($Y$3-WEEKDAY($Y$3,'設定'!$B$3)+1+39),"")</f>
        <v/>
      </c>
      <c r="AD15" s="17">
        <f>IF(MONTH(($Y$3-WEEKDAY($Y$3,'設定'!$B$3)+1+40))=MONTH($Y$3),($Y$3-WEEKDAY($Y$3,'設定'!$B$3)+1+40),"")</f>
        <v/>
      </c>
      <c r="AE15" s="17">
        <f>IF(MONTH(($Y$3-WEEKDAY($Y$3,'設定'!$B$3)+1+41))=MONTH($Y$3),($Y$3-WEEKDAY($Y$3,'設定'!$B$3)+1+41),"")</f>
        <v/>
      </c>
    </row>
    <row r="16" ht="11" customHeight="1">
      <c r="A16" s="18">
        <f>IF(A15="","",IFERROR(INDEX('祝日'!$B$2:$B$17,MATCH(A15,'祝日'!$A$2:$A$17,0)),IFERROR(INDEX('祝日'!$B$22:$B$37,MATCH(A15,'祝日'!$A$22:$A$37,0)),IF(COUNTIF('祝日'!$D$2:$D$17,A15)+COUNTIF('祝日'!$D$22:$D$37,A15)&gt;0,"振替休日",IF(COUNTIF('祝日'!$E$2:$E$17,A15)+COUNTIF('祝日'!$E$22:$E$37,A15)&gt;0,"国民の休日",IF(COUNTIF('設定'!$A$11:$A$20,A15)&gt;0,INDEX('設定'!$B$11:$B$20,MATCH(A15,'設定'!$A$11:$A$20,0))&amp;"",""))))))</f>
        <v/>
      </c>
      <c r="B16" s="18">
        <f>IF(B15="","",IFERROR(INDEX('祝日'!$B$2:$B$17,MATCH(B15,'祝日'!$A$2:$A$17,0)),IFERROR(INDEX('祝日'!$B$22:$B$37,MATCH(B15,'祝日'!$A$22:$A$37,0)),IF(COUNTIF('祝日'!$D$2:$D$17,B15)+COUNTIF('祝日'!$D$22:$D$37,B15)&gt;0,"振替休日",IF(COUNTIF('祝日'!$E$2:$E$17,B15)+COUNTIF('祝日'!$E$22:$E$37,B15)&gt;0,"国民の休日",IF(COUNTIF('設定'!$A$11:$A$20,B15)&gt;0,INDEX('設定'!$B$11:$B$20,MATCH(B15,'設定'!$A$11:$A$20,0))&amp;"",""))))))</f>
        <v/>
      </c>
      <c r="C16" s="18">
        <f>IF(C15="","",IFERROR(INDEX('祝日'!$B$2:$B$17,MATCH(C15,'祝日'!$A$2:$A$17,0)),IFERROR(INDEX('祝日'!$B$22:$B$37,MATCH(C15,'祝日'!$A$22:$A$37,0)),IF(COUNTIF('祝日'!$D$2:$D$17,C15)+COUNTIF('祝日'!$D$22:$D$37,C15)&gt;0,"振替休日",IF(COUNTIF('祝日'!$E$2:$E$17,C15)+COUNTIF('祝日'!$E$22:$E$37,C15)&gt;0,"国民の休日",IF(COUNTIF('設定'!$A$11:$A$20,C15)&gt;0,INDEX('設定'!$B$11:$B$20,MATCH(C15,'設定'!$A$11:$A$20,0))&amp;"",""))))))</f>
        <v/>
      </c>
      <c r="D16" s="18">
        <f>IF(D15="","",IFERROR(INDEX('祝日'!$B$2:$B$17,MATCH(D15,'祝日'!$A$2:$A$17,0)),IFERROR(INDEX('祝日'!$B$22:$B$37,MATCH(D15,'祝日'!$A$22:$A$37,0)),IF(COUNTIF('祝日'!$D$2:$D$17,D15)+COUNTIF('祝日'!$D$22:$D$37,D15)&gt;0,"振替休日",IF(COUNTIF('祝日'!$E$2:$E$17,D15)+COUNTIF('祝日'!$E$22:$E$37,D15)&gt;0,"国民の休日",IF(COUNTIF('設定'!$A$11:$A$20,D15)&gt;0,INDEX('設定'!$B$11:$B$20,MATCH(D15,'設定'!$A$11:$A$20,0))&amp;"",""))))))</f>
        <v/>
      </c>
      <c r="E16" s="18">
        <f>IF(E15="","",IFERROR(INDEX('祝日'!$B$2:$B$17,MATCH(E15,'祝日'!$A$2:$A$17,0)),IFERROR(INDEX('祝日'!$B$22:$B$37,MATCH(E15,'祝日'!$A$22:$A$37,0)),IF(COUNTIF('祝日'!$D$2:$D$17,E15)+COUNTIF('祝日'!$D$22:$D$37,E15)&gt;0,"振替休日",IF(COUNTIF('祝日'!$E$2:$E$17,E15)+COUNTIF('祝日'!$E$22:$E$37,E15)&gt;0,"国民の休日",IF(COUNTIF('設定'!$A$11:$A$20,E15)&gt;0,INDEX('設定'!$B$11:$B$20,MATCH(E15,'設定'!$A$11:$A$20,0))&amp;"",""))))))</f>
        <v/>
      </c>
      <c r="F16" s="18">
        <f>IF(F15="","",IFERROR(INDEX('祝日'!$B$2:$B$17,MATCH(F15,'祝日'!$A$2:$A$17,0)),IFERROR(INDEX('祝日'!$B$22:$B$37,MATCH(F15,'祝日'!$A$22:$A$37,0)),IF(COUNTIF('祝日'!$D$2:$D$17,F15)+COUNTIF('祝日'!$D$22:$D$37,F15)&gt;0,"振替休日",IF(COUNTIF('祝日'!$E$2:$E$17,F15)+COUNTIF('祝日'!$E$22:$E$37,F15)&gt;0,"国民の休日",IF(COUNTIF('設定'!$A$11:$A$20,F15)&gt;0,INDEX('設定'!$B$11:$B$20,MATCH(F15,'設定'!$A$11:$A$20,0))&amp;"",""))))))</f>
        <v/>
      </c>
      <c r="G16" s="18">
        <f>IF(G15="","",IFERROR(INDEX('祝日'!$B$2:$B$17,MATCH(G15,'祝日'!$A$2:$A$17,0)),IFERROR(INDEX('祝日'!$B$22:$B$37,MATCH(G15,'祝日'!$A$22:$A$37,0)),IF(COUNTIF('祝日'!$D$2:$D$17,G15)+COUNTIF('祝日'!$D$22:$D$37,G15)&gt;0,"振替休日",IF(COUNTIF('祝日'!$E$2:$E$17,G15)+COUNTIF('祝日'!$E$22:$E$37,G15)&gt;0,"国民の休日",IF(COUNTIF('設定'!$A$11:$A$20,G15)&gt;0,INDEX('設定'!$B$11:$B$20,MATCH(G15,'設定'!$A$11:$A$20,0))&amp;"",""))))))</f>
        <v/>
      </c>
      <c r="H16" s="28" t="n"/>
      <c r="I16" s="18">
        <f>IF(I15="","",IFERROR(INDEX('祝日'!$B$2:$B$17,MATCH(I15,'祝日'!$A$2:$A$17,0)),IFERROR(INDEX('祝日'!$B$22:$B$37,MATCH(I15,'祝日'!$A$22:$A$37,0)),IF(COUNTIF('祝日'!$D$2:$D$17,I15)+COUNTIF('祝日'!$D$22:$D$37,I15)&gt;0,"振替休日",IF(COUNTIF('祝日'!$E$2:$E$17,I15)+COUNTIF('祝日'!$E$22:$E$37,I15)&gt;0,"国民の休日",IF(COUNTIF('設定'!$A$11:$A$20,I15)&gt;0,INDEX('設定'!$B$11:$B$20,MATCH(I15,'設定'!$A$11:$A$20,0))&amp;"",""))))))</f>
        <v/>
      </c>
      <c r="J16" s="18">
        <f>IF(J15="","",IFERROR(INDEX('祝日'!$B$2:$B$17,MATCH(J15,'祝日'!$A$2:$A$17,0)),IFERROR(INDEX('祝日'!$B$22:$B$37,MATCH(J15,'祝日'!$A$22:$A$37,0)),IF(COUNTIF('祝日'!$D$2:$D$17,J15)+COUNTIF('祝日'!$D$22:$D$37,J15)&gt;0,"振替休日",IF(COUNTIF('祝日'!$E$2:$E$17,J15)+COUNTIF('祝日'!$E$22:$E$37,J15)&gt;0,"国民の休日",IF(COUNTIF('設定'!$A$11:$A$20,J15)&gt;0,INDEX('設定'!$B$11:$B$20,MATCH(J15,'設定'!$A$11:$A$20,0))&amp;"",""))))))</f>
        <v/>
      </c>
      <c r="K16" s="18">
        <f>IF(K15="","",IFERROR(INDEX('祝日'!$B$2:$B$17,MATCH(K15,'祝日'!$A$2:$A$17,0)),IFERROR(INDEX('祝日'!$B$22:$B$37,MATCH(K15,'祝日'!$A$22:$A$37,0)),IF(COUNTIF('祝日'!$D$2:$D$17,K15)+COUNTIF('祝日'!$D$22:$D$37,K15)&gt;0,"振替休日",IF(COUNTIF('祝日'!$E$2:$E$17,K15)+COUNTIF('祝日'!$E$22:$E$37,K15)&gt;0,"国民の休日",IF(COUNTIF('設定'!$A$11:$A$20,K15)&gt;0,INDEX('設定'!$B$11:$B$20,MATCH(K15,'設定'!$A$11:$A$20,0))&amp;"",""))))))</f>
        <v/>
      </c>
      <c r="L16" s="18">
        <f>IF(L15="","",IFERROR(INDEX('祝日'!$B$2:$B$17,MATCH(L15,'祝日'!$A$2:$A$17,0)),IFERROR(INDEX('祝日'!$B$22:$B$37,MATCH(L15,'祝日'!$A$22:$A$37,0)),IF(COUNTIF('祝日'!$D$2:$D$17,L15)+COUNTIF('祝日'!$D$22:$D$37,L15)&gt;0,"振替休日",IF(COUNTIF('祝日'!$E$2:$E$17,L15)+COUNTIF('祝日'!$E$22:$E$37,L15)&gt;0,"国民の休日",IF(COUNTIF('設定'!$A$11:$A$20,L15)&gt;0,INDEX('設定'!$B$11:$B$20,MATCH(L15,'設定'!$A$11:$A$20,0))&amp;"",""))))))</f>
        <v/>
      </c>
      <c r="M16" s="18">
        <f>IF(M15="","",IFERROR(INDEX('祝日'!$B$2:$B$17,MATCH(M15,'祝日'!$A$2:$A$17,0)),IFERROR(INDEX('祝日'!$B$22:$B$37,MATCH(M15,'祝日'!$A$22:$A$37,0)),IF(COUNTIF('祝日'!$D$2:$D$17,M15)+COUNTIF('祝日'!$D$22:$D$37,M15)&gt;0,"振替休日",IF(COUNTIF('祝日'!$E$2:$E$17,M15)+COUNTIF('祝日'!$E$22:$E$37,M15)&gt;0,"国民の休日",IF(COUNTIF('設定'!$A$11:$A$20,M15)&gt;0,INDEX('設定'!$B$11:$B$20,MATCH(M15,'設定'!$A$11:$A$20,0))&amp;"",""))))))</f>
        <v/>
      </c>
      <c r="N16" s="18">
        <f>IF(N15="","",IFERROR(INDEX('祝日'!$B$2:$B$17,MATCH(N15,'祝日'!$A$2:$A$17,0)),IFERROR(INDEX('祝日'!$B$22:$B$37,MATCH(N15,'祝日'!$A$22:$A$37,0)),IF(COUNTIF('祝日'!$D$2:$D$17,N15)+COUNTIF('祝日'!$D$22:$D$37,N15)&gt;0,"振替休日",IF(COUNTIF('祝日'!$E$2:$E$17,N15)+COUNTIF('祝日'!$E$22:$E$37,N15)&gt;0,"国民の休日",IF(COUNTIF('設定'!$A$11:$A$20,N15)&gt;0,INDEX('設定'!$B$11:$B$20,MATCH(N15,'設定'!$A$11:$A$20,0))&amp;"",""))))))</f>
        <v/>
      </c>
      <c r="O16" s="18">
        <f>IF(O15="","",IFERROR(INDEX('祝日'!$B$2:$B$17,MATCH(O15,'祝日'!$A$2:$A$17,0)),IFERROR(INDEX('祝日'!$B$22:$B$37,MATCH(O15,'祝日'!$A$22:$A$37,0)),IF(COUNTIF('祝日'!$D$2:$D$17,O15)+COUNTIF('祝日'!$D$22:$D$37,O15)&gt;0,"振替休日",IF(COUNTIF('祝日'!$E$2:$E$17,O15)+COUNTIF('祝日'!$E$22:$E$37,O15)&gt;0,"国民の休日",IF(COUNTIF('設定'!$A$11:$A$20,O15)&gt;0,INDEX('設定'!$B$11:$B$20,MATCH(O15,'設定'!$A$11:$A$20,0))&amp;"",""))))))</f>
        <v/>
      </c>
      <c r="P16" s="28" t="n"/>
      <c r="Q16" s="18">
        <f>IF(Q15="","",IFERROR(INDEX('祝日'!$B$2:$B$17,MATCH(Q15,'祝日'!$A$2:$A$17,0)),IFERROR(INDEX('祝日'!$B$22:$B$37,MATCH(Q15,'祝日'!$A$22:$A$37,0)),IF(COUNTIF('祝日'!$D$2:$D$17,Q15)+COUNTIF('祝日'!$D$22:$D$37,Q15)&gt;0,"振替休日",IF(COUNTIF('祝日'!$E$2:$E$17,Q15)+COUNTIF('祝日'!$E$22:$E$37,Q15)&gt;0,"国民の休日",IF(COUNTIF('設定'!$A$11:$A$20,Q15)&gt;0,INDEX('設定'!$B$11:$B$20,MATCH(Q15,'設定'!$A$11:$A$20,0))&amp;"",""))))))</f>
        <v/>
      </c>
      <c r="R16" s="18">
        <f>IF(R15="","",IFERROR(INDEX('祝日'!$B$2:$B$17,MATCH(R15,'祝日'!$A$2:$A$17,0)),IFERROR(INDEX('祝日'!$B$22:$B$37,MATCH(R15,'祝日'!$A$22:$A$37,0)),IF(COUNTIF('祝日'!$D$2:$D$17,R15)+COUNTIF('祝日'!$D$22:$D$37,R15)&gt;0,"振替休日",IF(COUNTIF('祝日'!$E$2:$E$17,R15)+COUNTIF('祝日'!$E$22:$E$37,R15)&gt;0,"国民の休日",IF(COUNTIF('設定'!$A$11:$A$20,R15)&gt;0,INDEX('設定'!$B$11:$B$20,MATCH(R15,'設定'!$A$11:$A$20,0))&amp;"",""))))))</f>
        <v/>
      </c>
      <c r="S16" s="18">
        <f>IF(S15="","",IFERROR(INDEX('祝日'!$B$2:$B$17,MATCH(S15,'祝日'!$A$2:$A$17,0)),IFERROR(INDEX('祝日'!$B$22:$B$37,MATCH(S15,'祝日'!$A$22:$A$37,0)),IF(COUNTIF('祝日'!$D$2:$D$17,S15)+COUNTIF('祝日'!$D$22:$D$37,S15)&gt;0,"振替休日",IF(COUNTIF('祝日'!$E$2:$E$17,S15)+COUNTIF('祝日'!$E$22:$E$37,S15)&gt;0,"国民の休日",IF(COUNTIF('設定'!$A$11:$A$20,S15)&gt;0,INDEX('設定'!$B$11:$B$20,MATCH(S15,'設定'!$A$11:$A$20,0))&amp;"",""))))))</f>
        <v/>
      </c>
      <c r="T16" s="18">
        <f>IF(T15="","",IFERROR(INDEX('祝日'!$B$2:$B$17,MATCH(T15,'祝日'!$A$2:$A$17,0)),IFERROR(INDEX('祝日'!$B$22:$B$37,MATCH(T15,'祝日'!$A$22:$A$37,0)),IF(COUNTIF('祝日'!$D$2:$D$17,T15)+COUNTIF('祝日'!$D$22:$D$37,T15)&gt;0,"振替休日",IF(COUNTIF('祝日'!$E$2:$E$17,T15)+COUNTIF('祝日'!$E$22:$E$37,T15)&gt;0,"国民の休日",IF(COUNTIF('設定'!$A$11:$A$20,T15)&gt;0,INDEX('設定'!$B$11:$B$20,MATCH(T15,'設定'!$A$11:$A$20,0))&amp;"",""))))))</f>
        <v/>
      </c>
      <c r="U16" s="18">
        <f>IF(U15="","",IFERROR(INDEX('祝日'!$B$2:$B$17,MATCH(U15,'祝日'!$A$2:$A$17,0)),IFERROR(INDEX('祝日'!$B$22:$B$37,MATCH(U15,'祝日'!$A$22:$A$37,0)),IF(COUNTIF('祝日'!$D$2:$D$17,U15)+COUNTIF('祝日'!$D$22:$D$37,U15)&gt;0,"振替休日",IF(COUNTIF('祝日'!$E$2:$E$17,U15)+COUNTIF('祝日'!$E$22:$E$37,U15)&gt;0,"国民の休日",IF(COUNTIF('設定'!$A$11:$A$20,U15)&gt;0,INDEX('設定'!$B$11:$B$20,MATCH(U15,'設定'!$A$11:$A$20,0))&amp;"",""))))))</f>
        <v/>
      </c>
      <c r="V16" s="18">
        <f>IF(V15="","",IFERROR(INDEX('祝日'!$B$2:$B$17,MATCH(V15,'祝日'!$A$2:$A$17,0)),IFERROR(INDEX('祝日'!$B$22:$B$37,MATCH(V15,'祝日'!$A$22:$A$37,0)),IF(COUNTIF('祝日'!$D$2:$D$17,V15)+COUNTIF('祝日'!$D$22:$D$37,V15)&gt;0,"振替休日",IF(COUNTIF('祝日'!$E$2:$E$17,V15)+COUNTIF('祝日'!$E$22:$E$37,V15)&gt;0,"国民の休日",IF(COUNTIF('設定'!$A$11:$A$20,V15)&gt;0,INDEX('設定'!$B$11:$B$20,MATCH(V15,'設定'!$A$11:$A$20,0))&amp;"",""))))))</f>
        <v/>
      </c>
      <c r="W16" s="18">
        <f>IF(W15="","",IFERROR(INDEX('祝日'!$B$2:$B$17,MATCH(W15,'祝日'!$A$2:$A$17,0)),IFERROR(INDEX('祝日'!$B$22:$B$37,MATCH(W15,'祝日'!$A$22:$A$37,0)),IF(COUNTIF('祝日'!$D$2:$D$17,W15)+COUNTIF('祝日'!$D$22:$D$37,W15)&gt;0,"振替休日",IF(COUNTIF('祝日'!$E$2:$E$17,W15)+COUNTIF('祝日'!$E$22:$E$37,W15)&gt;0,"国民の休日",IF(COUNTIF('設定'!$A$11:$A$20,W15)&gt;0,INDEX('設定'!$B$11:$B$20,MATCH(W15,'設定'!$A$11:$A$20,0))&amp;"",""))))))</f>
        <v/>
      </c>
      <c r="X16" s="28" t="n"/>
      <c r="Y16" s="18">
        <f>IF(Y15="","",IFERROR(INDEX('祝日'!$B$2:$B$17,MATCH(Y15,'祝日'!$A$2:$A$17,0)),IFERROR(INDEX('祝日'!$B$22:$B$37,MATCH(Y15,'祝日'!$A$22:$A$37,0)),IF(COUNTIF('祝日'!$D$2:$D$17,Y15)+COUNTIF('祝日'!$D$22:$D$37,Y15)&gt;0,"振替休日",IF(COUNTIF('祝日'!$E$2:$E$17,Y15)+COUNTIF('祝日'!$E$22:$E$37,Y15)&gt;0,"国民の休日",IF(COUNTIF('設定'!$A$11:$A$20,Y15)&gt;0,INDEX('設定'!$B$11:$B$20,MATCH(Y15,'設定'!$A$11:$A$20,0))&amp;"",""))))))</f>
        <v/>
      </c>
      <c r="Z16" s="18">
        <f>IF(Z15="","",IFERROR(INDEX('祝日'!$B$2:$B$17,MATCH(Z15,'祝日'!$A$2:$A$17,0)),IFERROR(INDEX('祝日'!$B$22:$B$37,MATCH(Z15,'祝日'!$A$22:$A$37,0)),IF(COUNTIF('祝日'!$D$2:$D$17,Z15)+COUNTIF('祝日'!$D$22:$D$37,Z15)&gt;0,"振替休日",IF(COUNTIF('祝日'!$E$2:$E$17,Z15)+COUNTIF('祝日'!$E$22:$E$37,Z15)&gt;0,"国民の休日",IF(COUNTIF('設定'!$A$11:$A$20,Z15)&gt;0,INDEX('設定'!$B$11:$B$20,MATCH(Z15,'設定'!$A$11:$A$20,0))&amp;"",""))))))</f>
        <v/>
      </c>
      <c r="AA16" s="18">
        <f>IF(AA15="","",IFERROR(INDEX('祝日'!$B$2:$B$17,MATCH(AA15,'祝日'!$A$2:$A$17,0)),IFERROR(INDEX('祝日'!$B$22:$B$37,MATCH(AA15,'祝日'!$A$22:$A$37,0)),IF(COUNTIF('祝日'!$D$2:$D$17,AA15)+COUNTIF('祝日'!$D$22:$D$37,AA15)&gt;0,"振替休日",IF(COUNTIF('祝日'!$E$2:$E$17,AA15)+COUNTIF('祝日'!$E$22:$E$37,AA15)&gt;0,"国民の休日",IF(COUNTIF('設定'!$A$11:$A$20,AA15)&gt;0,INDEX('設定'!$B$11:$B$20,MATCH(AA15,'設定'!$A$11:$A$20,0))&amp;"",""))))))</f>
        <v/>
      </c>
      <c r="AB16" s="18">
        <f>IF(AB15="","",IFERROR(INDEX('祝日'!$B$2:$B$17,MATCH(AB15,'祝日'!$A$2:$A$17,0)),IFERROR(INDEX('祝日'!$B$22:$B$37,MATCH(AB15,'祝日'!$A$22:$A$37,0)),IF(COUNTIF('祝日'!$D$2:$D$17,AB15)+COUNTIF('祝日'!$D$22:$D$37,AB15)&gt;0,"振替休日",IF(COUNTIF('祝日'!$E$2:$E$17,AB15)+COUNTIF('祝日'!$E$22:$E$37,AB15)&gt;0,"国民の休日",IF(COUNTIF('設定'!$A$11:$A$20,AB15)&gt;0,INDEX('設定'!$B$11:$B$20,MATCH(AB15,'設定'!$A$11:$A$20,0))&amp;"",""))))))</f>
        <v/>
      </c>
      <c r="AC16" s="18">
        <f>IF(AC15="","",IFERROR(INDEX('祝日'!$B$2:$B$17,MATCH(AC15,'祝日'!$A$2:$A$17,0)),IFERROR(INDEX('祝日'!$B$22:$B$37,MATCH(AC15,'祝日'!$A$22:$A$37,0)),IF(COUNTIF('祝日'!$D$2:$D$17,AC15)+COUNTIF('祝日'!$D$22:$D$37,AC15)&gt;0,"振替休日",IF(COUNTIF('祝日'!$E$2:$E$17,AC15)+COUNTIF('祝日'!$E$22:$E$37,AC15)&gt;0,"国民の休日",IF(COUNTIF('設定'!$A$11:$A$20,AC15)&gt;0,INDEX('設定'!$B$11:$B$20,MATCH(AC15,'設定'!$A$11:$A$20,0))&amp;"",""))))))</f>
        <v/>
      </c>
      <c r="AD16" s="18">
        <f>IF(AD15="","",IFERROR(INDEX('祝日'!$B$2:$B$17,MATCH(AD15,'祝日'!$A$2:$A$17,0)),IFERROR(INDEX('祝日'!$B$22:$B$37,MATCH(AD15,'祝日'!$A$22:$A$37,0)),IF(COUNTIF('祝日'!$D$2:$D$17,AD15)+COUNTIF('祝日'!$D$22:$D$37,AD15)&gt;0,"振替休日",IF(COUNTIF('祝日'!$E$2:$E$17,AD15)+COUNTIF('祝日'!$E$22:$E$37,AD15)&gt;0,"国民の休日",IF(COUNTIF('設定'!$A$11:$A$20,AD15)&gt;0,INDEX('設定'!$B$11:$B$20,MATCH(AD15,'設定'!$A$11:$A$20,0))&amp;"",""))))))</f>
        <v/>
      </c>
      <c r="AE16" s="18">
        <f>IF(AE15="","",IFERROR(INDEX('祝日'!$B$2:$B$17,MATCH(AE15,'祝日'!$A$2:$A$17,0)),IFERROR(INDEX('祝日'!$B$22:$B$37,MATCH(AE15,'祝日'!$A$22:$A$37,0)),IF(COUNTIF('祝日'!$D$2:$D$17,AE15)+COUNTIF('祝日'!$D$22:$D$37,AE15)&gt;0,"振替休日",IF(COUNTIF('祝日'!$E$2:$E$17,AE15)+COUNTIF('祝日'!$E$22:$E$37,AE15)&gt;0,"国民の休日",IF(COUNTIF('設定'!$A$11:$A$20,AE15)&gt;0,INDEX('設定'!$B$11:$B$20,MATCH(AE15,'設定'!$A$11:$A$20,0))&amp;"",""))))))</f>
        <v/>
      </c>
    </row>
    <row r="17" ht="8" customHeight="1">
      <c r="A17" s="28" t="n"/>
      <c r="B17" s="28" t="n"/>
      <c r="C17" s="28" t="n"/>
      <c r="D17" s="28" t="n"/>
      <c r="E17" s="28" t="n"/>
      <c r="F17" s="28" t="n"/>
      <c r="G17" s="28" t="n"/>
      <c r="H17" s="28" t="n"/>
      <c r="I17" s="28" t="n"/>
      <c r="J17" s="28" t="n"/>
      <c r="K17" s="28" t="n"/>
      <c r="L17" s="28" t="n"/>
      <c r="M17" s="28" t="n"/>
      <c r="N17" s="28" t="n"/>
      <c r="O17" s="28" t="n"/>
      <c r="P17" s="28" t="n"/>
      <c r="Q17" s="28" t="n"/>
      <c r="R17" s="28" t="n"/>
      <c r="S17" s="28" t="n"/>
      <c r="T17" s="28" t="n"/>
      <c r="U17" s="28" t="n"/>
      <c r="V17" s="28" t="n"/>
      <c r="W17" s="28" t="n"/>
      <c r="X17" s="28" t="n"/>
      <c r="Y17" s="28" t="n"/>
      <c r="Z17" s="28" t="n"/>
      <c r="AA17" s="28" t="n"/>
      <c r="AB17" s="28" t="n"/>
      <c r="AC17" s="28" t="n"/>
      <c r="AD17" s="28" t="n"/>
      <c r="AE17" s="28" t="n"/>
    </row>
    <row r="18" ht="20" customHeight="1">
      <c r="A18" s="36">
        <f>DATE('設定'!$B$2+INT(('設定'!$B$4-1+4)/12),MOD('設定'!$B$4-1+4,12)+1,1)</f>
        <v/>
      </c>
      <c r="B18" s="28" t="n"/>
      <c r="C18" s="28" t="n"/>
      <c r="D18" s="28" t="n"/>
      <c r="E18" s="28" t="n"/>
      <c r="F18" s="28" t="n"/>
      <c r="G18" s="28" t="n"/>
      <c r="H18" s="28" t="n"/>
      <c r="I18" s="36">
        <f>DATE('設定'!$B$2+INT(('設定'!$B$4-1+5)/12),MOD('設定'!$B$4-1+5,12)+1,1)</f>
        <v/>
      </c>
      <c r="J18" s="28" t="n"/>
      <c r="K18" s="28" t="n"/>
      <c r="L18" s="28" t="n"/>
      <c r="M18" s="28" t="n"/>
      <c r="N18" s="28" t="n"/>
      <c r="O18" s="28" t="n"/>
      <c r="P18" s="28" t="n"/>
      <c r="Q18" s="36">
        <f>DATE('設定'!$B$2+INT(('設定'!$B$4-1+6)/12),MOD('設定'!$B$4-1+6,12)+1,1)</f>
        <v/>
      </c>
      <c r="R18" s="28" t="n"/>
      <c r="S18" s="28" t="n"/>
      <c r="T18" s="28" t="n"/>
      <c r="U18" s="28" t="n"/>
      <c r="V18" s="28" t="n"/>
      <c r="W18" s="28" t="n"/>
      <c r="X18" s="28" t="n"/>
      <c r="Y18" s="36">
        <f>DATE('設定'!$B$2+INT(('設定'!$B$4-1+7)/12),MOD('設定'!$B$4-1+7,12)+1,1)</f>
        <v/>
      </c>
      <c r="Z18" s="28" t="n"/>
      <c r="AA18" s="28" t="n"/>
      <c r="AB18" s="28" t="n"/>
      <c r="AC18" s="28" t="n"/>
      <c r="AD18" s="28" t="n"/>
      <c r="AE18" s="28" t="n"/>
    </row>
    <row r="19" ht="14" customHeight="1">
      <c r="A19" s="37">
        <f>CHOOSE(MOD(0+IF('設定'!$B$3=2,1,0),7)+1,"日","月","火","水","木","金","土")</f>
        <v/>
      </c>
      <c r="B19" s="37">
        <f>CHOOSE(MOD(1+IF('設定'!$B$3=2,1,0),7)+1,"日","月","火","水","木","金","土")</f>
        <v/>
      </c>
      <c r="C19" s="37">
        <f>CHOOSE(MOD(2+IF('設定'!$B$3=2,1,0),7)+1,"日","月","火","水","木","金","土")</f>
        <v/>
      </c>
      <c r="D19" s="37">
        <f>CHOOSE(MOD(3+IF('設定'!$B$3=2,1,0),7)+1,"日","月","火","水","木","金","土")</f>
        <v/>
      </c>
      <c r="E19" s="37">
        <f>CHOOSE(MOD(4+IF('設定'!$B$3=2,1,0),7)+1,"日","月","火","水","木","金","土")</f>
        <v/>
      </c>
      <c r="F19" s="37">
        <f>CHOOSE(MOD(5+IF('設定'!$B$3=2,1,0),7)+1,"日","月","火","水","木","金","土")</f>
        <v/>
      </c>
      <c r="G19" s="37">
        <f>CHOOSE(MOD(6+IF('設定'!$B$3=2,1,0),7)+1,"日","月","火","水","木","金","土")</f>
        <v/>
      </c>
      <c r="H19" s="28" t="n"/>
      <c r="I19" s="37">
        <f>CHOOSE(MOD(0+IF('設定'!$B$3=2,1,0),7)+1,"日","月","火","水","木","金","土")</f>
        <v/>
      </c>
      <c r="J19" s="37">
        <f>CHOOSE(MOD(1+IF('設定'!$B$3=2,1,0),7)+1,"日","月","火","水","木","金","土")</f>
        <v/>
      </c>
      <c r="K19" s="37">
        <f>CHOOSE(MOD(2+IF('設定'!$B$3=2,1,0),7)+1,"日","月","火","水","木","金","土")</f>
        <v/>
      </c>
      <c r="L19" s="37">
        <f>CHOOSE(MOD(3+IF('設定'!$B$3=2,1,0),7)+1,"日","月","火","水","木","金","土")</f>
        <v/>
      </c>
      <c r="M19" s="37">
        <f>CHOOSE(MOD(4+IF('設定'!$B$3=2,1,0),7)+1,"日","月","火","水","木","金","土")</f>
        <v/>
      </c>
      <c r="N19" s="37">
        <f>CHOOSE(MOD(5+IF('設定'!$B$3=2,1,0),7)+1,"日","月","火","水","木","金","土")</f>
        <v/>
      </c>
      <c r="O19" s="37">
        <f>CHOOSE(MOD(6+IF('設定'!$B$3=2,1,0),7)+1,"日","月","火","水","木","金","土")</f>
        <v/>
      </c>
      <c r="P19" s="28" t="n"/>
      <c r="Q19" s="37">
        <f>CHOOSE(MOD(0+IF('設定'!$B$3=2,1,0),7)+1,"日","月","火","水","木","金","土")</f>
        <v/>
      </c>
      <c r="R19" s="37">
        <f>CHOOSE(MOD(1+IF('設定'!$B$3=2,1,0),7)+1,"日","月","火","水","木","金","土")</f>
        <v/>
      </c>
      <c r="S19" s="37">
        <f>CHOOSE(MOD(2+IF('設定'!$B$3=2,1,0),7)+1,"日","月","火","水","木","金","土")</f>
        <v/>
      </c>
      <c r="T19" s="37">
        <f>CHOOSE(MOD(3+IF('設定'!$B$3=2,1,0),7)+1,"日","月","火","水","木","金","土")</f>
        <v/>
      </c>
      <c r="U19" s="37">
        <f>CHOOSE(MOD(4+IF('設定'!$B$3=2,1,0),7)+1,"日","月","火","水","木","金","土")</f>
        <v/>
      </c>
      <c r="V19" s="37">
        <f>CHOOSE(MOD(5+IF('設定'!$B$3=2,1,0),7)+1,"日","月","火","水","木","金","土")</f>
        <v/>
      </c>
      <c r="W19" s="37">
        <f>CHOOSE(MOD(6+IF('設定'!$B$3=2,1,0),7)+1,"日","月","火","水","木","金","土")</f>
        <v/>
      </c>
      <c r="X19" s="28" t="n"/>
      <c r="Y19" s="37">
        <f>CHOOSE(MOD(0+IF('設定'!$B$3=2,1,0),7)+1,"日","月","火","水","木","金","土")</f>
        <v/>
      </c>
      <c r="Z19" s="37">
        <f>CHOOSE(MOD(1+IF('設定'!$B$3=2,1,0),7)+1,"日","月","火","水","木","金","土")</f>
        <v/>
      </c>
      <c r="AA19" s="37">
        <f>CHOOSE(MOD(2+IF('設定'!$B$3=2,1,0),7)+1,"日","月","火","水","木","金","土")</f>
        <v/>
      </c>
      <c r="AB19" s="37">
        <f>CHOOSE(MOD(3+IF('設定'!$B$3=2,1,0),7)+1,"日","月","火","水","木","金","土")</f>
        <v/>
      </c>
      <c r="AC19" s="37">
        <f>CHOOSE(MOD(4+IF('設定'!$B$3=2,1,0),7)+1,"日","月","火","水","木","金","土")</f>
        <v/>
      </c>
      <c r="AD19" s="37">
        <f>CHOOSE(MOD(5+IF('設定'!$B$3=2,1,0),7)+1,"日","月","火","水","木","金","土")</f>
        <v/>
      </c>
      <c r="AE19" s="37">
        <f>CHOOSE(MOD(6+IF('設定'!$B$3=2,1,0),7)+1,"日","月","火","水","木","金","土")</f>
        <v/>
      </c>
    </row>
    <row r="20" ht="17" customHeight="1">
      <c r="A20" s="17">
        <f>IF(MONTH(($A$18-WEEKDAY($A$18,'設定'!$B$3)+1+0))=MONTH($A$18),($A$18-WEEKDAY($A$18,'設定'!$B$3)+1+0),"")</f>
        <v/>
      </c>
      <c r="B20" s="17">
        <f>IF(MONTH(($A$18-WEEKDAY($A$18,'設定'!$B$3)+1+1))=MONTH($A$18),($A$18-WEEKDAY($A$18,'設定'!$B$3)+1+1),"")</f>
        <v/>
      </c>
      <c r="C20" s="17">
        <f>IF(MONTH(($A$18-WEEKDAY($A$18,'設定'!$B$3)+1+2))=MONTH($A$18),($A$18-WEEKDAY($A$18,'設定'!$B$3)+1+2),"")</f>
        <v/>
      </c>
      <c r="D20" s="17">
        <f>IF(MONTH(($A$18-WEEKDAY($A$18,'設定'!$B$3)+1+3))=MONTH($A$18),($A$18-WEEKDAY($A$18,'設定'!$B$3)+1+3),"")</f>
        <v/>
      </c>
      <c r="E20" s="17">
        <f>IF(MONTH(($A$18-WEEKDAY($A$18,'設定'!$B$3)+1+4))=MONTH($A$18),($A$18-WEEKDAY($A$18,'設定'!$B$3)+1+4),"")</f>
        <v/>
      </c>
      <c r="F20" s="17">
        <f>IF(MONTH(($A$18-WEEKDAY($A$18,'設定'!$B$3)+1+5))=MONTH($A$18),($A$18-WEEKDAY($A$18,'設定'!$B$3)+1+5),"")</f>
        <v/>
      </c>
      <c r="G20" s="17">
        <f>IF(MONTH(($A$18-WEEKDAY($A$18,'設定'!$B$3)+1+6))=MONTH($A$18),($A$18-WEEKDAY($A$18,'設定'!$B$3)+1+6),"")</f>
        <v/>
      </c>
      <c r="H20" s="28" t="n"/>
      <c r="I20" s="17">
        <f>IF(MONTH(($I$18-WEEKDAY($I$18,'設定'!$B$3)+1+0))=MONTH($I$18),($I$18-WEEKDAY($I$18,'設定'!$B$3)+1+0),"")</f>
        <v/>
      </c>
      <c r="J20" s="17">
        <f>IF(MONTH(($I$18-WEEKDAY($I$18,'設定'!$B$3)+1+1))=MONTH($I$18),($I$18-WEEKDAY($I$18,'設定'!$B$3)+1+1),"")</f>
        <v/>
      </c>
      <c r="K20" s="17">
        <f>IF(MONTH(($I$18-WEEKDAY($I$18,'設定'!$B$3)+1+2))=MONTH($I$18),($I$18-WEEKDAY($I$18,'設定'!$B$3)+1+2),"")</f>
        <v/>
      </c>
      <c r="L20" s="17">
        <f>IF(MONTH(($I$18-WEEKDAY($I$18,'設定'!$B$3)+1+3))=MONTH($I$18),($I$18-WEEKDAY($I$18,'設定'!$B$3)+1+3),"")</f>
        <v/>
      </c>
      <c r="M20" s="17">
        <f>IF(MONTH(($I$18-WEEKDAY($I$18,'設定'!$B$3)+1+4))=MONTH($I$18),($I$18-WEEKDAY($I$18,'設定'!$B$3)+1+4),"")</f>
        <v/>
      </c>
      <c r="N20" s="17">
        <f>IF(MONTH(($I$18-WEEKDAY($I$18,'設定'!$B$3)+1+5))=MONTH($I$18),($I$18-WEEKDAY($I$18,'設定'!$B$3)+1+5),"")</f>
        <v/>
      </c>
      <c r="O20" s="17">
        <f>IF(MONTH(($I$18-WEEKDAY($I$18,'設定'!$B$3)+1+6))=MONTH($I$18),($I$18-WEEKDAY($I$18,'設定'!$B$3)+1+6),"")</f>
        <v/>
      </c>
      <c r="P20" s="28" t="n"/>
      <c r="Q20" s="17">
        <f>IF(MONTH(($Q$18-WEEKDAY($Q$18,'設定'!$B$3)+1+0))=MONTH($Q$18),($Q$18-WEEKDAY($Q$18,'設定'!$B$3)+1+0),"")</f>
        <v/>
      </c>
      <c r="R20" s="17">
        <f>IF(MONTH(($Q$18-WEEKDAY($Q$18,'設定'!$B$3)+1+1))=MONTH($Q$18),($Q$18-WEEKDAY($Q$18,'設定'!$B$3)+1+1),"")</f>
        <v/>
      </c>
      <c r="S20" s="17">
        <f>IF(MONTH(($Q$18-WEEKDAY($Q$18,'設定'!$B$3)+1+2))=MONTH($Q$18),($Q$18-WEEKDAY($Q$18,'設定'!$B$3)+1+2),"")</f>
        <v/>
      </c>
      <c r="T20" s="17">
        <f>IF(MONTH(($Q$18-WEEKDAY($Q$18,'設定'!$B$3)+1+3))=MONTH($Q$18),($Q$18-WEEKDAY($Q$18,'設定'!$B$3)+1+3),"")</f>
        <v/>
      </c>
      <c r="U20" s="17">
        <f>IF(MONTH(($Q$18-WEEKDAY($Q$18,'設定'!$B$3)+1+4))=MONTH($Q$18),($Q$18-WEEKDAY($Q$18,'設定'!$B$3)+1+4),"")</f>
        <v/>
      </c>
      <c r="V20" s="17">
        <f>IF(MONTH(($Q$18-WEEKDAY($Q$18,'設定'!$B$3)+1+5))=MONTH($Q$18),($Q$18-WEEKDAY($Q$18,'設定'!$B$3)+1+5),"")</f>
        <v/>
      </c>
      <c r="W20" s="17">
        <f>IF(MONTH(($Q$18-WEEKDAY($Q$18,'設定'!$B$3)+1+6))=MONTH($Q$18),($Q$18-WEEKDAY($Q$18,'設定'!$B$3)+1+6),"")</f>
        <v/>
      </c>
      <c r="X20" s="28" t="n"/>
      <c r="Y20" s="17">
        <f>IF(MONTH(($Y$18-WEEKDAY($Y$18,'設定'!$B$3)+1+0))=MONTH($Y$18),($Y$18-WEEKDAY($Y$18,'設定'!$B$3)+1+0),"")</f>
        <v/>
      </c>
      <c r="Z20" s="17">
        <f>IF(MONTH(($Y$18-WEEKDAY($Y$18,'設定'!$B$3)+1+1))=MONTH($Y$18),($Y$18-WEEKDAY($Y$18,'設定'!$B$3)+1+1),"")</f>
        <v/>
      </c>
      <c r="AA20" s="17">
        <f>IF(MONTH(($Y$18-WEEKDAY($Y$18,'設定'!$B$3)+1+2))=MONTH($Y$18),($Y$18-WEEKDAY($Y$18,'設定'!$B$3)+1+2),"")</f>
        <v/>
      </c>
      <c r="AB20" s="17">
        <f>IF(MONTH(($Y$18-WEEKDAY($Y$18,'設定'!$B$3)+1+3))=MONTH($Y$18),($Y$18-WEEKDAY($Y$18,'設定'!$B$3)+1+3),"")</f>
        <v/>
      </c>
      <c r="AC20" s="17">
        <f>IF(MONTH(($Y$18-WEEKDAY($Y$18,'設定'!$B$3)+1+4))=MONTH($Y$18),($Y$18-WEEKDAY($Y$18,'設定'!$B$3)+1+4),"")</f>
        <v/>
      </c>
      <c r="AD20" s="17">
        <f>IF(MONTH(($Y$18-WEEKDAY($Y$18,'設定'!$B$3)+1+5))=MONTH($Y$18),($Y$18-WEEKDAY($Y$18,'設定'!$B$3)+1+5),"")</f>
        <v/>
      </c>
      <c r="AE20" s="17">
        <f>IF(MONTH(($Y$18-WEEKDAY($Y$18,'設定'!$B$3)+1+6))=MONTH($Y$18),($Y$18-WEEKDAY($Y$18,'設定'!$B$3)+1+6),"")</f>
        <v/>
      </c>
    </row>
    <row r="21" ht="11" customHeight="1">
      <c r="A21" s="18">
        <f>IF(A20="","",IFERROR(INDEX('祝日'!$B$2:$B$17,MATCH(A20,'祝日'!$A$2:$A$17,0)),IFERROR(INDEX('祝日'!$B$22:$B$37,MATCH(A20,'祝日'!$A$22:$A$37,0)),IF(COUNTIF('祝日'!$D$2:$D$17,A20)+COUNTIF('祝日'!$D$22:$D$37,A20)&gt;0,"振替休日",IF(COUNTIF('祝日'!$E$2:$E$17,A20)+COUNTIF('祝日'!$E$22:$E$37,A20)&gt;0,"国民の休日",IF(COUNTIF('設定'!$A$11:$A$20,A20)&gt;0,INDEX('設定'!$B$11:$B$20,MATCH(A20,'設定'!$A$11:$A$20,0))&amp;"",""))))))</f>
        <v/>
      </c>
      <c r="B21" s="18">
        <f>IF(B20="","",IFERROR(INDEX('祝日'!$B$2:$B$17,MATCH(B20,'祝日'!$A$2:$A$17,0)),IFERROR(INDEX('祝日'!$B$22:$B$37,MATCH(B20,'祝日'!$A$22:$A$37,0)),IF(COUNTIF('祝日'!$D$2:$D$17,B20)+COUNTIF('祝日'!$D$22:$D$37,B20)&gt;0,"振替休日",IF(COUNTIF('祝日'!$E$2:$E$17,B20)+COUNTIF('祝日'!$E$22:$E$37,B20)&gt;0,"国民の休日",IF(COUNTIF('設定'!$A$11:$A$20,B20)&gt;0,INDEX('設定'!$B$11:$B$20,MATCH(B20,'設定'!$A$11:$A$20,0))&amp;"",""))))))</f>
        <v/>
      </c>
      <c r="C21" s="18">
        <f>IF(C20="","",IFERROR(INDEX('祝日'!$B$2:$B$17,MATCH(C20,'祝日'!$A$2:$A$17,0)),IFERROR(INDEX('祝日'!$B$22:$B$37,MATCH(C20,'祝日'!$A$22:$A$37,0)),IF(COUNTIF('祝日'!$D$2:$D$17,C20)+COUNTIF('祝日'!$D$22:$D$37,C20)&gt;0,"振替休日",IF(COUNTIF('祝日'!$E$2:$E$17,C20)+COUNTIF('祝日'!$E$22:$E$37,C20)&gt;0,"国民の休日",IF(COUNTIF('設定'!$A$11:$A$20,C20)&gt;0,INDEX('設定'!$B$11:$B$20,MATCH(C20,'設定'!$A$11:$A$20,0))&amp;"",""))))))</f>
        <v/>
      </c>
      <c r="D21" s="18">
        <f>IF(D20="","",IFERROR(INDEX('祝日'!$B$2:$B$17,MATCH(D20,'祝日'!$A$2:$A$17,0)),IFERROR(INDEX('祝日'!$B$22:$B$37,MATCH(D20,'祝日'!$A$22:$A$37,0)),IF(COUNTIF('祝日'!$D$2:$D$17,D20)+COUNTIF('祝日'!$D$22:$D$37,D20)&gt;0,"振替休日",IF(COUNTIF('祝日'!$E$2:$E$17,D20)+COUNTIF('祝日'!$E$22:$E$37,D20)&gt;0,"国民の休日",IF(COUNTIF('設定'!$A$11:$A$20,D20)&gt;0,INDEX('設定'!$B$11:$B$20,MATCH(D20,'設定'!$A$11:$A$20,0))&amp;"",""))))))</f>
        <v/>
      </c>
      <c r="E21" s="18">
        <f>IF(E20="","",IFERROR(INDEX('祝日'!$B$2:$B$17,MATCH(E20,'祝日'!$A$2:$A$17,0)),IFERROR(INDEX('祝日'!$B$22:$B$37,MATCH(E20,'祝日'!$A$22:$A$37,0)),IF(COUNTIF('祝日'!$D$2:$D$17,E20)+COUNTIF('祝日'!$D$22:$D$37,E20)&gt;0,"振替休日",IF(COUNTIF('祝日'!$E$2:$E$17,E20)+COUNTIF('祝日'!$E$22:$E$37,E20)&gt;0,"国民の休日",IF(COUNTIF('設定'!$A$11:$A$20,E20)&gt;0,INDEX('設定'!$B$11:$B$20,MATCH(E20,'設定'!$A$11:$A$20,0))&amp;"",""))))))</f>
        <v/>
      </c>
      <c r="F21" s="18">
        <f>IF(F20="","",IFERROR(INDEX('祝日'!$B$2:$B$17,MATCH(F20,'祝日'!$A$2:$A$17,0)),IFERROR(INDEX('祝日'!$B$22:$B$37,MATCH(F20,'祝日'!$A$22:$A$37,0)),IF(COUNTIF('祝日'!$D$2:$D$17,F20)+COUNTIF('祝日'!$D$22:$D$37,F20)&gt;0,"振替休日",IF(COUNTIF('祝日'!$E$2:$E$17,F20)+COUNTIF('祝日'!$E$22:$E$37,F20)&gt;0,"国民の休日",IF(COUNTIF('設定'!$A$11:$A$20,F20)&gt;0,INDEX('設定'!$B$11:$B$20,MATCH(F20,'設定'!$A$11:$A$20,0))&amp;"",""))))))</f>
        <v/>
      </c>
      <c r="G21" s="18">
        <f>IF(G20="","",IFERROR(INDEX('祝日'!$B$2:$B$17,MATCH(G20,'祝日'!$A$2:$A$17,0)),IFERROR(INDEX('祝日'!$B$22:$B$37,MATCH(G20,'祝日'!$A$22:$A$37,0)),IF(COUNTIF('祝日'!$D$2:$D$17,G20)+COUNTIF('祝日'!$D$22:$D$37,G20)&gt;0,"振替休日",IF(COUNTIF('祝日'!$E$2:$E$17,G20)+COUNTIF('祝日'!$E$22:$E$37,G20)&gt;0,"国民の休日",IF(COUNTIF('設定'!$A$11:$A$20,G20)&gt;0,INDEX('設定'!$B$11:$B$20,MATCH(G20,'設定'!$A$11:$A$20,0))&amp;"",""))))))</f>
        <v/>
      </c>
      <c r="H21" s="28" t="n"/>
      <c r="I21" s="18">
        <f>IF(I20="","",IFERROR(INDEX('祝日'!$B$2:$B$17,MATCH(I20,'祝日'!$A$2:$A$17,0)),IFERROR(INDEX('祝日'!$B$22:$B$37,MATCH(I20,'祝日'!$A$22:$A$37,0)),IF(COUNTIF('祝日'!$D$2:$D$17,I20)+COUNTIF('祝日'!$D$22:$D$37,I20)&gt;0,"振替休日",IF(COUNTIF('祝日'!$E$2:$E$17,I20)+COUNTIF('祝日'!$E$22:$E$37,I20)&gt;0,"国民の休日",IF(COUNTIF('設定'!$A$11:$A$20,I20)&gt;0,INDEX('設定'!$B$11:$B$20,MATCH(I20,'設定'!$A$11:$A$20,0))&amp;"",""))))))</f>
        <v/>
      </c>
      <c r="J21" s="18">
        <f>IF(J20="","",IFERROR(INDEX('祝日'!$B$2:$B$17,MATCH(J20,'祝日'!$A$2:$A$17,0)),IFERROR(INDEX('祝日'!$B$22:$B$37,MATCH(J20,'祝日'!$A$22:$A$37,0)),IF(COUNTIF('祝日'!$D$2:$D$17,J20)+COUNTIF('祝日'!$D$22:$D$37,J20)&gt;0,"振替休日",IF(COUNTIF('祝日'!$E$2:$E$17,J20)+COUNTIF('祝日'!$E$22:$E$37,J20)&gt;0,"国民の休日",IF(COUNTIF('設定'!$A$11:$A$20,J20)&gt;0,INDEX('設定'!$B$11:$B$20,MATCH(J20,'設定'!$A$11:$A$20,0))&amp;"",""))))))</f>
        <v/>
      </c>
      <c r="K21" s="18">
        <f>IF(K20="","",IFERROR(INDEX('祝日'!$B$2:$B$17,MATCH(K20,'祝日'!$A$2:$A$17,0)),IFERROR(INDEX('祝日'!$B$22:$B$37,MATCH(K20,'祝日'!$A$22:$A$37,0)),IF(COUNTIF('祝日'!$D$2:$D$17,K20)+COUNTIF('祝日'!$D$22:$D$37,K20)&gt;0,"振替休日",IF(COUNTIF('祝日'!$E$2:$E$17,K20)+COUNTIF('祝日'!$E$22:$E$37,K20)&gt;0,"国民の休日",IF(COUNTIF('設定'!$A$11:$A$20,K20)&gt;0,INDEX('設定'!$B$11:$B$20,MATCH(K20,'設定'!$A$11:$A$20,0))&amp;"",""))))))</f>
        <v/>
      </c>
      <c r="L21" s="18">
        <f>IF(L20="","",IFERROR(INDEX('祝日'!$B$2:$B$17,MATCH(L20,'祝日'!$A$2:$A$17,0)),IFERROR(INDEX('祝日'!$B$22:$B$37,MATCH(L20,'祝日'!$A$22:$A$37,0)),IF(COUNTIF('祝日'!$D$2:$D$17,L20)+COUNTIF('祝日'!$D$22:$D$37,L20)&gt;0,"振替休日",IF(COUNTIF('祝日'!$E$2:$E$17,L20)+COUNTIF('祝日'!$E$22:$E$37,L20)&gt;0,"国民の休日",IF(COUNTIF('設定'!$A$11:$A$20,L20)&gt;0,INDEX('設定'!$B$11:$B$20,MATCH(L20,'設定'!$A$11:$A$20,0))&amp;"",""))))))</f>
        <v/>
      </c>
      <c r="M21" s="18">
        <f>IF(M20="","",IFERROR(INDEX('祝日'!$B$2:$B$17,MATCH(M20,'祝日'!$A$2:$A$17,0)),IFERROR(INDEX('祝日'!$B$22:$B$37,MATCH(M20,'祝日'!$A$22:$A$37,0)),IF(COUNTIF('祝日'!$D$2:$D$17,M20)+COUNTIF('祝日'!$D$22:$D$37,M20)&gt;0,"振替休日",IF(COUNTIF('祝日'!$E$2:$E$17,M20)+COUNTIF('祝日'!$E$22:$E$37,M20)&gt;0,"国民の休日",IF(COUNTIF('設定'!$A$11:$A$20,M20)&gt;0,INDEX('設定'!$B$11:$B$20,MATCH(M20,'設定'!$A$11:$A$20,0))&amp;"",""))))))</f>
        <v/>
      </c>
      <c r="N21" s="18">
        <f>IF(N20="","",IFERROR(INDEX('祝日'!$B$2:$B$17,MATCH(N20,'祝日'!$A$2:$A$17,0)),IFERROR(INDEX('祝日'!$B$22:$B$37,MATCH(N20,'祝日'!$A$22:$A$37,0)),IF(COUNTIF('祝日'!$D$2:$D$17,N20)+COUNTIF('祝日'!$D$22:$D$37,N20)&gt;0,"振替休日",IF(COUNTIF('祝日'!$E$2:$E$17,N20)+COUNTIF('祝日'!$E$22:$E$37,N20)&gt;0,"国民の休日",IF(COUNTIF('設定'!$A$11:$A$20,N20)&gt;0,INDEX('設定'!$B$11:$B$20,MATCH(N20,'設定'!$A$11:$A$20,0))&amp;"",""))))))</f>
        <v/>
      </c>
      <c r="O21" s="18">
        <f>IF(O20="","",IFERROR(INDEX('祝日'!$B$2:$B$17,MATCH(O20,'祝日'!$A$2:$A$17,0)),IFERROR(INDEX('祝日'!$B$22:$B$37,MATCH(O20,'祝日'!$A$22:$A$37,0)),IF(COUNTIF('祝日'!$D$2:$D$17,O20)+COUNTIF('祝日'!$D$22:$D$37,O20)&gt;0,"振替休日",IF(COUNTIF('祝日'!$E$2:$E$17,O20)+COUNTIF('祝日'!$E$22:$E$37,O20)&gt;0,"国民の休日",IF(COUNTIF('設定'!$A$11:$A$20,O20)&gt;0,INDEX('設定'!$B$11:$B$20,MATCH(O20,'設定'!$A$11:$A$20,0))&amp;"",""))))))</f>
        <v/>
      </c>
      <c r="P21" s="28" t="n"/>
      <c r="Q21" s="18">
        <f>IF(Q20="","",IFERROR(INDEX('祝日'!$B$2:$B$17,MATCH(Q20,'祝日'!$A$2:$A$17,0)),IFERROR(INDEX('祝日'!$B$22:$B$37,MATCH(Q20,'祝日'!$A$22:$A$37,0)),IF(COUNTIF('祝日'!$D$2:$D$17,Q20)+COUNTIF('祝日'!$D$22:$D$37,Q20)&gt;0,"振替休日",IF(COUNTIF('祝日'!$E$2:$E$17,Q20)+COUNTIF('祝日'!$E$22:$E$37,Q20)&gt;0,"国民の休日",IF(COUNTIF('設定'!$A$11:$A$20,Q20)&gt;0,INDEX('設定'!$B$11:$B$20,MATCH(Q20,'設定'!$A$11:$A$20,0))&amp;"",""))))))</f>
        <v/>
      </c>
      <c r="R21" s="18">
        <f>IF(R20="","",IFERROR(INDEX('祝日'!$B$2:$B$17,MATCH(R20,'祝日'!$A$2:$A$17,0)),IFERROR(INDEX('祝日'!$B$22:$B$37,MATCH(R20,'祝日'!$A$22:$A$37,0)),IF(COUNTIF('祝日'!$D$2:$D$17,R20)+COUNTIF('祝日'!$D$22:$D$37,R20)&gt;0,"振替休日",IF(COUNTIF('祝日'!$E$2:$E$17,R20)+COUNTIF('祝日'!$E$22:$E$37,R20)&gt;0,"国民の休日",IF(COUNTIF('設定'!$A$11:$A$20,R20)&gt;0,INDEX('設定'!$B$11:$B$20,MATCH(R20,'設定'!$A$11:$A$20,0))&amp;"",""))))))</f>
        <v/>
      </c>
      <c r="S21" s="18">
        <f>IF(S20="","",IFERROR(INDEX('祝日'!$B$2:$B$17,MATCH(S20,'祝日'!$A$2:$A$17,0)),IFERROR(INDEX('祝日'!$B$22:$B$37,MATCH(S20,'祝日'!$A$22:$A$37,0)),IF(COUNTIF('祝日'!$D$2:$D$17,S20)+COUNTIF('祝日'!$D$22:$D$37,S20)&gt;0,"振替休日",IF(COUNTIF('祝日'!$E$2:$E$17,S20)+COUNTIF('祝日'!$E$22:$E$37,S20)&gt;0,"国民の休日",IF(COUNTIF('設定'!$A$11:$A$20,S20)&gt;0,INDEX('設定'!$B$11:$B$20,MATCH(S20,'設定'!$A$11:$A$20,0))&amp;"",""))))))</f>
        <v/>
      </c>
      <c r="T21" s="18">
        <f>IF(T20="","",IFERROR(INDEX('祝日'!$B$2:$B$17,MATCH(T20,'祝日'!$A$2:$A$17,0)),IFERROR(INDEX('祝日'!$B$22:$B$37,MATCH(T20,'祝日'!$A$22:$A$37,0)),IF(COUNTIF('祝日'!$D$2:$D$17,T20)+COUNTIF('祝日'!$D$22:$D$37,T20)&gt;0,"振替休日",IF(COUNTIF('祝日'!$E$2:$E$17,T20)+COUNTIF('祝日'!$E$22:$E$37,T20)&gt;0,"国民の休日",IF(COUNTIF('設定'!$A$11:$A$20,T20)&gt;0,INDEX('設定'!$B$11:$B$20,MATCH(T20,'設定'!$A$11:$A$20,0))&amp;"",""))))))</f>
        <v/>
      </c>
      <c r="U21" s="18">
        <f>IF(U20="","",IFERROR(INDEX('祝日'!$B$2:$B$17,MATCH(U20,'祝日'!$A$2:$A$17,0)),IFERROR(INDEX('祝日'!$B$22:$B$37,MATCH(U20,'祝日'!$A$22:$A$37,0)),IF(COUNTIF('祝日'!$D$2:$D$17,U20)+COUNTIF('祝日'!$D$22:$D$37,U20)&gt;0,"振替休日",IF(COUNTIF('祝日'!$E$2:$E$17,U20)+COUNTIF('祝日'!$E$22:$E$37,U20)&gt;0,"国民の休日",IF(COUNTIF('設定'!$A$11:$A$20,U20)&gt;0,INDEX('設定'!$B$11:$B$20,MATCH(U20,'設定'!$A$11:$A$20,0))&amp;"",""))))))</f>
        <v/>
      </c>
      <c r="V21" s="18">
        <f>IF(V20="","",IFERROR(INDEX('祝日'!$B$2:$B$17,MATCH(V20,'祝日'!$A$2:$A$17,0)),IFERROR(INDEX('祝日'!$B$22:$B$37,MATCH(V20,'祝日'!$A$22:$A$37,0)),IF(COUNTIF('祝日'!$D$2:$D$17,V20)+COUNTIF('祝日'!$D$22:$D$37,V20)&gt;0,"振替休日",IF(COUNTIF('祝日'!$E$2:$E$17,V20)+COUNTIF('祝日'!$E$22:$E$37,V20)&gt;0,"国民の休日",IF(COUNTIF('設定'!$A$11:$A$20,V20)&gt;0,INDEX('設定'!$B$11:$B$20,MATCH(V20,'設定'!$A$11:$A$20,0))&amp;"",""))))))</f>
        <v/>
      </c>
      <c r="W21" s="18">
        <f>IF(W20="","",IFERROR(INDEX('祝日'!$B$2:$B$17,MATCH(W20,'祝日'!$A$2:$A$17,0)),IFERROR(INDEX('祝日'!$B$22:$B$37,MATCH(W20,'祝日'!$A$22:$A$37,0)),IF(COUNTIF('祝日'!$D$2:$D$17,W20)+COUNTIF('祝日'!$D$22:$D$37,W20)&gt;0,"振替休日",IF(COUNTIF('祝日'!$E$2:$E$17,W20)+COUNTIF('祝日'!$E$22:$E$37,W20)&gt;0,"国民の休日",IF(COUNTIF('設定'!$A$11:$A$20,W20)&gt;0,INDEX('設定'!$B$11:$B$20,MATCH(W20,'設定'!$A$11:$A$20,0))&amp;"",""))))))</f>
        <v/>
      </c>
      <c r="X21" s="28" t="n"/>
      <c r="Y21" s="18">
        <f>IF(Y20="","",IFERROR(INDEX('祝日'!$B$2:$B$17,MATCH(Y20,'祝日'!$A$2:$A$17,0)),IFERROR(INDEX('祝日'!$B$22:$B$37,MATCH(Y20,'祝日'!$A$22:$A$37,0)),IF(COUNTIF('祝日'!$D$2:$D$17,Y20)+COUNTIF('祝日'!$D$22:$D$37,Y20)&gt;0,"振替休日",IF(COUNTIF('祝日'!$E$2:$E$17,Y20)+COUNTIF('祝日'!$E$22:$E$37,Y20)&gt;0,"国民の休日",IF(COUNTIF('設定'!$A$11:$A$20,Y20)&gt;0,INDEX('設定'!$B$11:$B$20,MATCH(Y20,'設定'!$A$11:$A$20,0))&amp;"",""))))))</f>
        <v/>
      </c>
      <c r="Z21" s="18">
        <f>IF(Z20="","",IFERROR(INDEX('祝日'!$B$2:$B$17,MATCH(Z20,'祝日'!$A$2:$A$17,0)),IFERROR(INDEX('祝日'!$B$22:$B$37,MATCH(Z20,'祝日'!$A$22:$A$37,0)),IF(COUNTIF('祝日'!$D$2:$D$17,Z20)+COUNTIF('祝日'!$D$22:$D$37,Z20)&gt;0,"振替休日",IF(COUNTIF('祝日'!$E$2:$E$17,Z20)+COUNTIF('祝日'!$E$22:$E$37,Z20)&gt;0,"国民の休日",IF(COUNTIF('設定'!$A$11:$A$20,Z20)&gt;0,INDEX('設定'!$B$11:$B$20,MATCH(Z20,'設定'!$A$11:$A$20,0))&amp;"",""))))))</f>
        <v/>
      </c>
      <c r="AA21" s="18">
        <f>IF(AA20="","",IFERROR(INDEX('祝日'!$B$2:$B$17,MATCH(AA20,'祝日'!$A$2:$A$17,0)),IFERROR(INDEX('祝日'!$B$22:$B$37,MATCH(AA20,'祝日'!$A$22:$A$37,0)),IF(COUNTIF('祝日'!$D$2:$D$17,AA20)+COUNTIF('祝日'!$D$22:$D$37,AA20)&gt;0,"振替休日",IF(COUNTIF('祝日'!$E$2:$E$17,AA20)+COUNTIF('祝日'!$E$22:$E$37,AA20)&gt;0,"国民の休日",IF(COUNTIF('設定'!$A$11:$A$20,AA20)&gt;0,INDEX('設定'!$B$11:$B$20,MATCH(AA20,'設定'!$A$11:$A$20,0))&amp;"",""))))))</f>
        <v/>
      </c>
      <c r="AB21" s="18">
        <f>IF(AB20="","",IFERROR(INDEX('祝日'!$B$2:$B$17,MATCH(AB20,'祝日'!$A$2:$A$17,0)),IFERROR(INDEX('祝日'!$B$22:$B$37,MATCH(AB20,'祝日'!$A$22:$A$37,0)),IF(COUNTIF('祝日'!$D$2:$D$17,AB20)+COUNTIF('祝日'!$D$22:$D$37,AB20)&gt;0,"振替休日",IF(COUNTIF('祝日'!$E$2:$E$17,AB20)+COUNTIF('祝日'!$E$22:$E$37,AB20)&gt;0,"国民の休日",IF(COUNTIF('設定'!$A$11:$A$20,AB20)&gt;0,INDEX('設定'!$B$11:$B$20,MATCH(AB20,'設定'!$A$11:$A$20,0))&amp;"",""))))))</f>
        <v/>
      </c>
      <c r="AC21" s="18">
        <f>IF(AC20="","",IFERROR(INDEX('祝日'!$B$2:$B$17,MATCH(AC20,'祝日'!$A$2:$A$17,0)),IFERROR(INDEX('祝日'!$B$22:$B$37,MATCH(AC20,'祝日'!$A$22:$A$37,0)),IF(COUNTIF('祝日'!$D$2:$D$17,AC20)+COUNTIF('祝日'!$D$22:$D$37,AC20)&gt;0,"振替休日",IF(COUNTIF('祝日'!$E$2:$E$17,AC20)+COUNTIF('祝日'!$E$22:$E$37,AC20)&gt;0,"国民の休日",IF(COUNTIF('設定'!$A$11:$A$20,AC20)&gt;0,INDEX('設定'!$B$11:$B$20,MATCH(AC20,'設定'!$A$11:$A$20,0))&amp;"",""))))))</f>
        <v/>
      </c>
      <c r="AD21" s="18">
        <f>IF(AD20="","",IFERROR(INDEX('祝日'!$B$2:$B$17,MATCH(AD20,'祝日'!$A$2:$A$17,0)),IFERROR(INDEX('祝日'!$B$22:$B$37,MATCH(AD20,'祝日'!$A$22:$A$37,0)),IF(COUNTIF('祝日'!$D$2:$D$17,AD20)+COUNTIF('祝日'!$D$22:$D$37,AD20)&gt;0,"振替休日",IF(COUNTIF('祝日'!$E$2:$E$17,AD20)+COUNTIF('祝日'!$E$22:$E$37,AD20)&gt;0,"国民の休日",IF(COUNTIF('設定'!$A$11:$A$20,AD20)&gt;0,INDEX('設定'!$B$11:$B$20,MATCH(AD20,'設定'!$A$11:$A$20,0))&amp;"",""))))))</f>
        <v/>
      </c>
      <c r="AE21" s="18">
        <f>IF(AE20="","",IFERROR(INDEX('祝日'!$B$2:$B$17,MATCH(AE20,'祝日'!$A$2:$A$17,0)),IFERROR(INDEX('祝日'!$B$22:$B$37,MATCH(AE20,'祝日'!$A$22:$A$37,0)),IF(COUNTIF('祝日'!$D$2:$D$17,AE20)+COUNTIF('祝日'!$D$22:$D$37,AE20)&gt;0,"振替休日",IF(COUNTIF('祝日'!$E$2:$E$17,AE20)+COUNTIF('祝日'!$E$22:$E$37,AE20)&gt;0,"国民の休日",IF(COUNTIF('設定'!$A$11:$A$20,AE20)&gt;0,INDEX('設定'!$B$11:$B$20,MATCH(AE20,'設定'!$A$11:$A$20,0))&amp;"",""))))))</f>
        <v/>
      </c>
    </row>
    <row r="22" ht="17" customHeight="1">
      <c r="A22" s="17">
        <f>IF(MONTH(($A$18-WEEKDAY($A$18,'設定'!$B$3)+1+7))=MONTH($A$18),($A$18-WEEKDAY($A$18,'設定'!$B$3)+1+7),"")</f>
        <v/>
      </c>
      <c r="B22" s="17">
        <f>IF(MONTH(($A$18-WEEKDAY($A$18,'設定'!$B$3)+1+8))=MONTH($A$18),($A$18-WEEKDAY($A$18,'設定'!$B$3)+1+8),"")</f>
        <v/>
      </c>
      <c r="C22" s="17">
        <f>IF(MONTH(($A$18-WEEKDAY($A$18,'設定'!$B$3)+1+9))=MONTH($A$18),($A$18-WEEKDAY($A$18,'設定'!$B$3)+1+9),"")</f>
        <v/>
      </c>
      <c r="D22" s="17">
        <f>IF(MONTH(($A$18-WEEKDAY($A$18,'設定'!$B$3)+1+10))=MONTH($A$18),($A$18-WEEKDAY($A$18,'設定'!$B$3)+1+10),"")</f>
        <v/>
      </c>
      <c r="E22" s="17">
        <f>IF(MONTH(($A$18-WEEKDAY($A$18,'設定'!$B$3)+1+11))=MONTH($A$18),($A$18-WEEKDAY($A$18,'設定'!$B$3)+1+11),"")</f>
        <v/>
      </c>
      <c r="F22" s="17">
        <f>IF(MONTH(($A$18-WEEKDAY($A$18,'設定'!$B$3)+1+12))=MONTH($A$18),($A$18-WEEKDAY($A$18,'設定'!$B$3)+1+12),"")</f>
        <v/>
      </c>
      <c r="G22" s="17">
        <f>IF(MONTH(($A$18-WEEKDAY($A$18,'設定'!$B$3)+1+13))=MONTH($A$18),($A$18-WEEKDAY($A$18,'設定'!$B$3)+1+13),"")</f>
        <v/>
      </c>
      <c r="H22" s="28" t="n"/>
      <c r="I22" s="17">
        <f>IF(MONTH(($I$18-WEEKDAY($I$18,'設定'!$B$3)+1+7))=MONTH($I$18),($I$18-WEEKDAY($I$18,'設定'!$B$3)+1+7),"")</f>
        <v/>
      </c>
      <c r="J22" s="17">
        <f>IF(MONTH(($I$18-WEEKDAY($I$18,'設定'!$B$3)+1+8))=MONTH($I$18),($I$18-WEEKDAY($I$18,'設定'!$B$3)+1+8),"")</f>
        <v/>
      </c>
      <c r="K22" s="17">
        <f>IF(MONTH(($I$18-WEEKDAY($I$18,'設定'!$B$3)+1+9))=MONTH($I$18),($I$18-WEEKDAY($I$18,'設定'!$B$3)+1+9),"")</f>
        <v/>
      </c>
      <c r="L22" s="17">
        <f>IF(MONTH(($I$18-WEEKDAY($I$18,'設定'!$B$3)+1+10))=MONTH($I$18),($I$18-WEEKDAY($I$18,'設定'!$B$3)+1+10),"")</f>
        <v/>
      </c>
      <c r="M22" s="17">
        <f>IF(MONTH(($I$18-WEEKDAY($I$18,'設定'!$B$3)+1+11))=MONTH($I$18),($I$18-WEEKDAY($I$18,'設定'!$B$3)+1+11),"")</f>
        <v/>
      </c>
      <c r="N22" s="17">
        <f>IF(MONTH(($I$18-WEEKDAY($I$18,'設定'!$B$3)+1+12))=MONTH($I$18),($I$18-WEEKDAY($I$18,'設定'!$B$3)+1+12),"")</f>
        <v/>
      </c>
      <c r="O22" s="17">
        <f>IF(MONTH(($I$18-WEEKDAY($I$18,'設定'!$B$3)+1+13))=MONTH($I$18),($I$18-WEEKDAY($I$18,'設定'!$B$3)+1+13),"")</f>
        <v/>
      </c>
      <c r="P22" s="28" t="n"/>
      <c r="Q22" s="17">
        <f>IF(MONTH(($Q$18-WEEKDAY($Q$18,'設定'!$B$3)+1+7))=MONTH($Q$18),($Q$18-WEEKDAY($Q$18,'設定'!$B$3)+1+7),"")</f>
        <v/>
      </c>
      <c r="R22" s="17">
        <f>IF(MONTH(($Q$18-WEEKDAY($Q$18,'設定'!$B$3)+1+8))=MONTH($Q$18),($Q$18-WEEKDAY($Q$18,'設定'!$B$3)+1+8),"")</f>
        <v/>
      </c>
      <c r="S22" s="17">
        <f>IF(MONTH(($Q$18-WEEKDAY($Q$18,'設定'!$B$3)+1+9))=MONTH($Q$18),($Q$18-WEEKDAY($Q$18,'設定'!$B$3)+1+9),"")</f>
        <v/>
      </c>
      <c r="T22" s="17">
        <f>IF(MONTH(($Q$18-WEEKDAY($Q$18,'設定'!$B$3)+1+10))=MONTH($Q$18),($Q$18-WEEKDAY($Q$18,'設定'!$B$3)+1+10),"")</f>
        <v/>
      </c>
      <c r="U22" s="17">
        <f>IF(MONTH(($Q$18-WEEKDAY($Q$18,'設定'!$B$3)+1+11))=MONTH($Q$18),($Q$18-WEEKDAY($Q$18,'設定'!$B$3)+1+11),"")</f>
        <v/>
      </c>
      <c r="V22" s="17">
        <f>IF(MONTH(($Q$18-WEEKDAY($Q$18,'設定'!$B$3)+1+12))=MONTH($Q$18),($Q$18-WEEKDAY($Q$18,'設定'!$B$3)+1+12),"")</f>
        <v/>
      </c>
      <c r="W22" s="17">
        <f>IF(MONTH(($Q$18-WEEKDAY($Q$18,'設定'!$B$3)+1+13))=MONTH($Q$18),($Q$18-WEEKDAY($Q$18,'設定'!$B$3)+1+13),"")</f>
        <v/>
      </c>
      <c r="X22" s="28" t="n"/>
      <c r="Y22" s="17">
        <f>IF(MONTH(($Y$18-WEEKDAY($Y$18,'設定'!$B$3)+1+7))=MONTH($Y$18),($Y$18-WEEKDAY($Y$18,'設定'!$B$3)+1+7),"")</f>
        <v/>
      </c>
      <c r="Z22" s="17">
        <f>IF(MONTH(($Y$18-WEEKDAY($Y$18,'設定'!$B$3)+1+8))=MONTH($Y$18),($Y$18-WEEKDAY($Y$18,'設定'!$B$3)+1+8),"")</f>
        <v/>
      </c>
      <c r="AA22" s="17">
        <f>IF(MONTH(($Y$18-WEEKDAY($Y$18,'設定'!$B$3)+1+9))=MONTH($Y$18),($Y$18-WEEKDAY($Y$18,'設定'!$B$3)+1+9),"")</f>
        <v/>
      </c>
      <c r="AB22" s="17">
        <f>IF(MONTH(($Y$18-WEEKDAY($Y$18,'設定'!$B$3)+1+10))=MONTH($Y$18),($Y$18-WEEKDAY($Y$18,'設定'!$B$3)+1+10),"")</f>
        <v/>
      </c>
      <c r="AC22" s="17">
        <f>IF(MONTH(($Y$18-WEEKDAY($Y$18,'設定'!$B$3)+1+11))=MONTH($Y$18),($Y$18-WEEKDAY($Y$18,'設定'!$B$3)+1+11),"")</f>
        <v/>
      </c>
      <c r="AD22" s="17">
        <f>IF(MONTH(($Y$18-WEEKDAY($Y$18,'設定'!$B$3)+1+12))=MONTH($Y$18),($Y$18-WEEKDAY($Y$18,'設定'!$B$3)+1+12),"")</f>
        <v/>
      </c>
      <c r="AE22" s="17">
        <f>IF(MONTH(($Y$18-WEEKDAY($Y$18,'設定'!$B$3)+1+13))=MONTH($Y$18),($Y$18-WEEKDAY($Y$18,'設定'!$B$3)+1+13),"")</f>
        <v/>
      </c>
    </row>
    <row r="23" ht="11" customHeight="1">
      <c r="A23" s="18">
        <f>IF(A22="","",IFERROR(INDEX('祝日'!$B$2:$B$17,MATCH(A22,'祝日'!$A$2:$A$17,0)),IFERROR(INDEX('祝日'!$B$22:$B$37,MATCH(A22,'祝日'!$A$22:$A$37,0)),IF(COUNTIF('祝日'!$D$2:$D$17,A22)+COUNTIF('祝日'!$D$22:$D$37,A22)&gt;0,"振替休日",IF(COUNTIF('祝日'!$E$2:$E$17,A22)+COUNTIF('祝日'!$E$22:$E$37,A22)&gt;0,"国民の休日",IF(COUNTIF('設定'!$A$11:$A$20,A22)&gt;0,INDEX('設定'!$B$11:$B$20,MATCH(A22,'設定'!$A$11:$A$20,0))&amp;"",""))))))</f>
        <v/>
      </c>
      <c r="B23" s="18">
        <f>IF(B22="","",IFERROR(INDEX('祝日'!$B$2:$B$17,MATCH(B22,'祝日'!$A$2:$A$17,0)),IFERROR(INDEX('祝日'!$B$22:$B$37,MATCH(B22,'祝日'!$A$22:$A$37,0)),IF(COUNTIF('祝日'!$D$2:$D$17,B22)+COUNTIF('祝日'!$D$22:$D$37,B22)&gt;0,"振替休日",IF(COUNTIF('祝日'!$E$2:$E$17,B22)+COUNTIF('祝日'!$E$22:$E$37,B22)&gt;0,"国民の休日",IF(COUNTIF('設定'!$A$11:$A$20,B22)&gt;0,INDEX('設定'!$B$11:$B$20,MATCH(B22,'設定'!$A$11:$A$20,0))&amp;"",""))))))</f>
        <v/>
      </c>
      <c r="C23" s="18">
        <f>IF(C22="","",IFERROR(INDEX('祝日'!$B$2:$B$17,MATCH(C22,'祝日'!$A$2:$A$17,0)),IFERROR(INDEX('祝日'!$B$22:$B$37,MATCH(C22,'祝日'!$A$22:$A$37,0)),IF(COUNTIF('祝日'!$D$2:$D$17,C22)+COUNTIF('祝日'!$D$22:$D$37,C22)&gt;0,"振替休日",IF(COUNTIF('祝日'!$E$2:$E$17,C22)+COUNTIF('祝日'!$E$22:$E$37,C22)&gt;0,"国民の休日",IF(COUNTIF('設定'!$A$11:$A$20,C22)&gt;0,INDEX('設定'!$B$11:$B$20,MATCH(C22,'設定'!$A$11:$A$20,0))&amp;"",""))))))</f>
        <v/>
      </c>
      <c r="D23" s="18">
        <f>IF(D22="","",IFERROR(INDEX('祝日'!$B$2:$B$17,MATCH(D22,'祝日'!$A$2:$A$17,0)),IFERROR(INDEX('祝日'!$B$22:$B$37,MATCH(D22,'祝日'!$A$22:$A$37,0)),IF(COUNTIF('祝日'!$D$2:$D$17,D22)+COUNTIF('祝日'!$D$22:$D$37,D22)&gt;0,"振替休日",IF(COUNTIF('祝日'!$E$2:$E$17,D22)+COUNTIF('祝日'!$E$22:$E$37,D22)&gt;0,"国民の休日",IF(COUNTIF('設定'!$A$11:$A$20,D22)&gt;0,INDEX('設定'!$B$11:$B$20,MATCH(D22,'設定'!$A$11:$A$20,0))&amp;"",""))))))</f>
        <v/>
      </c>
      <c r="E23" s="18">
        <f>IF(E22="","",IFERROR(INDEX('祝日'!$B$2:$B$17,MATCH(E22,'祝日'!$A$2:$A$17,0)),IFERROR(INDEX('祝日'!$B$22:$B$37,MATCH(E22,'祝日'!$A$22:$A$37,0)),IF(COUNTIF('祝日'!$D$2:$D$17,E22)+COUNTIF('祝日'!$D$22:$D$37,E22)&gt;0,"振替休日",IF(COUNTIF('祝日'!$E$2:$E$17,E22)+COUNTIF('祝日'!$E$22:$E$37,E22)&gt;0,"国民の休日",IF(COUNTIF('設定'!$A$11:$A$20,E22)&gt;0,INDEX('設定'!$B$11:$B$20,MATCH(E22,'設定'!$A$11:$A$20,0))&amp;"",""))))))</f>
        <v/>
      </c>
      <c r="F23" s="18">
        <f>IF(F22="","",IFERROR(INDEX('祝日'!$B$2:$B$17,MATCH(F22,'祝日'!$A$2:$A$17,0)),IFERROR(INDEX('祝日'!$B$22:$B$37,MATCH(F22,'祝日'!$A$22:$A$37,0)),IF(COUNTIF('祝日'!$D$2:$D$17,F22)+COUNTIF('祝日'!$D$22:$D$37,F22)&gt;0,"振替休日",IF(COUNTIF('祝日'!$E$2:$E$17,F22)+COUNTIF('祝日'!$E$22:$E$37,F22)&gt;0,"国民の休日",IF(COUNTIF('設定'!$A$11:$A$20,F22)&gt;0,INDEX('設定'!$B$11:$B$20,MATCH(F22,'設定'!$A$11:$A$20,0))&amp;"",""))))))</f>
        <v/>
      </c>
      <c r="G23" s="18">
        <f>IF(G22="","",IFERROR(INDEX('祝日'!$B$2:$B$17,MATCH(G22,'祝日'!$A$2:$A$17,0)),IFERROR(INDEX('祝日'!$B$22:$B$37,MATCH(G22,'祝日'!$A$22:$A$37,0)),IF(COUNTIF('祝日'!$D$2:$D$17,G22)+COUNTIF('祝日'!$D$22:$D$37,G22)&gt;0,"振替休日",IF(COUNTIF('祝日'!$E$2:$E$17,G22)+COUNTIF('祝日'!$E$22:$E$37,G22)&gt;0,"国民の休日",IF(COUNTIF('設定'!$A$11:$A$20,G22)&gt;0,INDEX('設定'!$B$11:$B$20,MATCH(G22,'設定'!$A$11:$A$20,0))&amp;"",""))))))</f>
        <v/>
      </c>
      <c r="H23" s="28" t="n"/>
      <c r="I23" s="18">
        <f>IF(I22="","",IFERROR(INDEX('祝日'!$B$2:$B$17,MATCH(I22,'祝日'!$A$2:$A$17,0)),IFERROR(INDEX('祝日'!$B$22:$B$37,MATCH(I22,'祝日'!$A$22:$A$37,0)),IF(COUNTIF('祝日'!$D$2:$D$17,I22)+COUNTIF('祝日'!$D$22:$D$37,I22)&gt;0,"振替休日",IF(COUNTIF('祝日'!$E$2:$E$17,I22)+COUNTIF('祝日'!$E$22:$E$37,I22)&gt;0,"国民の休日",IF(COUNTIF('設定'!$A$11:$A$20,I22)&gt;0,INDEX('設定'!$B$11:$B$20,MATCH(I22,'設定'!$A$11:$A$20,0))&amp;"",""))))))</f>
        <v/>
      </c>
      <c r="J23" s="18">
        <f>IF(J22="","",IFERROR(INDEX('祝日'!$B$2:$B$17,MATCH(J22,'祝日'!$A$2:$A$17,0)),IFERROR(INDEX('祝日'!$B$22:$B$37,MATCH(J22,'祝日'!$A$22:$A$37,0)),IF(COUNTIF('祝日'!$D$2:$D$17,J22)+COUNTIF('祝日'!$D$22:$D$37,J22)&gt;0,"振替休日",IF(COUNTIF('祝日'!$E$2:$E$17,J22)+COUNTIF('祝日'!$E$22:$E$37,J22)&gt;0,"国民の休日",IF(COUNTIF('設定'!$A$11:$A$20,J22)&gt;0,INDEX('設定'!$B$11:$B$20,MATCH(J22,'設定'!$A$11:$A$20,0))&amp;"",""))))))</f>
        <v/>
      </c>
      <c r="K23" s="18">
        <f>IF(K22="","",IFERROR(INDEX('祝日'!$B$2:$B$17,MATCH(K22,'祝日'!$A$2:$A$17,0)),IFERROR(INDEX('祝日'!$B$22:$B$37,MATCH(K22,'祝日'!$A$22:$A$37,0)),IF(COUNTIF('祝日'!$D$2:$D$17,K22)+COUNTIF('祝日'!$D$22:$D$37,K22)&gt;0,"振替休日",IF(COUNTIF('祝日'!$E$2:$E$17,K22)+COUNTIF('祝日'!$E$22:$E$37,K22)&gt;0,"国民の休日",IF(COUNTIF('設定'!$A$11:$A$20,K22)&gt;0,INDEX('設定'!$B$11:$B$20,MATCH(K22,'設定'!$A$11:$A$20,0))&amp;"",""))))))</f>
        <v/>
      </c>
      <c r="L23" s="18">
        <f>IF(L22="","",IFERROR(INDEX('祝日'!$B$2:$B$17,MATCH(L22,'祝日'!$A$2:$A$17,0)),IFERROR(INDEX('祝日'!$B$22:$B$37,MATCH(L22,'祝日'!$A$22:$A$37,0)),IF(COUNTIF('祝日'!$D$2:$D$17,L22)+COUNTIF('祝日'!$D$22:$D$37,L22)&gt;0,"振替休日",IF(COUNTIF('祝日'!$E$2:$E$17,L22)+COUNTIF('祝日'!$E$22:$E$37,L22)&gt;0,"国民の休日",IF(COUNTIF('設定'!$A$11:$A$20,L22)&gt;0,INDEX('設定'!$B$11:$B$20,MATCH(L22,'設定'!$A$11:$A$20,0))&amp;"",""))))))</f>
        <v/>
      </c>
      <c r="M23" s="18">
        <f>IF(M22="","",IFERROR(INDEX('祝日'!$B$2:$B$17,MATCH(M22,'祝日'!$A$2:$A$17,0)),IFERROR(INDEX('祝日'!$B$22:$B$37,MATCH(M22,'祝日'!$A$22:$A$37,0)),IF(COUNTIF('祝日'!$D$2:$D$17,M22)+COUNTIF('祝日'!$D$22:$D$37,M22)&gt;0,"振替休日",IF(COUNTIF('祝日'!$E$2:$E$17,M22)+COUNTIF('祝日'!$E$22:$E$37,M22)&gt;0,"国民の休日",IF(COUNTIF('設定'!$A$11:$A$20,M22)&gt;0,INDEX('設定'!$B$11:$B$20,MATCH(M22,'設定'!$A$11:$A$20,0))&amp;"",""))))))</f>
        <v/>
      </c>
      <c r="N23" s="18">
        <f>IF(N22="","",IFERROR(INDEX('祝日'!$B$2:$B$17,MATCH(N22,'祝日'!$A$2:$A$17,0)),IFERROR(INDEX('祝日'!$B$22:$B$37,MATCH(N22,'祝日'!$A$22:$A$37,0)),IF(COUNTIF('祝日'!$D$2:$D$17,N22)+COUNTIF('祝日'!$D$22:$D$37,N22)&gt;0,"振替休日",IF(COUNTIF('祝日'!$E$2:$E$17,N22)+COUNTIF('祝日'!$E$22:$E$37,N22)&gt;0,"国民の休日",IF(COUNTIF('設定'!$A$11:$A$20,N22)&gt;0,INDEX('設定'!$B$11:$B$20,MATCH(N22,'設定'!$A$11:$A$20,0))&amp;"",""))))))</f>
        <v/>
      </c>
      <c r="O23" s="18">
        <f>IF(O22="","",IFERROR(INDEX('祝日'!$B$2:$B$17,MATCH(O22,'祝日'!$A$2:$A$17,0)),IFERROR(INDEX('祝日'!$B$22:$B$37,MATCH(O22,'祝日'!$A$22:$A$37,0)),IF(COUNTIF('祝日'!$D$2:$D$17,O22)+COUNTIF('祝日'!$D$22:$D$37,O22)&gt;0,"振替休日",IF(COUNTIF('祝日'!$E$2:$E$17,O22)+COUNTIF('祝日'!$E$22:$E$37,O22)&gt;0,"国民の休日",IF(COUNTIF('設定'!$A$11:$A$20,O22)&gt;0,INDEX('設定'!$B$11:$B$20,MATCH(O22,'設定'!$A$11:$A$20,0))&amp;"",""))))))</f>
        <v/>
      </c>
      <c r="P23" s="28" t="n"/>
      <c r="Q23" s="18">
        <f>IF(Q22="","",IFERROR(INDEX('祝日'!$B$2:$B$17,MATCH(Q22,'祝日'!$A$2:$A$17,0)),IFERROR(INDEX('祝日'!$B$22:$B$37,MATCH(Q22,'祝日'!$A$22:$A$37,0)),IF(COUNTIF('祝日'!$D$2:$D$17,Q22)+COUNTIF('祝日'!$D$22:$D$37,Q22)&gt;0,"振替休日",IF(COUNTIF('祝日'!$E$2:$E$17,Q22)+COUNTIF('祝日'!$E$22:$E$37,Q22)&gt;0,"国民の休日",IF(COUNTIF('設定'!$A$11:$A$20,Q22)&gt;0,INDEX('設定'!$B$11:$B$20,MATCH(Q22,'設定'!$A$11:$A$20,0))&amp;"",""))))))</f>
        <v/>
      </c>
      <c r="R23" s="18">
        <f>IF(R22="","",IFERROR(INDEX('祝日'!$B$2:$B$17,MATCH(R22,'祝日'!$A$2:$A$17,0)),IFERROR(INDEX('祝日'!$B$22:$B$37,MATCH(R22,'祝日'!$A$22:$A$37,0)),IF(COUNTIF('祝日'!$D$2:$D$17,R22)+COUNTIF('祝日'!$D$22:$D$37,R22)&gt;0,"振替休日",IF(COUNTIF('祝日'!$E$2:$E$17,R22)+COUNTIF('祝日'!$E$22:$E$37,R22)&gt;0,"国民の休日",IF(COUNTIF('設定'!$A$11:$A$20,R22)&gt;0,INDEX('設定'!$B$11:$B$20,MATCH(R22,'設定'!$A$11:$A$20,0))&amp;"",""))))))</f>
        <v/>
      </c>
      <c r="S23" s="18">
        <f>IF(S22="","",IFERROR(INDEX('祝日'!$B$2:$B$17,MATCH(S22,'祝日'!$A$2:$A$17,0)),IFERROR(INDEX('祝日'!$B$22:$B$37,MATCH(S22,'祝日'!$A$22:$A$37,0)),IF(COUNTIF('祝日'!$D$2:$D$17,S22)+COUNTIF('祝日'!$D$22:$D$37,S22)&gt;0,"振替休日",IF(COUNTIF('祝日'!$E$2:$E$17,S22)+COUNTIF('祝日'!$E$22:$E$37,S22)&gt;0,"国民の休日",IF(COUNTIF('設定'!$A$11:$A$20,S22)&gt;0,INDEX('設定'!$B$11:$B$20,MATCH(S22,'設定'!$A$11:$A$20,0))&amp;"",""))))))</f>
        <v/>
      </c>
      <c r="T23" s="18">
        <f>IF(T22="","",IFERROR(INDEX('祝日'!$B$2:$B$17,MATCH(T22,'祝日'!$A$2:$A$17,0)),IFERROR(INDEX('祝日'!$B$22:$B$37,MATCH(T22,'祝日'!$A$22:$A$37,0)),IF(COUNTIF('祝日'!$D$2:$D$17,T22)+COUNTIF('祝日'!$D$22:$D$37,T22)&gt;0,"振替休日",IF(COUNTIF('祝日'!$E$2:$E$17,T22)+COUNTIF('祝日'!$E$22:$E$37,T22)&gt;0,"国民の休日",IF(COUNTIF('設定'!$A$11:$A$20,T22)&gt;0,INDEX('設定'!$B$11:$B$20,MATCH(T22,'設定'!$A$11:$A$20,0))&amp;"",""))))))</f>
        <v/>
      </c>
      <c r="U23" s="18">
        <f>IF(U22="","",IFERROR(INDEX('祝日'!$B$2:$B$17,MATCH(U22,'祝日'!$A$2:$A$17,0)),IFERROR(INDEX('祝日'!$B$22:$B$37,MATCH(U22,'祝日'!$A$22:$A$37,0)),IF(COUNTIF('祝日'!$D$2:$D$17,U22)+COUNTIF('祝日'!$D$22:$D$37,U22)&gt;0,"振替休日",IF(COUNTIF('祝日'!$E$2:$E$17,U22)+COUNTIF('祝日'!$E$22:$E$37,U22)&gt;0,"国民の休日",IF(COUNTIF('設定'!$A$11:$A$20,U22)&gt;0,INDEX('設定'!$B$11:$B$20,MATCH(U22,'設定'!$A$11:$A$20,0))&amp;"",""))))))</f>
        <v/>
      </c>
      <c r="V23" s="18">
        <f>IF(V22="","",IFERROR(INDEX('祝日'!$B$2:$B$17,MATCH(V22,'祝日'!$A$2:$A$17,0)),IFERROR(INDEX('祝日'!$B$22:$B$37,MATCH(V22,'祝日'!$A$22:$A$37,0)),IF(COUNTIF('祝日'!$D$2:$D$17,V22)+COUNTIF('祝日'!$D$22:$D$37,V22)&gt;0,"振替休日",IF(COUNTIF('祝日'!$E$2:$E$17,V22)+COUNTIF('祝日'!$E$22:$E$37,V22)&gt;0,"国民の休日",IF(COUNTIF('設定'!$A$11:$A$20,V22)&gt;0,INDEX('設定'!$B$11:$B$20,MATCH(V22,'設定'!$A$11:$A$20,0))&amp;"",""))))))</f>
        <v/>
      </c>
      <c r="W23" s="18">
        <f>IF(W22="","",IFERROR(INDEX('祝日'!$B$2:$B$17,MATCH(W22,'祝日'!$A$2:$A$17,0)),IFERROR(INDEX('祝日'!$B$22:$B$37,MATCH(W22,'祝日'!$A$22:$A$37,0)),IF(COUNTIF('祝日'!$D$2:$D$17,W22)+COUNTIF('祝日'!$D$22:$D$37,W22)&gt;0,"振替休日",IF(COUNTIF('祝日'!$E$2:$E$17,W22)+COUNTIF('祝日'!$E$22:$E$37,W22)&gt;0,"国民の休日",IF(COUNTIF('設定'!$A$11:$A$20,W22)&gt;0,INDEX('設定'!$B$11:$B$20,MATCH(W22,'設定'!$A$11:$A$20,0))&amp;"",""))))))</f>
        <v/>
      </c>
      <c r="X23" s="28" t="n"/>
      <c r="Y23" s="18">
        <f>IF(Y22="","",IFERROR(INDEX('祝日'!$B$2:$B$17,MATCH(Y22,'祝日'!$A$2:$A$17,0)),IFERROR(INDEX('祝日'!$B$22:$B$37,MATCH(Y22,'祝日'!$A$22:$A$37,0)),IF(COUNTIF('祝日'!$D$2:$D$17,Y22)+COUNTIF('祝日'!$D$22:$D$37,Y22)&gt;0,"振替休日",IF(COUNTIF('祝日'!$E$2:$E$17,Y22)+COUNTIF('祝日'!$E$22:$E$37,Y22)&gt;0,"国民の休日",IF(COUNTIF('設定'!$A$11:$A$20,Y22)&gt;0,INDEX('設定'!$B$11:$B$20,MATCH(Y22,'設定'!$A$11:$A$20,0))&amp;"",""))))))</f>
        <v/>
      </c>
      <c r="Z23" s="18">
        <f>IF(Z22="","",IFERROR(INDEX('祝日'!$B$2:$B$17,MATCH(Z22,'祝日'!$A$2:$A$17,0)),IFERROR(INDEX('祝日'!$B$22:$B$37,MATCH(Z22,'祝日'!$A$22:$A$37,0)),IF(COUNTIF('祝日'!$D$2:$D$17,Z22)+COUNTIF('祝日'!$D$22:$D$37,Z22)&gt;0,"振替休日",IF(COUNTIF('祝日'!$E$2:$E$17,Z22)+COUNTIF('祝日'!$E$22:$E$37,Z22)&gt;0,"国民の休日",IF(COUNTIF('設定'!$A$11:$A$20,Z22)&gt;0,INDEX('設定'!$B$11:$B$20,MATCH(Z22,'設定'!$A$11:$A$20,0))&amp;"",""))))))</f>
        <v/>
      </c>
      <c r="AA23" s="18">
        <f>IF(AA22="","",IFERROR(INDEX('祝日'!$B$2:$B$17,MATCH(AA22,'祝日'!$A$2:$A$17,0)),IFERROR(INDEX('祝日'!$B$22:$B$37,MATCH(AA22,'祝日'!$A$22:$A$37,0)),IF(COUNTIF('祝日'!$D$2:$D$17,AA22)+COUNTIF('祝日'!$D$22:$D$37,AA22)&gt;0,"振替休日",IF(COUNTIF('祝日'!$E$2:$E$17,AA22)+COUNTIF('祝日'!$E$22:$E$37,AA22)&gt;0,"国民の休日",IF(COUNTIF('設定'!$A$11:$A$20,AA22)&gt;0,INDEX('設定'!$B$11:$B$20,MATCH(AA22,'設定'!$A$11:$A$20,0))&amp;"",""))))))</f>
        <v/>
      </c>
      <c r="AB23" s="18">
        <f>IF(AB22="","",IFERROR(INDEX('祝日'!$B$2:$B$17,MATCH(AB22,'祝日'!$A$2:$A$17,0)),IFERROR(INDEX('祝日'!$B$22:$B$37,MATCH(AB22,'祝日'!$A$22:$A$37,0)),IF(COUNTIF('祝日'!$D$2:$D$17,AB22)+COUNTIF('祝日'!$D$22:$D$37,AB22)&gt;0,"振替休日",IF(COUNTIF('祝日'!$E$2:$E$17,AB22)+COUNTIF('祝日'!$E$22:$E$37,AB22)&gt;0,"国民の休日",IF(COUNTIF('設定'!$A$11:$A$20,AB22)&gt;0,INDEX('設定'!$B$11:$B$20,MATCH(AB22,'設定'!$A$11:$A$20,0))&amp;"",""))))))</f>
        <v/>
      </c>
      <c r="AC23" s="18">
        <f>IF(AC22="","",IFERROR(INDEX('祝日'!$B$2:$B$17,MATCH(AC22,'祝日'!$A$2:$A$17,0)),IFERROR(INDEX('祝日'!$B$22:$B$37,MATCH(AC22,'祝日'!$A$22:$A$37,0)),IF(COUNTIF('祝日'!$D$2:$D$17,AC22)+COUNTIF('祝日'!$D$22:$D$37,AC22)&gt;0,"振替休日",IF(COUNTIF('祝日'!$E$2:$E$17,AC22)+COUNTIF('祝日'!$E$22:$E$37,AC22)&gt;0,"国民の休日",IF(COUNTIF('設定'!$A$11:$A$20,AC22)&gt;0,INDEX('設定'!$B$11:$B$20,MATCH(AC22,'設定'!$A$11:$A$20,0))&amp;"",""))))))</f>
        <v/>
      </c>
      <c r="AD23" s="18">
        <f>IF(AD22="","",IFERROR(INDEX('祝日'!$B$2:$B$17,MATCH(AD22,'祝日'!$A$2:$A$17,0)),IFERROR(INDEX('祝日'!$B$22:$B$37,MATCH(AD22,'祝日'!$A$22:$A$37,0)),IF(COUNTIF('祝日'!$D$2:$D$17,AD22)+COUNTIF('祝日'!$D$22:$D$37,AD22)&gt;0,"振替休日",IF(COUNTIF('祝日'!$E$2:$E$17,AD22)+COUNTIF('祝日'!$E$22:$E$37,AD22)&gt;0,"国民の休日",IF(COUNTIF('設定'!$A$11:$A$20,AD22)&gt;0,INDEX('設定'!$B$11:$B$20,MATCH(AD22,'設定'!$A$11:$A$20,0))&amp;"",""))))))</f>
        <v/>
      </c>
      <c r="AE23" s="18">
        <f>IF(AE22="","",IFERROR(INDEX('祝日'!$B$2:$B$17,MATCH(AE22,'祝日'!$A$2:$A$17,0)),IFERROR(INDEX('祝日'!$B$22:$B$37,MATCH(AE22,'祝日'!$A$22:$A$37,0)),IF(COUNTIF('祝日'!$D$2:$D$17,AE22)+COUNTIF('祝日'!$D$22:$D$37,AE22)&gt;0,"振替休日",IF(COUNTIF('祝日'!$E$2:$E$17,AE22)+COUNTIF('祝日'!$E$22:$E$37,AE22)&gt;0,"国民の休日",IF(COUNTIF('設定'!$A$11:$A$20,AE22)&gt;0,INDEX('設定'!$B$11:$B$20,MATCH(AE22,'設定'!$A$11:$A$20,0))&amp;"",""))))))</f>
        <v/>
      </c>
    </row>
    <row r="24" ht="17" customHeight="1">
      <c r="A24" s="17">
        <f>IF(MONTH(($A$18-WEEKDAY($A$18,'設定'!$B$3)+1+14))=MONTH($A$18),($A$18-WEEKDAY($A$18,'設定'!$B$3)+1+14),"")</f>
        <v/>
      </c>
      <c r="B24" s="17">
        <f>IF(MONTH(($A$18-WEEKDAY($A$18,'設定'!$B$3)+1+15))=MONTH($A$18),($A$18-WEEKDAY($A$18,'設定'!$B$3)+1+15),"")</f>
        <v/>
      </c>
      <c r="C24" s="17">
        <f>IF(MONTH(($A$18-WEEKDAY($A$18,'設定'!$B$3)+1+16))=MONTH($A$18),($A$18-WEEKDAY($A$18,'設定'!$B$3)+1+16),"")</f>
        <v/>
      </c>
      <c r="D24" s="17">
        <f>IF(MONTH(($A$18-WEEKDAY($A$18,'設定'!$B$3)+1+17))=MONTH($A$18),($A$18-WEEKDAY($A$18,'設定'!$B$3)+1+17),"")</f>
        <v/>
      </c>
      <c r="E24" s="17">
        <f>IF(MONTH(($A$18-WEEKDAY($A$18,'設定'!$B$3)+1+18))=MONTH($A$18),($A$18-WEEKDAY($A$18,'設定'!$B$3)+1+18),"")</f>
        <v/>
      </c>
      <c r="F24" s="17">
        <f>IF(MONTH(($A$18-WEEKDAY($A$18,'設定'!$B$3)+1+19))=MONTH($A$18),($A$18-WEEKDAY($A$18,'設定'!$B$3)+1+19),"")</f>
        <v/>
      </c>
      <c r="G24" s="17">
        <f>IF(MONTH(($A$18-WEEKDAY($A$18,'設定'!$B$3)+1+20))=MONTH($A$18),($A$18-WEEKDAY($A$18,'設定'!$B$3)+1+20),"")</f>
        <v/>
      </c>
      <c r="H24" s="28" t="n"/>
      <c r="I24" s="17">
        <f>IF(MONTH(($I$18-WEEKDAY($I$18,'設定'!$B$3)+1+14))=MONTH($I$18),($I$18-WEEKDAY($I$18,'設定'!$B$3)+1+14),"")</f>
        <v/>
      </c>
      <c r="J24" s="17">
        <f>IF(MONTH(($I$18-WEEKDAY($I$18,'設定'!$B$3)+1+15))=MONTH($I$18),($I$18-WEEKDAY($I$18,'設定'!$B$3)+1+15),"")</f>
        <v/>
      </c>
      <c r="K24" s="17">
        <f>IF(MONTH(($I$18-WEEKDAY($I$18,'設定'!$B$3)+1+16))=MONTH($I$18),($I$18-WEEKDAY($I$18,'設定'!$B$3)+1+16),"")</f>
        <v/>
      </c>
      <c r="L24" s="17">
        <f>IF(MONTH(($I$18-WEEKDAY($I$18,'設定'!$B$3)+1+17))=MONTH($I$18),($I$18-WEEKDAY($I$18,'設定'!$B$3)+1+17),"")</f>
        <v/>
      </c>
      <c r="M24" s="17">
        <f>IF(MONTH(($I$18-WEEKDAY($I$18,'設定'!$B$3)+1+18))=MONTH($I$18),($I$18-WEEKDAY($I$18,'設定'!$B$3)+1+18),"")</f>
        <v/>
      </c>
      <c r="N24" s="17">
        <f>IF(MONTH(($I$18-WEEKDAY($I$18,'設定'!$B$3)+1+19))=MONTH($I$18),($I$18-WEEKDAY($I$18,'設定'!$B$3)+1+19),"")</f>
        <v/>
      </c>
      <c r="O24" s="17">
        <f>IF(MONTH(($I$18-WEEKDAY($I$18,'設定'!$B$3)+1+20))=MONTH($I$18),($I$18-WEEKDAY($I$18,'設定'!$B$3)+1+20),"")</f>
        <v/>
      </c>
      <c r="P24" s="28" t="n"/>
      <c r="Q24" s="17">
        <f>IF(MONTH(($Q$18-WEEKDAY($Q$18,'設定'!$B$3)+1+14))=MONTH($Q$18),($Q$18-WEEKDAY($Q$18,'設定'!$B$3)+1+14),"")</f>
        <v/>
      </c>
      <c r="R24" s="17">
        <f>IF(MONTH(($Q$18-WEEKDAY($Q$18,'設定'!$B$3)+1+15))=MONTH($Q$18),($Q$18-WEEKDAY($Q$18,'設定'!$B$3)+1+15),"")</f>
        <v/>
      </c>
      <c r="S24" s="17">
        <f>IF(MONTH(($Q$18-WEEKDAY($Q$18,'設定'!$B$3)+1+16))=MONTH($Q$18),($Q$18-WEEKDAY($Q$18,'設定'!$B$3)+1+16),"")</f>
        <v/>
      </c>
      <c r="T24" s="17">
        <f>IF(MONTH(($Q$18-WEEKDAY($Q$18,'設定'!$B$3)+1+17))=MONTH($Q$18),($Q$18-WEEKDAY($Q$18,'設定'!$B$3)+1+17),"")</f>
        <v/>
      </c>
      <c r="U24" s="17">
        <f>IF(MONTH(($Q$18-WEEKDAY($Q$18,'設定'!$B$3)+1+18))=MONTH($Q$18),($Q$18-WEEKDAY($Q$18,'設定'!$B$3)+1+18),"")</f>
        <v/>
      </c>
      <c r="V24" s="17">
        <f>IF(MONTH(($Q$18-WEEKDAY($Q$18,'設定'!$B$3)+1+19))=MONTH($Q$18),($Q$18-WEEKDAY($Q$18,'設定'!$B$3)+1+19),"")</f>
        <v/>
      </c>
      <c r="W24" s="17">
        <f>IF(MONTH(($Q$18-WEEKDAY($Q$18,'設定'!$B$3)+1+20))=MONTH($Q$18),($Q$18-WEEKDAY($Q$18,'設定'!$B$3)+1+20),"")</f>
        <v/>
      </c>
      <c r="X24" s="28" t="n"/>
      <c r="Y24" s="17">
        <f>IF(MONTH(($Y$18-WEEKDAY($Y$18,'設定'!$B$3)+1+14))=MONTH($Y$18),($Y$18-WEEKDAY($Y$18,'設定'!$B$3)+1+14),"")</f>
        <v/>
      </c>
      <c r="Z24" s="17">
        <f>IF(MONTH(($Y$18-WEEKDAY($Y$18,'設定'!$B$3)+1+15))=MONTH($Y$18),($Y$18-WEEKDAY($Y$18,'設定'!$B$3)+1+15),"")</f>
        <v/>
      </c>
      <c r="AA24" s="17">
        <f>IF(MONTH(($Y$18-WEEKDAY($Y$18,'設定'!$B$3)+1+16))=MONTH($Y$18),($Y$18-WEEKDAY($Y$18,'設定'!$B$3)+1+16),"")</f>
        <v/>
      </c>
      <c r="AB24" s="17">
        <f>IF(MONTH(($Y$18-WEEKDAY($Y$18,'設定'!$B$3)+1+17))=MONTH($Y$18),($Y$18-WEEKDAY($Y$18,'設定'!$B$3)+1+17),"")</f>
        <v/>
      </c>
      <c r="AC24" s="17">
        <f>IF(MONTH(($Y$18-WEEKDAY($Y$18,'設定'!$B$3)+1+18))=MONTH($Y$18),($Y$18-WEEKDAY($Y$18,'設定'!$B$3)+1+18),"")</f>
        <v/>
      </c>
      <c r="AD24" s="17">
        <f>IF(MONTH(($Y$18-WEEKDAY($Y$18,'設定'!$B$3)+1+19))=MONTH($Y$18),($Y$18-WEEKDAY($Y$18,'設定'!$B$3)+1+19),"")</f>
        <v/>
      </c>
      <c r="AE24" s="17">
        <f>IF(MONTH(($Y$18-WEEKDAY($Y$18,'設定'!$B$3)+1+20))=MONTH($Y$18),($Y$18-WEEKDAY($Y$18,'設定'!$B$3)+1+20),"")</f>
        <v/>
      </c>
    </row>
    <row r="25" ht="11" customHeight="1">
      <c r="A25" s="18">
        <f>IF(A24="","",IFERROR(INDEX('祝日'!$B$2:$B$17,MATCH(A24,'祝日'!$A$2:$A$17,0)),IFERROR(INDEX('祝日'!$B$22:$B$37,MATCH(A24,'祝日'!$A$22:$A$37,0)),IF(COUNTIF('祝日'!$D$2:$D$17,A24)+COUNTIF('祝日'!$D$22:$D$37,A24)&gt;0,"振替休日",IF(COUNTIF('祝日'!$E$2:$E$17,A24)+COUNTIF('祝日'!$E$22:$E$37,A24)&gt;0,"国民の休日",IF(COUNTIF('設定'!$A$11:$A$20,A24)&gt;0,INDEX('設定'!$B$11:$B$20,MATCH(A24,'設定'!$A$11:$A$20,0))&amp;"",""))))))</f>
        <v/>
      </c>
      <c r="B25" s="18">
        <f>IF(B24="","",IFERROR(INDEX('祝日'!$B$2:$B$17,MATCH(B24,'祝日'!$A$2:$A$17,0)),IFERROR(INDEX('祝日'!$B$22:$B$37,MATCH(B24,'祝日'!$A$22:$A$37,0)),IF(COUNTIF('祝日'!$D$2:$D$17,B24)+COUNTIF('祝日'!$D$22:$D$37,B24)&gt;0,"振替休日",IF(COUNTIF('祝日'!$E$2:$E$17,B24)+COUNTIF('祝日'!$E$22:$E$37,B24)&gt;0,"国民の休日",IF(COUNTIF('設定'!$A$11:$A$20,B24)&gt;0,INDEX('設定'!$B$11:$B$20,MATCH(B24,'設定'!$A$11:$A$20,0))&amp;"",""))))))</f>
        <v/>
      </c>
      <c r="C25" s="18">
        <f>IF(C24="","",IFERROR(INDEX('祝日'!$B$2:$B$17,MATCH(C24,'祝日'!$A$2:$A$17,0)),IFERROR(INDEX('祝日'!$B$22:$B$37,MATCH(C24,'祝日'!$A$22:$A$37,0)),IF(COUNTIF('祝日'!$D$2:$D$17,C24)+COUNTIF('祝日'!$D$22:$D$37,C24)&gt;0,"振替休日",IF(COUNTIF('祝日'!$E$2:$E$17,C24)+COUNTIF('祝日'!$E$22:$E$37,C24)&gt;0,"国民の休日",IF(COUNTIF('設定'!$A$11:$A$20,C24)&gt;0,INDEX('設定'!$B$11:$B$20,MATCH(C24,'設定'!$A$11:$A$20,0))&amp;"",""))))))</f>
        <v/>
      </c>
      <c r="D25" s="18">
        <f>IF(D24="","",IFERROR(INDEX('祝日'!$B$2:$B$17,MATCH(D24,'祝日'!$A$2:$A$17,0)),IFERROR(INDEX('祝日'!$B$22:$B$37,MATCH(D24,'祝日'!$A$22:$A$37,0)),IF(COUNTIF('祝日'!$D$2:$D$17,D24)+COUNTIF('祝日'!$D$22:$D$37,D24)&gt;0,"振替休日",IF(COUNTIF('祝日'!$E$2:$E$17,D24)+COUNTIF('祝日'!$E$22:$E$37,D24)&gt;0,"国民の休日",IF(COUNTIF('設定'!$A$11:$A$20,D24)&gt;0,INDEX('設定'!$B$11:$B$20,MATCH(D24,'設定'!$A$11:$A$20,0))&amp;"",""))))))</f>
        <v/>
      </c>
      <c r="E25" s="18">
        <f>IF(E24="","",IFERROR(INDEX('祝日'!$B$2:$B$17,MATCH(E24,'祝日'!$A$2:$A$17,0)),IFERROR(INDEX('祝日'!$B$22:$B$37,MATCH(E24,'祝日'!$A$22:$A$37,0)),IF(COUNTIF('祝日'!$D$2:$D$17,E24)+COUNTIF('祝日'!$D$22:$D$37,E24)&gt;0,"振替休日",IF(COUNTIF('祝日'!$E$2:$E$17,E24)+COUNTIF('祝日'!$E$22:$E$37,E24)&gt;0,"国民の休日",IF(COUNTIF('設定'!$A$11:$A$20,E24)&gt;0,INDEX('設定'!$B$11:$B$20,MATCH(E24,'設定'!$A$11:$A$20,0))&amp;"",""))))))</f>
        <v/>
      </c>
      <c r="F25" s="18">
        <f>IF(F24="","",IFERROR(INDEX('祝日'!$B$2:$B$17,MATCH(F24,'祝日'!$A$2:$A$17,0)),IFERROR(INDEX('祝日'!$B$22:$B$37,MATCH(F24,'祝日'!$A$22:$A$37,0)),IF(COUNTIF('祝日'!$D$2:$D$17,F24)+COUNTIF('祝日'!$D$22:$D$37,F24)&gt;0,"振替休日",IF(COUNTIF('祝日'!$E$2:$E$17,F24)+COUNTIF('祝日'!$E$22:$E$37,F24)&gt;0,"国民の休日",IF(COUNTIF('設定'!$A$11:$A$20,F24)&gt;0,INDEX('設定'!$B$11:$B$20,MATCH(F24,'設定'!$A$11:$A$20,0))&amp;"",""))))))</f>
        <v/>
      </c>
      <c r="G25" s="18">
        <f>IF(G24="","",IFERROR(INDEX('祝日'!$B$2:$B$17,MATCH(G24,'祝日'!$A$2:$A$17,0)),IFERROR(INDEX('祝日'!$B$22:$B$37,MATCH(G24,'祝日'!$A$22:$A$37,0)),IF(COUNTIF('祝日'!$D$2:$D$17,G24)+COUNTIF('祝日'!$D$22:$D$37,G24)&gt;0,"振替休日",IF(COUNTIF('祝日'!$E$2:$E$17,G24)+COUNTIF('祝日'!$E$22:$E$37,G24)&gt;0,"国民の休日",IF(COUNTIF('設定'!$A$11:$A$20,G24)&gt;0,INDEX('設定'!$B$11:$B$20,MATCH(G24,'設定'!$A$11:$A$20,0))&amp;"",""))))))</f>
        <v/>
      </c>
      <c r="H25" s="28" t="n"/>
      <c r="I25" s="18">
        <f>IF(I24="","",IFERROR(INDEX('祝日'!$B$2:$B$17,MATCH(I24,'祝日'!$A$2:$A$17,0)),IFERROR(INDEX('祝日'!$B$22:$B$37,MATCH(I24,'祝日'!$A$22:$A$37,0)),IF(COUNTIF('祝日'!$D$2:$D$17,I24)+COUNTIF('祝日'!$D$22:$D$37,I24)&gt;0,"振替休日",IF(COUNTIF('祝日'!$E$2:$E$17,I24)+COUNTIF('祝日'!$E$22:$E$37,I24)&gt;0,"国民の休日",IF(COUNTIF('設定'!$A$11:$A$20,I24)&gt;0,INDEX('設定'!$B$11:$B$20,MATCH(I24,'設定'!$A$11:$A$20,0))&amp;"",""))))))</f>
        <v/>
      </c>
      <c r="J25" s="18">
        <f>IF(J24="","",IFERROR(INDEX('祝日'!$B$2:$B$17,MATCH(J24,'祝日'!$A$2:$A$17,0)),IFERROR(INDEX('祝日'!$B$22:$B$37,MATCH(J24,'祝日'!$A$22:$A$37,0)),IF(COUNTIF('祝日'!$D$2:$D$17,J24)+COUNTIF('祝日'!$D$22:$D$37,J24)&gt;0,"振替休日",IF(COUNTIF('祝日'!$E$2:$E$17,J24)+COUNTIF('祝日'!$E$22:$E$37,J24)&gt;0,"国民の休日",IF(COUNTIF('設定'!$A$11:$A$20,J24)&gt;0,INDEX('設定'!$B$11:$B$20,MATCH(J24,'設定'!$A$11:$A$20,0))&amp;"",""))))))</f>
        <v/>
      </c>
      <c r="K25" s="18">
        <f>IF(K24="","",IFERROR(INDEX('祝日'!$B$2:$B$17,MATCH(K24,'祝日'!$A$2:$A$17,0)),IFERROR(INDEX('祝日'!$B$22:$B$37,MATCH(K24,'祝日'!$A$22:$A$37,0)),IF(COUNTIF('祝日'!$D$2:$D$17,K24)+COUNTIF('祝日'!$D$22:$D$37,K24)&gt;0,"振替休日",IF(COUNTIF('祝日'!$E$2:$E$17,K24)+COUNTIF('祝日'!$E$22:$E$37,K24)&gt;0,"国民の休日",IF(COUNTIF('設定'!$A$11:$A$20,K24)&gt;0,INDEX('設定'!$B$11:$B$20,MATCH(K24,'設定'!$A$11:$A$20,0))&amp;"",""))))))</f>
        <v/>
      </c>
      <c r="L25" s="18">
        <f>IF(L24="","",IFERROR(INDEX('祝日'!$B$2:$B$17,MATCH(L24,'祝日'!$A$2:$A$17,0)),IFERROR(INDEX('祝日'!$B$22:$B$37,MATCH(L24,'祝日'!$A$22:$A$37,0)),IF(COUNTIF('祝日'!$D$2:$D$17,L24)+COUNTIF('祝日'!$D$22:$D$37,L24)&gt;0,"振替休日",IF(COUNTIF('祝日'!$E$2:$E$17,L24)+COUNTIF('祝日'!$E$22:$E$37,L24)&gt;0,"国民の休日",IF(COUNTIF('設定'!$A$11:$A$20,L24)&gt;0,INDEX('設定'!$B$11:$B$20,MATCH(L24,'設定'!$A$11:$A$20,0))&amp;"",""))))))</f>
        <v/>
      </c>
      <c r="M25" s="18">
        <f>IF(M24="","",IFERROR(INDEX('祝日'!$B$2:$B$17,MATCH(M24,'祝日'!$A$2:$A$17,0)),IFERROR(INDEX('祝日'!$B$22:$B$37,MATCH(M24,'祝日'!$A$22:$A$37,0)),IF(COUNTIF('祝日'!$D$2:$D$17,M24)+COUNTIF('祝日'!$D$22:$D$37,M24)&gt;0,"振替休日",IF(COUNTIF('祝日'!$E$2:$E$17,M24)+COUNTIF('祝日'!$E$22:$E$37,M24)&gt;0,"国民の休日",IF(COUNTIF('設定'!$A$11:$A$20,M24)&gt;0,INDEX('設定'!$B$11:$B$20,MATCH(M24,'設定'!$A$11:$A$20,0))&amp;"",""))))))</f>
        <v/>
      </c>
      <c r="N25" s="18">
        <f>IF(N24="","",IFERROR(INDEX('祝日'!$B$2:$B$17,MATCH(N24,'祝日'!$A$2:$A$17,0)),IFERROR(INDEX('祝日'!$B$22:$B$37,MATCH(N24,'祝日'!$A$22:$A$37,0)),IF(COUNTIF('祝日'!$D$2:$D$17,N24)+COUNTIF('祝日'!$D$22:$D$37,N24)&gt;0,"振替休日",IF(COUNTIF('祝日'!$E$2:$E$17,N24)+COUNTIF('祝日'!$E$22:$E$37,N24)&gt;0,"国民の休日",IF(COUNTIF('設定'!$A$11:$A$20,N24)&gt;0,INDEX('設定'!$B$11:$B$20,MATCH(N24,'設定'!$A$11:$A$20,0))&amp;"",""))))))</f>
        <v/>
      </c>
      <c r="O25" s="18">
        <f>IF(O24="","",IFERROR(INDEX('祝日'!$B$2:$B$17,MATCH(O24,'祝日'!$A$2:$A$17,0)),IFERROR(INDEX('祝日'!$B$22:$B$37,MATCH(O24,'祝日'!$A$22:$A$37,0)),IF(COUNTIF('祝日'!$D$2:$D$17,O24)+COUNTIF('祝日'!$D$22:$D$37,O24)&gt;0,"振替休日",IF(COUNTIF('祝日'!$E$2:$E$17,O24)+COUNTIF('祝日'!$E$22:$E$37,O24)&gt;0,"国民の休日",IF(COUNTIF('設定'!$A$11:$A$20,O24)&gt;0,INDEX('設定'!$B$11:$B$20,MATCH(O24,'設定'!$A$11:$A$20,0))&amp;"",""))))))</f>
        <v/>
      </c>
      <c r="P25" s="28" t="n"/>
      <c r="Q25" s="18">
        <f>IF(Q24="","",IFERROR(INDEX('祝日'!$B$2:$B$17,MATCH(Q24,'祝日'!$A$2:$A$17,0)),IFERROR(INDEX('祝日'!$B$22:$B$37,MATCH(Q24,'祝日'!$A$22:$A$37,0)),IF(COUNTIF('祝日'!$D$2:$D$17,Q24)+COUNTIF('祝日'!$D$22:$D$37,Q24)&gt;0,"振替休日",IF(COUNTIF('祝日'!$E$2:$E$17,Q24)+COUNTIF('祝日'!$E$22:$E$37,Q24)&gt;0,"国民の休日",IF(COUNTIF('設定'!$A$11:$A$20,Q24)&gt;0,INDEX('設定'!$B$11:$B$20,MATCH(Q24,'設定'!$A$11:$A$20,0))&amp;"",""))))))</f>
        <v/>
      </c>
      <c r="R25" s="18">
        <f>IF(R24="","",IFERROR(INDEX('祝日'!$B$2:$B$17,MATCH(R24,'祝日'!$A$2:$A$17,0)),IFERROR(INDEX('祝日'!$B$22:$B$37,MATCH(R24,'祝日'!$A$22:$A$37,0)),IF(COUNTIF('祝日'!$D$2:$D$17,R24)+COUNTIF('祝日'!$D$22:$D$37,R24)&gt;0,"振替休日",IF(COUNTIF('祝日'!$E$2:$E$17,R24)+COUNTIF('祝日'!$E$22:$E$37,R24)&gt;0,"国民の休日",IF(COUNTIF('設定'!$A$11:$A$20,R24)&gt;0,INDEX('設定'!$B$11:$B$20,MATCH(R24,'設定'!$A$11:$A$20,0))&amp;"",""))))))</f>
        <v/>
      </c>
      <c r="S25" s="18">
        <f>IF(S24="","",IFERROR(INDEX('祝日'!$B$2:$B$17,MATCH(S24,'祝日'!$A$2:$A$17,0)),IFERROR(INDEX('祝日'!$B$22:$B$37,MATCH(S24,'祝日'!$A$22:$A$37,0)),IF(COUNTIF('祝日'!$D$2:$D$17,S24)+COUNTIF('祝日'!$D$22:$D$37,S24)&gt;0,"振替休日",IF(COUNTIF('祝日'!$E$2:$E$17,S24)+COUNTIF('祝日'!$E$22:$E$37,S24)&gt;0,"国民の休日",IF(COUNTIF('設定'!$A$11:$A$20,S24)&gt;0,INDEX('設定'!$B$11:$B$20,MATCH(S24,'設定'!$A$11:$A$20,0))&amp;"",""))))))</f>
        <v/>
      </c>
      <c r="T25" s="18">
        <f>IF(T24="","",IFERROR(INDEX('祝日'!$B$2:$B$17,MATCH(T24,'祝日'!$A$2:$A$17,0)),IFERROR(INDEX('祝日'!$B$22:$B$37,MATCH(T24,'祝日'!$A$22:$A$37,0)),IF(COUNTIF('祝日'!$D$2:$D$17,T24)+COUNTIF('祝日'!$D$22:$D$37,T24)&gt;0,"振替休日",IF(COUNTIF('祝日'!$E$2:$E$17,T24)+COUNTIF('祝日'!$E$22:$E$37,T24)&gt;0,"国民の休日",IF(COUNTIF('設定'!$A$11:$A$20,T24)&gt;0,INDEX('設定'!$B$11:$B$20,MATCH(T24,'設定'!$A$11:$A$20,0))&amp;"",""))))))</f>
        <v/>
      </c>
      <c r="U25" s="18">
        <f>IF(U24="","",IFERROR(INDEX('祝日'!$B$2:$B$17,MATCH(U24,'祝日'!$A$2:$A$17,0)),IFERROR(INDEX('祝日'!$B$22:$B$37,MATCH(U24,'祝日'!$A$22:$A$37,0)),IF(COUNTIF('祝日'!$D$2:$D$17,U24)+COUNTIF('祝日'!$D$22:$D$37,U24)&gt;0,"振替休日",IF(COUNTIF('祝日'!$E$2:$E$17,U24)+COUNTIF('祝日'!$E$22:$E$37,U24)&gt;0,"国民の休日",IF(COUNTIF('設定'!$A$11:$A$20,U24)&gt;0,INDEX('設定'!$B$11:$B$20,MATCH(U24,'設定'!$A$11:$A$20,0))&amp;"",""))))))</f>
        <v/>
      </c>
      <c r="V25" s="18">
        <f>IF(V24="","",IFERROR(INDEX('祝日'!$B$2:$B$17,MATCH(V24,'祝日'!$A$2:$A$17,0)),IFERROR(INDEX('祝日'!$B$22:$B$37,MATCH(V24,'祝日'!$A$22:$A$37,0)),IF(COUNTIF('祝日'!$D$2:$D$17,V24)+COUNTIF('祝日'!$D$22:$D$37,V24)&gt;0,"振替休日",IF(COUNTIF('祝日'!$E$2:$E$17,V24)+COUNTIF('祝日'!$E$22:$E$37,V24)&gt;0,"国民の休日",IF(COUNTIF('設定'!$A$11:$A$20,V24)&gt;0,INDEX('設定'!$B$11:$B$20,MATCH(V24,'設定'!$A$11:$A$20,0))&amp;"",""))))))</f>
        <v/>
      </c>
      <c r="W25" s="18">
        <f>IF(W24="","",IFERROR(INDEX('祝日'!$B$2:$B$17,MATCH(W24,'祝日'!$A$2:$A$17,0)),IFERROR(INDEX('祝日'!$B$22:$B$37,MATCH(W24,'祝日'!$A$22:$A$37,0)),IF(COUNTIF('祝日'!$D$2:$D$17,W24)+COUNTIF('祝日'!$D$22:$D$37,W24)&gt;0,"振替休日",IF(COUNTIF('祝日'!$E$2:$E$17,W24)+COUNTIF('祝日'!$E$22:$E$37,W24)&gt;0,"国民の休日",IF(COUNTIF('設定'!$A$11:$A$20,W24)&gt;0,INDEX('設定'!$B$11:$B$20,MATCH(W24,'設定'!$A$11:$A$20,0))&amp;"",""))))))</f>
        <v/>
      </c>
      <c r="X25" s="28" t="n"/>
      <c r="Y25" s="18">
        <f>IF(Y24="","",IFERROR(INDEX('祝日'!$B$2:$B$17,MATCH(Y24,'祝日'!$A$2:$A$17,0)),IFERROR(INDEX('祝日'!$B$22:$B$37,MATCH(Y24,'祝日'!$A$22:$A$37,0)),IF(COUNTIF('祝日'!$D$2:$D$17,Y24)+COUNTIF('祝日'!$D$22:$D$37,Y24)&gt;0,"振替休日",IF(COUNTIF('祝日'!$E$2:$E$17,Y24)+COUNTIF('祝日'!$E$22:$E$37,Y24)&gt;0,"国民の休日",IF(COUNTIF('設定'!$A$11:$A$20,Y24)&gt;0,INDEX('設定'!$B$11:$B$20,MATCH(Y24,'設定'!$A$11:$A$20,0))&amp;"",""))))))</f>
        <v/>
      </c>
      <c r="Z25" s="18">
        <f>IF(Z24="","",IFERROR(INDEX('祝日'!$B$2:$B$17,MATCH(Z24,'祝日'!$A$2:$A$17,0)),IFERROR(INDEX('祝日'!$B$22:$B$37,MATCH(Z24,'祝日'!$A$22:$A$37,0)),IF(COUNTIF('祝日'!$D$2:$D$17,Z24)+COUNTIF('祝日'!$D$22:$D$37,Z24)&gt;0,"振替休日",IF(COUNTIF('祝日'!$E$2:$E$17,Z24)+COUNTIF('祝日'!$E$22:$E$37,Z24)&gt;0,"国民の休日",IF(COUNTIF('設定'!$A$11:$A$20,Z24)&gt;0,INDEX('設定'!$B$11:$B$20,MATCH(Z24,'設定'!$A$11:$A$20,0))&amp;"",""))))))</f>
        <v/>
      </c>
      <c r="AA25" s="18">
        <f>IF(AA24="","",IFERROR(INDEX('祝日'!$B$2:$B$17,MATCH(AA24,'祝日'!$A$2:$A$17,0)),IFERROR(INDEX('祝日'!$B$22:$B$37,MATCH(AA24,'祝日'!$A$22:$A$37,0)),IF(COUNTIF('祝日'!$D$2:$D$17,AA24)+COUNTIF('祝日'!$D$22:$D$37,AA24)&gt;0,"振替休日",IF(COUNTIF('祝日'!$E$2:$E$17,AA24)+COUNTIF('祝日'!$E$22:$E$37,AA24)&gt;0,"国民の休日",IF(COUNTIF('設定'!$A$11:$A$20,AA24)&gt;0,INDEX('設定'!$B$11:$B$20,MATCH(AA24,'設定'!$A$11:$A$20,0))&amp;"",""))))))</f>
        <v/>
      </c>
      <c r="AB25" s="18">
        <f>IF(AB24="","",IFERROR(INDEX('祝日'!$B$2:$B$17,MATCH(AB24,'祝日'!$A$2:$A$17,0)),IFERROR(INDEX('祝日'!$B$22:$B$37,MATCH(AB24,'祝日'!$A$22:$A$37,0)),IF(COUNTIF('祝日'!$D$2:$D$17,AB24)+COUNTIF('祝日'!$D$22:$D$37,AB24)&gt;0,"振替休日",IF(COUNTIF('祝日'!$E$2:$E$17,AB24)+COUNTIF('祝日'!$E$22:$E$37,AB24)&gt;0,"国民の休日",IF(COUNTIF('設定'!$A$11:$A$20,AB24)&gt;0,INDEX('設定'!$B$11:$B$20,MATCH(AB24,'設定'!$A$11:$A$20,0))&amp;"",""))))))</f>
        <v/>
      </c>
      <c r="AC25" s="18">
        <f>IF(AC24="","",IFERROR(INDEX('祝日'!$B$2:$B$17,MATCH(AC24,'祝日'!$A$2:$A$17,0)),IFERROR(INDEX('祝日'!$B$22:$B$37,MATCH(AC24,'祝日'!$A$22:$A$37,0)),IF(COUNTIF('祝日'!$D$2:$D$17,AC24)+COUNTIF('祝日'!$D$22:$D$37,AC24)&gt;0,"振替休日",IF(COUNTIF('祝日'!$E$2:$E$17,AC24)+COUNTIF('祝日'!$E$22:$E$37,AC24)&gt;0,"国民の休日",IF(COUNTIF('設定'!$A$11:$A$20,AC24)&gt;0,INDEX('設定'!$B$11:$B$20,MATCH(AC24,'設定'!$A$11:$A$20,0))&amp;"",""))))))</f>
        <v/>
      </c>
      <c r="AD25" s="18">
        <f>IF(AD24="","",IFERROR(INDEX('祝日'!$B$2:$B$17,MATCH(AD24,'祝日'!$A$2:$A$17,0)),IFERROR(INDEX('祝日'!$B$22:$B$37,MATCH(AD24,'祝日'!$A$22:$A$37,0)),IF(COUNTIF('祝日'!$D$2:$D$17,AD24)+COUNTIF('祝日'!$D$22:$D$37,AD24)&gt;0,"振替休日",IF(COUNTIF('祝日'!$E$2:$E$17,AD24)+COUNTIF('祝日'!$E$22:$E$37,AD24)&gt;0,"国民の休日",IF(COUNTIF('設定'!$A$11:$A$20,AD24)&gt;0,INDEX('設定'!$B$11:$B$20,MATCH(AD24,'設定'!$A$11:$A$20,0))&amp;"",""))))))</f>
        <v/>
      </c>
      <c r="AE25" s="18">
        <f>IF(AE24="","",IFERROR(INDEX('祝日'!$B$2:$B$17,MATCH(AE24,'祝日'!$A$2:$A$17,0)),IFERROR(INDEX('祝日'!$B$22:$B$37,MATCH(AE24,'祝日'!$A$22:$A$37,0)),IF(COUNTIF('祝日'!$D$2:$D$17,AE24)+COUNTIF('祝日'!$D$22:$D$37,AE24)&gt;0,"振替休日",IF(COUNTIF('祝日'!$E$2:$E$17,AE24)+COUNTIF('祝日'!$E$22:$E$37,AE24)&gt;0,"国民の休日",IF(COUNTIF('設定'!$A$11:$A$20,AE24)&gt;0,INDEX('設定'!$B$11:$B$20,MATCH(AE24,'設定'!$A$11:$A$20,0))&amp;"",""))))))</f>
        <v/>
      </c>
    </row>
    <row r="26" ht="17" customHeight="1">
      <c r="A26" s="17">
        <f>IF(MONTH(($A$18-WEEKDAY($A$18,'設定'!$B$3)+1+21))=MONTH($A$18),($A$18-WEEKDAY($A$18,'設定'!$B$3)+1+21),"")</f>
        <v/>
      </c>
      <c r="B26" s="17">
        <f>IF(MONTH(($A$18-WEEKDAY($A$18,'設定'!$B$3)+1+22))=MONTH($A$18),($A$18-WEEKDAY($A$18,'設定'!$B$3)+1+22),"")</f>
        <v/>
      </c>
      <c r="C26" s="17">
        <f>IF(MONTH(($A$18-WEEKDAY($A$18,'設定'!$B$3)+1+23))=MONTH($A$18),($A$18-WEEKDAY($A$18,'設定'!$B$3)+1+23),"")</f>
        <v/>
      </c>
      <c r="D26" s="17">
        <f>IF(MONTH(($A$18-WEEKDAY($A$18,'設定'!$B$3)+1+24))=MONTH($A$18),($A$18-WEEKDAY($A$18,'設定'!$B$3)+1+24),"")</f>
        <v/>
      </c>
      <c r="E26" s="17">
        <f>IF(MONTH(($A$18-WEEKDAY($A$18,'設定'!$B$3)+1+25))=MONTH($A$18),($A$18-WEEKDAY($A$18,'設定'!$B$3)+1+25),"")</f>
        <v/>
      </c>
      <c r="F26" s="17">
        <f>IF(MONTH(($A$18-WEEKDAY($A$18,'設定'!$B$3)+1+26))=MONTH($A$18),($A$18-WEEKDAY($A$18,'設定'!$B$3)+1+26),"")</f>
        <v/>
      </c>
      <c r="G26" s="17">
        <f>IF(MONTH(($A$18-WEEKDAY($A$18,'設定'!$B$3)+1+27))=MONTH($A$18),($A$18-WEEKDAY($A$18,'設定'!$B$3)+1+27),"")</f>
        <v/>
      </c>
      <c r="H26" s="28" t="n"/>
      <c r="I26" s="17">
        <f>IF(MONTH(($I$18-WEEKDAY($I$18,'設定'!$B$3)+1+21))=MONTH($I$18),($I$18-WEEKDAY($I$18,'設定'!$B$3)+1+21),"")</f>
        <v/>
      </c>
      <c r="J26" s="17">
        <f>IF(MONTH(($I$18-WEEKDAY($I$18,'設定'!$B$3)+1+22))=MONTH($I$18),($I$18-WEEKDAY($I$18,'設定'!$B$3)+1+22),"")</f>
        <v/>
      </c>
      <c r="K26" s="17">
        <f>IF(MONTH(($I$18-WEEKDAY($I$18,'設定'!$B$3)+1+23))=MONTH($I$18),($I$18-WEEKDAY($I$18,'設定'!$B$3)+1+23),"")</f>
        <v/>
      </c>
      <c r="L26" s="17">
        <f>IF(MONTH(($I$18-WEEKDAY($I$18,'設定'!$B$3)+1+24))=MONTH($I$18),($I$18-WEEKDAY($I$18,'設定'!$B$3)+1+24),"")</f>
        <v/>
      </c>
      <c r="M26" s="17">
        <f>IF(MONTH(($I$18-WEEKDAY($I$18,'設定'!$B$3)+1+25))=MONTH($I$18),($I$18-WEEKDAY($I$18,'設定'!$B$3)+1+25),"")</f>
        <v/>
      </c>
      <c r="N26" s="17">
        <f>IF(MONTH(($I$18-WEEKDAY($I$18,'設定'!$B$3)+1+26))=MONTH($I$18),($I$18-WEEKDAY($I$18,'設定'!$B$3)+1+26),"")</f>
        <v/>
      </c>
      <c r="O26" s="17">
        <f>IF(MONTH(($I$18-WEEKDAY($I$18,'設定'!$B$3)+1+27))=MONTH($I$18),($I$18-WEEKDAY($I$18,'設定'!$B$3)+1+27),"")</f>
        <v/>
      </c>
      <c r="P26" s="28" t="n"/>
      <c r="Q26" s="17">
        <f>IF(MONTH(($Q$18-WEEKDAY($Q$18,'設定'!$B$3)+1+21))=MONTH($Q$18),($Q$18-WEEKDAY($Q$18,'設定'!$B$3)+1+21),"")</f>
        <v/>
      </c>
      <c r="R26" s="17">
        <f>IF(MONTH(($Q$18-WEEKDAY($Q$18,'設定'!$B$3)+1+22))=MONTH($Q$18),($Q$18-WEEKDAY($Q$18,'設定'!$B$3)+1+22),"")</f>
        <v/>
      </c>
      <c r="S26" s="17">
        <f>IF(MONTH(($Q$18-WEEKDAY($Q$18,'設定'!$B$3)+1+23))=MONTH($Q$18),($Q$18-WEEKDAY($Q$18,'設定'!$B$3)+1+23),"")</f>
        <v/>
      </c>
      <c r="T26" s="17">
        <f>IF(MONTH(($Q$18-WEEKDAY($Q$18,'設定'!$B$3)+1+24))=MONTH($Q$18),($Q$18-WEEKDAY($Q$18,'設定'!$B$3)+1+24),"")</f>
        <v/>
      </c>
      <c r="U26" s="17">
        <f>IF(MONTH(($Q$18-WEEKDAY($Q$18,'設定'!$B$3)+1+25))=MONTH($Q$18),($Q$18-WEEKDAY($Q$18,'設定'!$B$3)+1+25),"")</f>
        <v/>
      </c>
      <c r="V26" s="17">
        <f>IF(MONTH(($Q$18-WEEKDAY($Q$18,'設定'!$B$3)+1+26))=MONTH($Q$18),($Q$18-WEEKDAY($Q$18,'設定'!$B$3)+1+26),"")</f>
        <v/>
      </c>
      <c r="W26" s="17">
        <f>IF(MONTH(($Q$18-WEEKDAY($Q$18,'設定'!$B$3)+1+27))=MONTH($Q$18),($Q$18-WEEKDAY($Q$18,'設定'!$B$3)+1+27),"")</f>
        <v/>
      </c>
      <c r="X26" s="28" t="n"/>
      <c r="Y26" s="17">
        <f>IF(MONTH(($Y$18-WEEKDAY($Y$18,'設定'!$B$3)+1+21))=MONTH($Y$18),($Y$18-WEEKDAY($Y$18,'設定'!$B$3)+1+21),"")</f>
        <v/>
      </c>
      <c r="Z26" s="17">
        <f>IF(MONTH(($Y$18-WEEKDAY($Y$18,'設定'!$B$3)+1+22))=MONTH($Y$18),($Y$18-WEEKDAY($Y$18,'設定'!$B$3)+1+22),"")</f>
        <v/>
      </c>
      <c r="AA26" s="17">
        <f>IF(MONTH(($Y$18-WEEKDAY($Y$18,'設定'!$B$3)+1+23))=MONTH($Y$18),($Y$18-WEEKDAY($Y$18,'設定'!$B$3)+1+23),"")</f>
        <v/>
      </c>
      <c r="AB26" s="17">
        <f>IF(MONTH(($Y$18-WEEKDAY($Y$18,'設定'!$B$3)+1+24))=MONTH($Y$18),($Y$18-WEEKDAY($Y$18,'設定'!$B$3)+1+24),"")</f>
        <v/>
      </c>
      <c r="AC26" s="17">
        <f>IF(MONTH(($Y$18-WEEKDAY($Y$18,'設定'!$B$3)+1+25))=MONTH($Y$18),($Y$18-WEEKDAY($Y$18,'設定'!$B$3)+1+25),"")</f>
        <v/>
      </c>
      <c r="AD26" s="17">
        <f>IF(MONTH(($Y$18-WEEKDAY($Y$18,'設定'!$B$3)+1+26))=MONTH($Y$18),($Y$18-WEEKDAY($Y$18,'設定'!$B$3)+1+26),"")</f>
        <v/>
      </c>
      <c r="AE26" s="17">
        <f>IF(MONTH(($Y$18-WEEKDAY($Y$18,'設定'!$B$3)+1+27))=MONTH($Y$18),($Y$18-WEEKDAY($Y$18,'設定'!$B$3)+1+27),"")</f>
        <v/>
      </c>
    </row>
    <row r="27" ht="11" customHeight="1">
      <c r="A27" s="18">
        <f>IF(A26="","",IFERROR(INDEX('祝日'!$B$2:$B$17,MATCH(A26,'祝日'!$A$2:$A$17,0)),IFERROR(INDEX('祝日'!$B$22:$B$37,MATCH(A26,'祝日'!$A$22:$A$37,0)),IF(COUNTIF('祝日'!$D$2:$D$17,A26)+COUNTIF('祝日'!$D$22:$D$37,A26)&gt;0,"振替休日",IF(COUNTIF('祝日'!$E$2:$E$17,A26)+COUNTIF('祝日'!$E$22:$E$37,A26)&gt;0,"国民の休日",IF(COUNTIF('設定'!$A$11:$A$20,A26)&gt;0,INDEX('設定'!$B$11:$B$20,MATCH(A26,'設定'!$A$11:$A$20,0))&amp;"",""))))))</f>
        <v/>
      </c>
      <c r="B27" s="18">
        <f>IF(B26="","",IFERROR(INDEX('祝日'!$B$2:$B$17,MATCH(B26,'祝日'!$A$2:$A$17,0)),IFERROR(INDEX('祝日'!$B$22:$B$37,MATCH(B26,'祝日'!$A$22:$A$37,0)),IF(COUNTIF('祝日'!$D$2:$D$17,B26)+COUNTIF('祝日'!$D$22:$D$37,B26)&gt;0,"振替休日",IF(COUNTIF('祝日'!$E$2:$E$17,B26)+COUNTIF('祝日'!$E$22:$E$37,B26)&gt;0,"国民の休日",IF(COUNTIF('設定'!$A$11:$A$20,B26)&gt;0,INDEX('設定'!$B$11:$B$20,MATCH(B26,'設定'!$A$11:$A$20,0))&amp;"",""))))))</f>
        <v/>
      </c>
      <c r="C27" s="18">
        <f>IF(C26="","",IFERROR(INDEX('祝日'!$B$2:$B$17,MATCH(C26,'祝日'!$A$2:$A$17,0)),IFERROR(INDEX('祝日'!$B$22:$B$37,MATCH(C26,'祝日'!$A$22:$A$37,0)),IF(COUNTIF('祝日'!$D$2:$D$17,C26)+COUNTIF('祝日'!$D$22:$D$37,C26)&gt;0,"振替休日",IF(COUNTIF('祝日'!$E$2:$E$17,C26)+COUNTIF('祝日'!$E$22:$E$37,C26)&gt;0,"国民の休日",IF(COUNTIF('設定'!$A$11:$A$20,C26)&gt;0,INDEX('設定'!$B$11:$B$20,MATCH(C26,'設定'!$A$11:$A$20,0))&amp;"",""))))))</f>
        <v/>
      </c>
      <c r="D27" s="18">
        <f>IF(D26="","",IFERROR(INDEX('祝日'!$B$2:$B$17,MATCH(D26,'祝日'!$A$2:$A$17,0)),IFERROR(INDEX('祝日'!$B$22:$B$37,MATCH(D26,'祝日'!$A$22:$A$37,0)),IF(COUNTIF('祝日'!$D$2:$D$17,D26)+COUNTIF('祝日'!$D$22:$D$37,D26)&gt;0,"振替休日",IF(COUNTIF('祝日'!$E$2:$E$17,D26)+COUNTIF('祝日'!$E$22:$E$37,D26)&gt;0,"国民の休日",IF(COUNTIF('設定'!$A$11:$A$20,D26)&gt;0,INDEX('設定'!$B$11:$B$20,MATCH(D26,'設定'!$A$11:$A$20,0))&amp;"",""))))))</f>
        <v/>
      </c>
      <c r="E27" s="18">
        <f>IF(E26="","",IFERROR(INDEX('祝日'!$B$2:$B$17,MATCH(E26,'祝日'!$A$2:$A$17,0)),IFERROR(INDEX('祝日'!$B$22:$B$37,MATCH(E26,'祝日'!$A$22:$A$37,0)),IF(COUNTIF('祝日'!$D$2:$D$17,E26)+COUNTIF('祝日'!$D$22:$D$37,E26)&gt;0,"振替休日",IF(COUNTIF('祝日'!$E$2:$E$17,E26)+COUNTIF('祝日'!$E$22:$E$37,E26)&gt;0,"国民の休日",IF(COUNTIF('設定'!$A$11:$A$20,E26)&gt;0,INDEX('設定'!$B$11:$B$20,MATCH(E26,'設定'!$A$11:$A$20,0))&amp;"",""))))))</f>
        <v/>
      </c>
      <c r="F27" s="18">
        <f>IF(F26="","",IFERROR(INDEX('祝日'!$B$2:$B$17,MATCH(F26,'祝日'!$A$2:$A$17,0)),IFERROR(INDEX('祝日'!$B$22:$B$37,MATCH(F26,'祝日'!$A$22:$A$37,0)),IF(COUNTIF('祝日'!$D$2:$D$17,F26)+COUNTIF('祝日'!$D$22:$D$37,F26)&gt;0,"振替休日",IF(COUNTIF('祝日'!$E$2:$E$17,F26)+COUNTIF('祝日'!$E$22:$E$37,F26)&gt;0,"国民の休日",IF(COUNTIF('設定'!$A$11:$A$20,F26)&gt;0,INDEX('設定'!$B$11:$B$20,MATCH(F26,'設定'!$A$11:$A$20,0))&amp;"",""))))))</f>
        <v/>
      </c>
      <c r="G27" s="18">
        <f>IF(G26="","",IFERROR(INDEX('祝日'!$B$2:$B$17,MATCH(G26,'祝日'!$A$2:$A$17,0)),IFERROR(INDEX('祝日'!$B$22:$B$37,MATCH(G26,'祝日'!$A$22:$A$37,0)),IF(COUNTIF('祝日'!$D$2:$D$17,G26)+COUNTIF('祝日'!$D$22:$D$37,G26)&gt;0,"振替休日",IF(COUNTIF('祝日'!$E$2:$E$17,G26)+COUNTIF('祝日'!$E$22:$E$37,G26)&gt;0,"国民の休日",IF(COUNTIF('設定'!$A$11:$A$20,G26)&gt;0,INDEX('設定'!$B$11:$B$20,MATCH(G26,'設定'!$A$11:$A$20,0))&amp;"",""))))))</f>
        <v/>
      </c>
      <c r="H27" s="28" t="n"/>
      <c r="I27" s="18">
        <f>IF(I26="","",IFERROR(INDEX('祝日'!$B$2:$B$17,MATCH(I26,'祝日'!$A$2:$A$17,0)),IFERROR(INDEX('祝日'!$B$22:$B$37,MATCH(I26,'祝日'!$A$22:$A$37,0)),IF(COUNTIF('祝日'!$D$2:$D$17,I26)+COUNTIF('祝日'!$D$22:$D$37,I26)&gt;0,"振替休日",IF(COUNTIF('祝日'!$E$2:$E$17,I26)+COUNTIF('祝日'!$E$22:$E$37,I26)&gt;0,"国民の休日",IF(COUNTIF('設定'!$A$11:$A$20,I26)&gt;0,INDEX('設定'!$B$11:$B$20,MATCH(I26,'設定'!$A$11:$A$20,0))&amp;"",""))))))</f>
        <v/>
      </c>
      <c r="J27" s="18">
        <f>IF(J26="","",IFERROR(INDEX('祝日'!$B$2:$B$17,MATCH(J26,'祝日'!$A$2:$A$17,0)),IFERROR(INDEX('祝日'!$B$22:$B$37,MATCH(J26,'祝日'!$A$22:$A$37,0)),IF(COUNTIF('祝日'!$D$2:$D$17,J26)+COUNTIF('祝日'!$D$22:$D$37,J26)&gt;0,"振替休日",IF(COUNTIF('祝日'!$E$2:$E$17,J26)+COUNTIF('祝日'!$E$22:$E$37,J26)&gt;0,"国民の休日",IF(COUNTIF('設定'!$A$11:$A$20,J26)&gt;0,INDEX('設定'!$B$11:$B$20,MATCH(J26,'設定'!$A$11:$A$20,0))&amp;"",""))))))</f>
        <v/>
      </c>
      <c r="K27" s="18">
        <f>IF(K26="","",IFERROR(INDEX('祝日'!$B$2:$B$17,MATCH(K26,'祝日'!$A$2:$A$17,0)),IFERROR(INDEX('祝日'!$B$22:$B$37,MATCH(K26,'祝日'!$A$22:$A$37,0)),IF(COUNTIF('祝日'!$D$2:$D$17,K26)+COUNTIF('祝日'!$D$22:$D$37,K26)&gt;0,"振替休日",IF(COUNTIF('祝日'!$E$2:$E$17,K26)+COUNTIF('祝日'!$E$22:$E$37,K26)&gt;0,"国民の休日",IF(COUNTIF('設定'!$A$11:$A$20,K26)&gt;0,INDEX('設定'!$B$11:$B$20,MATCH(K26,'設定'!$A$11:$A$20,0))&amp;"",""))))))</f>
        <v/>
      </c>
      <c r="L27" s="18">
        <f>IF(L26="","",IFERROR(INDEX('祝日'!$B$2:$B$17,MATCH(L26,'祝日'!$A$2:$A$17,0)),IFERROR(INDEX('祝日'!$B$22:$B$37,MATCH(L26,'祝日'!$A$22:$A$37,0)),IF(COUNTIF('祝日'!$D$2:$D$17,L26)+COUNTIF('祝日'!$D$22:$D$37,L26)&gt;0,"振替休日",IF(COUNTIF('祝日'!$E$2:$E$17,L26)+COUNTIF('祝日'!$E$22:$E$37,L26)&gt;0,"国民の休日",IF(COUNTIF('設定'!$A$11:$A$20,L26)&gt;0,INDEX('設定'!$B$11:$B$20,MATCH(L26,'設定'!$A$11:$A$20,0))&amp;"",""))))))</f>
        <v/>
      </c>
      <c r="M27" s="18">
        <f>IF(M26="","",IFERROR(INDEX('祝日'!$B$2:$B$17,MATCH(M26,'祝日'!$A$2:$A$17,0)),IFERROR(INDEX('祝日'!$B$22:$B$37,MATCH(M26,'祝日'!$A$22:$A$37,0)),IF(COUNTIF('祝日'!$D$2:$D$17,M26)+COUNTIF('祝日'!$D$22:$D$37,M26)&gt;0,"振替休日",IF(COUNTIF('祝日'!$E$2:$E$17,M26)+COUNTIF('祝日'!$E$22:$E$37,M26)&gt;0,"国民の休日",IF(COUNTIF('設定'!$A$11:$A$20,M26)&gt;0,INDEX('設定'!$B$11:$B$20,MATCH(M26,'設定'!$A$11:$A$20,0))&amp;"",""))))))</f>
        <v/>
      </c>
      <c r="N27" s="18">
        <f>IF(N26="","",IFERROR(INDEX('祝日'!$B$2:$B$17,MATCH(N26,'祝日'!$A$2:$A$17,0)),IFERROR(INDEX('祝日'!$B$22:$B$37,MATCH(N26,'祝日'!$A$22:$A$37,0)),IF(COUNTIF('祝日'!$D$2:$D$17,N26)+COUNTIF('祝日'!$D$22:$D$37,N26)&gt;0,"振替休日",IF(COUNTIF('祝日'!$E$2:$E$17,N26)+COUNTIF('祝日'!$E$22:$E$37,N26)&gt;0,"国民の休日",IF(COUNTIF('設定'!$A$11:$A$20,N26)&gt;0,INDEX('設定'!$B$11:$B$20,MATCH(N26,'設定'!$A$11:$A$20,0))&amp;"",""))))))</f>
        <v/>
      </c>
      <c r="O27" s="18">
        <f>IF(O26="","",IFERROR(INDEX('祝日'!$B$2:$B$17,MATCH(O26,'祝日'!$A$2:$A$17,0)),IFERROR(INDEX('祝日'!$B$22:$B$37,MATCH(O26,'祝日'!$A$22:$A$37,0)),IF(COUNTIF('祝日'!$D$2:$D$17,O26)+COUNTIF('祝日'!$D$22:$D$37,O26)&gt;0,"振替休日",IF(COUNTIF('祝日'!$E$2:$E$17,O26)+COUNTIF('祝日'!$E$22:$E$37,O26)&gt;0,"国民の休日",IF(COUNTIF('設定'!$A$11:$A$20,O26)&gt;0,INDEX('設定'!$B$11:$B$20,MATCH(O26,'設定'!$A$11:$A$20,0))&amp;"",""))))))</f>
        <v/>
      </c>
      <c r="P27" s="28" t="n"/>
      <c r="Q27" s="18">
        <f>IF(Q26="","",IFERROR(INDEX('祝日'!$B$2:$B$17,MATCH(Q26,'祝日'!$A$2:$A$17,0)),IFERROR(INDEX('祝日'!$B$22:$B$37,MATCH(Q26,'祝日'!$A$22:$A$37,0)),IF(COUNTIF('祝日'!$D$2:$D$17,Q26)+COUNTIF('祝日'!$D$22:$D$37,Q26)&gt;0,"振替休日",IF(COUNTIF('祝日'!$E$2:$E$17,Q26)+COUNTIF('祝日'!$E$22:$E$37,Q26)&gt;0,"国民の休日",IF(COUNTIF('設定'!$A$11:$A$20,Q26)&gt;0,INDEX('設定'!$B$11:$B$20,MATCH(Q26,'設定'!$A$11:$A$20,0))&amp;"",""))))))</f>
        <v/>
      </c>
      <c r="R27" s="18">
        <f>IF(R26="","",IFERROR(INDEX('祝日'!$B$2:$B$17,MATCH(R26,'祝日'!$A$2:$A$17,0)),IFERROR(INDEX('祝日'!$B$22:$B$37,MATCH(R26,'祝日'!$A$22:$A$37,0)),IF(COUNTIF('祝日'!$D$2:$D$17,R26)+COUNTIF('祝日'!$D$22:$D$37,R26)&gt;0,"振替休日",IF(COUNTIF('祝日'!$E$2:$E$17,R26)+COUNTIF('祝日'!$E$22:$E$37,R26)&gt;0,"国民の休日",IF(COUNTIF('設定'!$A$11:$A$20,R26)&gt;0,INDEX('設定'!$B$11:$B$20,MATCH(R26,'設定'!$A$11:$A$20,0))&amp;"",""))))))</f>
        <v/>
      </c>
      <c r="S27" s="18">
        <f>IF(S26="","",IFERROR(INDEX('祝日'!$B$2:$B$17,MATCH(S26,'祝日'!$A$2:$A$17,0)),IFERROR(INDEX('祝日'!$B$22:$B$37,MATCH(S26,'祝日'!$A$22:$A$37,0)),IF(COUNTIF('祝日'!$D$2:$D$17,S26)+COUNTIF('祝日'!$D$22:$D$37,S26)&gt;0,"振替休日",IF(COUNTIF('祝日'!$E$2:$E$17,S26)+COUNTIF('祝日'!$E$22:$E$37,S26)&gt;0,"国民の休日",IF(COUNTIF('設定'!$A$11:$A$20,S26)&gt;0,INDEX('設定'!$B$11:$B$20,MATCH(S26,'設定'!$A$11:$A$20,0))&amp;"",""))))))</f>
        <v/>
      </c>
      <c r="T27" s="18">
        <f>IF(T26="","",IFERROR(INDEX('祝日'!$B$2:$B$17,MATCH(T26,'祝日'!$A$2:$A$17,0)),IFERROR(INDEX('祝日'!$B$22:$B$37,MATCH(T26,'祝日'!$A$22:$A$37,0)),IF(COUNTIF('祝日'!$D$2:$D$17,T26)+COUNTIF('祝日'!$D$22:$D$37,T26)&gt;0,"振替休日",IF(COUNTIF('祝日'!$E$2:$E$17,T26)+COUNTIF('祝日'!$E$22:$E$37,T26)&gt;0,"国民の休日",IF(COUNTIF('設定'!$A$11:$A$20,T26)&gt;0,INDEX('設定'!$B$11:$B$20,MATCH(T26,'設定'!$A$11:$A$20,0))&amp;"",""))))))</f>
        <v/>
      </c>
      <c r="U27" s="18">
        <f>IF(U26="","",IFERROR(INDEX('祝日'!$B$2:$B$17,MATCH(U26,'祝日'!$A$2:$A$17,0)),IFERROR(INDEX('祝日'!$B$22:$B$37,MATCH(U26,'祝日'!$A$22:$A$37,0)),IF(COUNTIF('祝日'!$D$2:$D$17,U26)+COUNTIF('祝日'!$D$22:$D$37,U26)&gt;0,"振替休日",IF(COUNTIF('祝日'!$E$2:$E$17,U26)+COUNTIF('祝日'!$E$22:$E$37,U26)&gt;0,"国民の休日",IF(COUNTIF('設定'!$A$11:$A$20,U26)&gt;0,INDEX('設定'!$B$11:$B$20,MATCH(U26,'設定'!$A$11:$A$20,0))&amp;"",""))))))</f>
        <v/>
      </c>
      <c r="V27" s="18">
        <f>IF(V26="","",IFERROR(INDEX('祝日'!$B$2:$B$17,MATCH(V26,'祝日'!$A$2:$A$17,0)),IFERROR(INDEX('祝日'!$B$22:$B$37,MATCH(V26,'祝日'!$A$22:$A$37,0)),IF(COUNTIF('祝日'!$D$2:$D$17,V26)+COUNTIF('祝日'!$D$22:$D$37,V26)&gt;0,"振替休日",IF(COUNTIF('祝日'!$E$2:$E$17,V26)+COUNTIF('祝日'!$E$22:$E$37,V26)&gt;0,"国民の休日",IF(COUNTIF('設定'!$A$11:$A$20,V26)&gt;0,INDEX('設定'!$B$11:$B$20,MATCH(V26,'設定'!$A$11:$A$20,0))&amp;"",""))))))</f>
        <v/>
      </c>
      <c r="W27" s="18">
        <f>IF(W26="","",IFERROR(INDEX('祝日'!$B$2:$B$17,MATCH(W26,'祝日'!$A$2:$A$17,0)),IFERROR(INDEX('祝日'!$B$22:$B$37,MATCH(W26,'祝日'!$A$22:$A$37,0)),IF(COUNTIF('祝日'!$D$2:$D$17,W26)+COUNTIF('祝日'!$D$22:$D$37,W26)&gt;0,"振替休日",IF(COUNTIF('祝日'!$E$2:$E$17,W26)+COUNTIF('祝日'!$E$22:$E$37,W26)&gt;0,"国民の休日",IF(COUNTIF('設定'!$A$11:$A$20,W26)&gt;0,INDEX('設定'!$B$11:$B$20,MATCH(W26,'設定'!$A$11:$A$20,0))&amp;"",""))))))</f>
        <v/>
      </c>
      <c r="X27" s="28" t="n"/>
      <c r="Y27" s="18">
        <f>IF(Y26="","",IFERROR(INDEX('祝日'!$B$2:$B$17,MATCH(Y26,'祝日'!$A$2:$A$17,0)),IFERROR(INDEX('祝日'!$B$22:$B$37,MATCH(Y26,'祝日'!$A$22:$A$37,0)),IF(COUNTIF('祝日'!$D$2:$D$17,Y26)+COUNTIF('祝日'!$D$22:$D$37,Y26)&gt;0,"振替休日",IF(COUNTIF('祝日'!$E$2:$E$17,Y26)+COUNTIF('祝日'!$E$22:$E$37,Y26)&gt;0,"国民の休日",IF(COUNTIF('設定'!$A$11:$A$20,Y26)&gt;0,INDEX('設定'!$B$11:$B$20,MATCH(Y26,'設定'!$A$11:$A$20,0))&amp;"",""))))))</f>
        <v/>
      </c>
      <c r="Z27" s="18">
        <f>IF(Z26="","",IFERROR(INDEX('祝日'!$B$2:$B$17,MATCH(Z26,'祝日'!$A$2:$A$17,0)),IFERROR(INDEX('祝日'!$B$22:$B$37,MATCH(Z26,'祝日'!$A$22:$A$37,0)),IF(COUNTIF('祝日'!$D$2:$D$17,Z26)+COUNTIF('祝日'!$D$22:$D$37,Z26)&gt;0,"振替休日",IF(COUNTIF('祝日'!$E$2:$E$17,Z26)+COUNTIF('祝日'!$E$22:$E$37,Z26)&gt;0,"国民の休日",IF(COUNTIF('設定'!$A$11:$A$20,Z26)&gt;0,INDEX('設定'!$B$11:$B$20,MATCH(Z26,'設定'!$A$11:$A$20,0))&amp;"",""))))))</f>
        <v/>
      </c>
      <c r="AA27" s="18">
        <f>IF(AA26="","",IFERROR(INDEX('祝日'!$B$2:$B$17,MATCH(AA26,'祝日'!$A$2:$A$17,0)),IFERROR(INDEX('祝日'!$B$22:$B$37,MATCH(AA26,'祝日'!$A$22:$A$37,0)),IF(COUNTIF('祝日'!$D$2:$D$17,AA26)+COUNTIF('祝日'!$D$22:$D$37,AA26)&gt;0,"振替休日",IF(COUNTIF('祝日'!$E$2:$E$17,AA26)+COUNTIF('祝日'!$E$22:$E$37,AA26)&gt;0,"国民の休日",IF(COUNTIF('設定'!$A$11:$A$20,AA26)&gt;0,INDEX('設定'!$B$11:$B$20,MATCH(AA26,'設定'!$A$11:$A$20,0))&amp;"",""))))))</f>
        <v/>
      </c>
      <c r="AB27" s="18">
        <f>IF(AB26="","",IFERROR(INDEX('祝日'!$B$2:$B$17,MATCH(AB26,'祝日'!$A$2:$A$17,0)),IFERROR(INDEX('祝日'!$B$22:$B$37,MATCH(AB26,'祝日'!$A$22:$A$37,0)),IF(COUNTIF('祝日'!$D$2:$D$17,AB26)+COUNTIF('祝日'!$D$22:$D$37,AB26)&gt;0,"振替休日",IF(COUNTIF('祝日'!$E$2:$E$17,AB26)+COUNTIF('祝日'!$E$22:$E$37,AB26)&gt;0,"国民の休日",IF(COUNTIF('設定'!$A$11:$A$20,AB26)&gt;0,INDEX('設定'!$B$11:$B$20,MATCH(AB26,'設定'!$A$11:$A$20,0))&amp;"",""))))))</f>
        <v/>
      </c>
      <c r="AC27" s="18">
        <f>IF(AC26="","",IFERROR(INDEX('祝日'!$B$2:$B$17,MATCH(AC26,'祝日'!$A$2:$A$17,0)),IFERROR(INDEX('祝日'!$B$22:$B$37,MATCH(AC26,'祝日'!$A$22:$A$37,0)),IF(COUNTIF('祝日'!$D$2:$D$17,AC26)+COUNTIF('祝日'!$D$22:$D$37,AC26)&gt;0,"振替休日",IF(COUNTIF('祝日'!$E$2:$E$17,AC26)+COUNTIF('祝日'!$E$22:$E$37,AC26)&gt;0,"国民の休日",IF(COUNTIF('設定'!$A$11:$A$20,AC26)&gt;0,INDEX('設定'!$B$11:$B$20,MATCH(AC26,'設定'!$A$11:$A$20,0))&amp;"",""))))))</f>
        <v/>
      </c>
      <c r="AD27" s="18">
        <f>IF(AD26="","",IFERROR(INDEX('祝日'!$B$2:$B$17,MATCH(AD26,'祝日'!$A$2:$A$17,0)),IFERROR(INDEX('祝日'!$B$22:$B$37,MATCH(AD26,'祝日'!$A$22:$A$37,0)),IF(COUNTIF('祝日'!$D$2:$D$17,AD26)+COUNTIF('祝日'!$D$22:$D$37,AD26)&gt;0,"振替休日",IF(COUNTIF('祝日'!$E$2:$E$17,AD26)+COUNTIF('祝日'!$E$22:$E$37,AD26)&gt;0,"国民の休日",IF(COUNTIF('設定'!$A$11:$A$20,AD26)&gt;0,INDEX('設定'!$B$11:$B$20,MATCH(AD26,'設定'!$A$11:$A$20,0))&amp;"",""))))))</f>
        <v/>
      </c>
      <c r="AE27" s="18">
        <f>IF(AE26="","",IFERROR(INDEX('祝日'!$B$2:$B$17,MATCH(AE26,'祝日'!$A$2:$A$17,0)),IFERROR(INDEX('祝日'!$B$22:$B$37,MATCH(AE26,'祝日'!$A$22:$A$37,0)),IF(COUNTIF('祝日'!$D$2:$D$17,AE26)+COUNTIF('祝日'!$D$22:$D$37,AE26)&gt;0,"振替休日",IF(COUNTIF('祝日'!$E$2:$E$17,AE26)+COUNTIF('祝日'!$E$22:$E$37,AE26)&gt;0,"国民の休日",IF(COUNTIF('設定'!$A$11:$A$20,AE26)&gt;0,INDEX('設定'!$B$11:$B$20,MATCH(AE26,'設定'!$A$11:$A$20,0))&amp;"",""))))))</f>
        <v/>
      </c>
    </row>
    <row r="28" ht="17" customHeight="1">
      <c r="A28" s="17">
        <f>IF(MONTH(($A$18-WEEKDAY($A$18,'設定'!$B$3)+1+28))=MONTH($A$18),($A$18-WEEKDAY($A$18,'設定'!$B$3)+1+28),"")</f>
        <v/>
      </c>
      <c r="B28" s="17">
        <f>IF(MONTH(($A$18-WEEKDAY($A$18,'設定'!$B$3)+1+29))=MONTH($A$18),($A$18-WEEKDAY($A$18,'設定'!$B$3)+1+29),"")</f>
        <v/>
      </c>
      <c r="C28" s="17">
        <f>IF(MONTH(($A$18-WEEKDAY($A$18,'設定'!$B$3)+1+30))=MONTH($A$18),($A$18-WEEKDAY($A$18,'設定'!$B$3)+1+30),"")</f>
        <v/>
      </c>
      <c r="D28" s="17">
        <f>IF(MONTH(($A$18-WEEKDAY($A$18,'設定'!$B$3)+1+31))=MONTH($A$18),($A$18-WEEKDAY($A$18,'設定'!$B$3)+1+31),"")</f>
        <v/>
      </c>
      <c r="E28" s="17">
        <f>IF(MONTH(($A$18-WEEKDAY($A$18,'設定'!$B$3)+1+32))=MONTH($A$18),($A$18-WEEKDAY($A$18,'設定'!$B$3)+1+32),"")</f>
        <v/>
      </c>
      <c r="F28" s="17">
        <f>IF(MONTH(($A$18-WEEKDAY($A$18,'設定'!$B$3)+1+33))=MONTH($A$18),($A$18-WEEKDAY($A$18,'設定'!$B$3)+1+33),"")</f>
        <v/>
      </c>
      <c r="G28" s="17">
        <f>IF(MONTH(($A$18-WEEKDAY($A$18,'設定'!$B$3)+1+34))=MONTH($A$18),($A$18-WEEKDAY($A$18,'設定'!$B$3)+1+34),"")</f>
        <v/>
      </c>
      <c r="H28" s="28" t="n"/>
      <c r="I28" s="17">
        <f>IF(MONTH(($I$18-WEEKDAY($I$18,'設定'!$B$3)+1+28))=MONTH($I$18),($I$18-WEEKDAY($I$18,'設定'!$B$3)+1+28),"")</f>
        <v/>
      </c>
      <c r="J28" s="17">
        <f>IF(MONTH(($I$18-WEEKDAY($I$18,'設定'!$B$3)+1+29))=MONTH($I$18),($I$18-WEEKDAY($I$18,'設定'!$B$3)+1+29),"")</f>
        <v/>
      </c>
      <c r="K28" s="17">
        <f>IF(MONTH(($I$18-WEEKDAY($I$18,'設定'!$B$3)+1+30))=MONTH($I$18),($I$18-WEEKDAY($I$18,'設定'!$B$3)+1+30),"")</f>
        <v/>
      </c>
      <c r="L28" s="17">
        <f>IF(MONTH(($I$18-WEEKDAY($I$18,'設定'!$B$3)+1+31))=MONTH($I$18),($I$18-WEEKDAY($I$18,'設定'!$B$3)+1+31),"")</f>
        <v/>
      </c>
      <c r="M28" s="17">
        <f>IF(MONTH(($I$18-WEEKDAY($I$18,'設定'!$B$3)+1+32))=MONTH($I$18),($I$18-WEEKDAY($I$18,'設定'!$B$3)+1+32),"")</f>
        <v/>
      </c>
      <c r="N28" s="17">
        <f>IF(MONTH(($I$18-WEEKDAY($I$18,'設定'!$B$3)+1+33))=MONTH($I$18),($I$18-WEEKDAY($I$18,'設定'!$B$3)+1+33),"")</f>
        <v/>
      </c>
      <c r="O28" s="17">
        <f>IF(MONTH(($I$18-WEEKDAY($I$18,'設定'!$B$3)+1+34))=MONTH($I$18),($I$18-WEEKDAY($I$18,'設定'!$B$3)+1+34),"")</f>
        <v/>
      </c>
      <c r="P28" s="28" t="n"/>
      <c r="Q28" s="17">
        <f>IF(MONTH(($Q$18-WEEKDAY($Q$18,'設定'!$B$3)+1+28))=MONTH($Q$18),($Q$18-WEEKDAY($Q$18,'設定'!$B$3)+1+28),"")</f>
        <v/>
      </c>
      <c r="R28" s="17">
        <f>IF(MONTH(($Q$18-WEEKDAY($Q$18,'設定'!$B$3)+1+29))=MONTH($Q$18),($Q$18-WEEKDAY($Q$18,'設定'!$B$3)+1+29),"")</f>
        <v/>
      </c>
      <c r="S28" s="17">
        <f>IF(MONTH(($Q$18-WEEKDAY($Q$18,'設定'!$B$3)+1+30))=MONTH($Q$18),($Q$18-WEEKDAY($Q$18,'設定'!$B$3)+1+30),"")</f>
        <v/>
      </c>
      <c r="T28" s="17">
        <f>IF(MONTH(($Q$18-WEEKDAY($Q$18,'設定'!$B$3)+1+31))=MONTH($Q$18),($Q$18-WEEKDAY($Q$18,'設定'!$B$3)+1+31),"")</f>
        <v/>
      </c>
      <c r="U28" s="17">
        <f>IF(MONTH(($Q$18-WEEKDAY($Q$18,'設定'!$B$3)+1+32))=MONTH($Q$18),($Q$18-WEEKDAY($Q$18,'設定'!$B$3)+1+32),"")</f>
        <v/>
      </c>
      <c r="V28" s="17">
        <f>IF(MONTH(($Q$18-WEEKDAY($Q$18,'設定'!$B$3)+1+33))=MONTH($Q$18),($Q$18-WEEKDAY($Q$18,'設定'!$B$3)+1+33),"")</f>
        <v/>
      </c>
      <c r="W28" s="17">
        <f>IF(MONTH(($Q$18-WEEKDAY($Q$18,'設定'!$B$3)+1+34))=MONTH($Q$18),($Q$18-WEEKDAY($Q$18,'設定'!$B$3)+1+34),"")</f>
        <v/>
      </c>
      <c r="X28" s="28" t="n"/>
      <c r="Y28" s="17">
        <f>IF(MONTH(($Y$18-WEEKDAY($Y$18,'設定'!$B$3)+1+28))=MONTH($Y$18),($Y$18-WEEKDAY($Y$18,'設定'!$B$3)+1+28),"")</f>
        <v/>
      </c>
      <c r="Z28" s="17">
        <f>IF(MONTH(($Y$18-WEEKDAY($Y$18,'設定'!$B$3)+1+29))=MONTH($Y$18),($Y$18-WEEKDAY($Y$18,'設定'!$B$3)+1+29),"")</f>
        <v/>
      </c>
      <c r="AA28" s="17">
        <f>IF(MONTH(($Y$18-WEEKDAY($Y$18,'設定'!$B$3)+1+30))=MONTH($Y$18),($Y$18-WEEKDAY($Y$18,'設定'!$B$3)+1+30),"")</f>
        <v/>
      </c>
      <c r="AB28" s="17">
        <f>IF(MONTH(($Y$18-WEEKDAY($Y$18,'設定'!$B$3)+1+31))=MONTH($Y$18),($Y$18-WEEKDAY($Y$18,'設定'!$B$3)+1+31),"")</f>
        <v/>
      </c>
      <c r="AC28" s="17">
        <f>IF(MONTH(($Y$18-WEEKDAY($Y$18,'設定'!$B$3)+1+32))=MONTH($Y$18),($Y$18-WEEKDAY($Y$18,'設定'!$B$3)+1+32),"")</f>
        <v/>
      </c>
      <c r="AD28" s="17">
        <f>IF(MONTH(($Y$18-WEEKDAY($Y$18,'設定'!$B$3)+1+33))=MONTH($Y$18),($Y$18-WEEKDAY($Y$18,'設定'!$B$3)+1+33),"")</f>
        <v/>
      </c>
      <c r="AE28" s="17">
        <f>IF(MONTH(($Y$18-WEEKDAY($Y$18,'設定'!$B$3)+1+34))=MONTH($Y$18),($Y$18-WEEKDAY($Y$18,'設定'!$B$3)+1+34),"")</f>
        <v/>
      </c>
    </row>
    <row r="29" ht="11" customHeight="1">
      <c r="A29" s="18">
        <f>IF(A28="","",IFERROR(INDEX('祝日'!$B$2:$B$17,MATCH(A28,'祝日'!$A$2:$A$17,0)),IFERROR(INDEX('祝日'!$B$22:$B$37,MATCH(A28,'祝日'!$A$22:$A$37,0)),IF(COUNTIF('祝日'!$D$2:$D$17,A28)+COUNTIF('祝日'!$D$22:$D$37,A28)&gt;0,"振替休日",IF(COUNTIF('祝日'!$E$2:$E$17,A28)+COUNTIF('祝日'!$E$22:$E$37,A28)&gt;0,"国民の休日",IF(COUNTIF('設定'!$A$11:$A$20,A28)&gt;0,INDEX('設定'!$B$11:$B$20,MATCH(A28,'設定'!$A$11:$A$20,0))&amp;"",""))))))</f>
        <v/>
      </c>
      <c r="B29" s="18">
        <f>IF(B28="","",IFERROR(INDEX('祝日'!$B$2:$B$17,MATCH(B28,'祝日'!$A$2:$A$17,0)),IFERROR(INDEX('祝日'!$B$22:$B$37,MATCH(B28,'祝日'!$A$22:$A$37,0)),IF(COUNTIF('祝日'!$D$2:$D$17,B28)+COUNTIF('祝日'!$D$22:$D$37,B28)&gt;0,"振替休日",IF(COUNTIF('祝日'!$E$2:$E$17,B28)+COUNTIF('祝日'!$E$22:$E$37,B28)&gt;0,"国民の休日",IF(COUNTIF('設定'!$A$11:$A$20,B28)&gt;0,INDEX('設定'!$B$11:$B$20,MATCH(B28,'設定'!$A$11:$A$20,0))&amp;"",""))))))</f>
        <v/>
      </c>
      <c r="C29" s="18">
        <f>IF(C28="","",IFERROR(INDEX('祝日'!$B$2:$B$17,MATCH(C28,'祝日'!$A$2:$A$17,0)),IFERROR(INDEX('祝日'!$B$22:$B$37,MATCH(C28,'祝日'!$A$22:$A$37,0)),IF(COUNTIF('祝日'!$D$2:$D$17,C28)+COUNTIF('祝日'!$D$22:$D$37,C28)&gt;0,"振替休日",IF(COUNTIF('祝日'!$E$2:$E$17,C28)+COUNTIF('祝日'!$E$22:$E$37,C28)&gt;0,"国民の休日",IF(COUNTIF('設定'!$A$11:$A$20,C28)&gt;0,INDEX('設定'!$B$11:$B$20,MATCH(C28,'設定'!$A$11:$A$20,0))&amp;"",""))))))</f>
        <v/>
      </c>
      <c r="D29" s="18">
        <f>IF(D28="","",IFERROR(INDEX('祝日'!$B$2:$B$17,MATCH(D28,'祝日'!$A$2:$A$17,0)),IFERROR(INDEX('祝日'!$B$22:$B$37,MATCH(D28,'祝日'!$A$22:$A$37,0)),IF(COUNTIF('祝日'!$D$2:$D$17,D28)+COUNTIF('祝日'!$D$22:$D$37,D28)&gt;0,"振替休日",IF(COUNTIF('祝日'!$E$2:$E$17,D28)+COUNTIF('祝日'!$E$22:$E$37,D28)&gt;0,"国民の休日",IF(COUNTIF('設定'!$A$11:$A$20,D28)&gt;0,INDEX('設定'!$B$11:$B$20,MATCH(D28,'設定'!$A$11:$A$20,0))&amp;"",""))))))</f>
        <v/>
      </c>
      <c r="E29" s="18">
        <f>IF(E28="","",IFERROR(INDEX('祝日'!$B$2:$B$17,MATCH(E28,'祝日'!$A$2:$A$17,0)),IFERROR(INDEX('祝日'!$B$22:$B$37,MATCH(E28,'祝日'!$A$22:$A$37,0)),IF(COUNTIF('祝日'!$D$2:$D$17,E28)+COUNTIF('祝日'!$D$22:$D$37,E28)&gt;0,"振替休日",IF(COUNTIF('祝日'!$E$2:$E$17,E28)+COUNTIF('祝日'!$E$22:$E$37,E28)&gt;0,"国民の休日",IF(COUNTIF('設定'!$A$11:$A$20,E28)&gt;0,INDEX('設定'!$B$11:$B$20,MATCH(E28,'設定'!$A$11:$A$20,0))&amp;"",""))))))</f>
        <v/>
      </c>
      <c r="F29" s="18">
        <f>IF(F28="","",IFERROR(INDEX('祝日'!$B$2:$B$17,MATCH(F28,'祝日'!$A$2:$A$17,0)),IFERROR(INDEX('祝日'!$B$22:$B$37,MATCH(F28,'祝日'!$A$22:$A$37,0)),IF(COUNTIF('祝日'!$D$2:$D$17,F28)+COUNTIF('祝日'!$D$22:$D$37,F28)&gt;0,"振替休日",IF(COUNTIF('祝日'!$E$2:$E$17,F28)+COUNTIF('祝日'!$E$22:$E$37,F28)&gt;0,"国民の休日",IF(COUNTIF('設定'!$A$11:$A$20,F28)&gt;0,INDEX('設定'!$B$11:$B$20,MATCH(F28,'設定'!$A$11:$A$20,0))&amp;"",""))))))</f>
        <v/>
      </c>
      <c r="G29" s="18">
        <f>IF(G28="","",IFERROR(INDEX('祝日'!$B$2:$B$17,MATCH(G28,'祝日'!$A$2:$A$17,0)),IFERROR(INDEX('祝日'!$B$22:$B$37,MATCH(G28,'祝日'!$A$22:$A$37,0)),IF(COUNTIF('祝日'!$D$2:$D$17,G28)+COUNTIF('祝日'!$D$22:$D$37,G28)&gt;0,"振替休日",IF(COUNTIF('祝日'!$E$2:$E$17,G28)+COUNTIF('祝日'!$E$22:$E$37,G28)&gt;0,"国民の休日",IF(COUNTIF('設定'!$A$11:$A$20,G28)&gt;0,INDEX('設定'!$B$11:$B$20,MATCH(G28,'設定'!$A$11:$A$20,0))&amp;"",""))))))</f>
        <v/>
      </c>
      <c r="H29" s="28" t="n"/>
      <c r="I29" s="18">
        <f>IF(I28="","",IFERROR(INDEX('祝日'!$B$2:$B$17,MATCH(I28,'祝日'!$A$2:$A$17,0)),IFERROR(INDEX('祝日'!$B$22:$B$37,MATCH(I28,'祝日'!$A$22:$A$37,0)),IF(COUNTIF('祝日'!$D$2:$D$17,I28)+COUNTIF('祝日'!$D$22:$D$37,I28)&gt;0,"振替休日",IF(COUNTIF('祝日'!$E$2:$E$17,I28)+COUNTIF('祝日'!$E$22:$E$37,I28)&gt;0,"国民の休日",IF(COUNTIF('設定'!$A$11:$A$20,I28)&gt;0,INDEX('設定'!$B$11:$B$20,MATCH(I28,'設定'!$A$11:$A$20,0))&amp;"",""))))))</f>
        <v/>
      </c>
      <c r="J29" s="18">
        <f>IF(J28="","",IFERROR(INDEX('祝日'!$B$2:$B$17,MATCH(J28,'祝日'!$A$2:$A$17,0)),IFERROR(INDEX('祝日'!$B$22:$B$37,MATCH(J28,'祝日'!$A$22:$A$37,0)),IF(COUNTIF('祝日'!$D$2:$D$17,J28)+COUNTIF('祝日'!$D$22:$D$37,J28)&gt;0,"振替休日",IF(COUNTIF('祝日'!$E$2:$E$17,J28)+COUNTIF('祝日'!$E$22:$E$37,J28)&gt;0,"国民の休日",IF(COUNTIF('設定'!$A$11:$A$20,J28)&gt;0,INDEX('設定'!$B$11:$B$20,MATCH(J28,'設定'!$A$11:$A$20,0))&amp;"",""))))))</f>
        <v/>
      </c>
      <c r="K29" s="18">
        <f>IF(K28="","",IFERROR(INDEX('祝日'!$B$2:$B$17,MATCH(K28,'祝日'!$A$2:$A$17,0)),IFERROR(INDEX('祝日'!$B$22:$B$37,MATCH(K28,'祝日'!$A$22:$A$37,0)),IF(COUNTIF('祝日'!$D$2:$D$17,K28)+COUNTIF('祝日'!$D$22:$D$37,K28)&gt;0,"振替休日",IF(COUNTIF('祝日'!$E$2:$E$17,K28)+COUNTIF('祝日'!$E$22:$E$37,K28)&gt;0,"国民の休日",IF(COUNTIF('設定'!$A$11:$A$20,K28)&gt;0,INDEX('設定'!$B$11:$B$20,MATCH(K28,'設定'!$A$11:$A$20,0))&amp;"",""))))))</f>
        <v/>
      </c>
      <c r="L29" s="18">
        <f>IF(L28="","",IFERROR(INDEX('祝日'!$B$2:$B$17,MATCH(L28,'祝日'!$A$2:$A$17,0)),IFERROR(INDEX('祝日'!$B$22:$B$37,MATCH(L28,'祝日'!$A$22:$A$37,0)),IF(COUNTIF('祝日'!$D$2:$D$17,L28)+COUNTIF('祝日'!$D$22:$D$37,L28)&gt;0,"振替休日",IF(COUNTIF('祝日'!$E$2:$E$17,L28)+COUNTIF('祝日'!$E$22:$E$37,L28)&gt;0,"国民の休日",IF(COUNTIF('設定'!$A$11:$A$20,L28)&gt;0,INDEX('設定'!$B$11:$B$20,MATCH(L28,'設定'!$A$11:$A$20,0))&amp;"",""))))))</f>
        <v/>
      </c>
      <c r="M29" s="18">
        <f>IF(M28="","",IFERROR(INDEX('祝日'!$B$2:$B$17,MATCH(M28,'祝日'!$A$2:$A$17,0)),IFERROR(INDEX('祝日'!$B$22:$B$37,MATCH(M28,'祝日'!$A$22:$A$37,0)),IF(COUNTIF('祝日'!$D$2:$D$17,M28)+COUNTIF('祝日'!$D$22:$D$37,M28)&gt;0,"振替休日",IF(COUNTIF('祝日'!$E$2:$E$17,M28)+COUNTIF('祝日'!$E$22:$E$37,M28)&gt;0,"国民の休日",IF(COUNTIF('設定'!$A$11:$A$20,M28)&gt;0,INDEX('設定'!$B$11:$B$20,MATCH(M28,'設定'!$A$11:$A$20,0))&amp;"",""))))))</f>
        <v/>
      </c>
      <c r="N29" s="18">
        <f>IF(N28="","",IFERROR(INDEX('祝日'!$B$2:$B$17,MATCH(N28,'祝日'!$A$2:$A$17,0)),IFERROR(INDEX('祝日'!$B$22:$B$37,MATCH(N28,'祝日'!$A$22:$A$37,0)),IF(COUNTIF('祝日'!$D$2:$D$17,N28)+COUNTIF('祝日'!$D$22:$D$37,N28)&gt;0,"振替休日",IF(COUNTIF('祝日'!$E$2:$E$17,N28)+COUNTIF('祝日'!$E$22:$E$37,N28)&gt;0,"国民の休日",IF(COUNTIF('設定'!$A$11:$A$20,N28)&gt;0,INDEX('設定'!$B$11:$B$20,MATCH(N28,'設定'!$A$11:$A$20,0))&amp;"",""))))))</f>
        <v/>
      </c>
      <c r="O29" s="18">
        <f>IF(O28="","",IFERROR(INDEX('祝日'!$B$2:$B$17,MATCH(O28,'祝日'!$A$2:$A$17,0)),IFERROR(INDEX('祝日'!$B$22:$B$37,MATCH(O28,'祝日'!$A$22:$A$37,0)),IF(COUNTIF('祝日'!$D$2:$D$17,O28)+COUNTIF('祝日'!$D$22:$D$37,O28)&gt;0,"振替休日",IF(COUNTIF('祝日'!$E$2:$E$17,O28)+COUNTIF('祝日'!$E$22:$E$37,O28)&gt;0,"国民の休日",IF(COUNTIF('設定'!$A$11:$A$20,O28)&gt;0,INDEX('設定'!$B$11:$B$20,MATCH(O28,'設定'!$A$11:$A$20,0))&amp;"",""))))))</f>
        <v/>
      </c>
      <c r="P29" s="28" t="n"/>
      <c r="Q29" s="18">
        <f>IF(Q28="","",IFERROR(INDEX('祝日'!$B$2:$B$17,MATCH(Q28,'祝日'!$A$2:$A$17,0)),IFERROR(INDEX('祝日'!$B$22:$B$37,MATCH(Q28,'祝日'!$A$22:$A$37,0)),IF(COUNTIF('祝日'!$D$2:$D$17,Q28)+COUNTIF('祝日'!$D$22:$D$37,Q28)&gt;0,"振替休日",IF(COUNTIF('祝日'!$E$2:$E$17,Q28)+COUNTIF('祝日'!$E$22:$E$37,Q28)&gt;0,"国民の休日",IF(COUNTIF('設定'!$A$11:$A$20,Q28)&gt;0,INDEX('設定'!$B$11:$B$20,MATCH(Q28,'設定'!$A$11:$A$20,0))&amp;"",""))))))</f>
        <v/>
      </c>
      <c r="R29" s="18">
        <f>IF(R28="","",IFERROR(INDEX('祝日'!$B$2:$B$17,MATCH(R28,'祝日'!$A$2:$A$17,0)),IFERROR(INDEX('祝日'!$B$22:$B$37,MATCH(R28,'祝日'!$A$22:$A$37,0)),IF(COUNTIF('祝日'!$D$2:$D$17,R28)+COUNTIF('祝日'!$D$22:$D$37,R28)&gt;0,"振替休日",IF(COUNTIF('祝日'!$E$2:$E$17,R28)+COUNTIF('祝日'!$E$22:$E$37,R28)&gt;0,"国民の休日",IF(COUNTIF('設定'!$A$11:$A$20,R28)&gt;0,INDEX('設定'!$B$11:$B$20,MATCH(R28,'設定'!$A$11:$A$20,0))&amp;"",""))))))</f>
        <v/>
      </c>
      <c r="S29" s="18">
        <f>IF(S28="","",IFERROR(INDEX('祝日'!$B$2:$B$17,MATCH(S28,'祝日'!$A$2:$A$17,0)),IFERROR(INDEX('祝日'!$B$22:$B$37,MATCH(S28,'祝日'!$A$22:$A$37,0)),IF(COUNTIF('祝日'!$D$2:$D$17,S28)+COUNTIF('祝日'!$D$22:$D$37,S28)&gt;0,"振替休日",IF(COUNTIF('祝日'!$E$2:$E$17,S28)+COUNTIF('祝日'!$E$22:$E$37,S28)&gt;0,"国民の休日",IF(COUNTIF('設定'!$A$11:$A$20,S28)&gt;0,INDEX('設定'!$B$11:$B$20,MATCH(S28,'設定'!$A$11:$A$20,0))&amp;"",""))))))</f>
        <v/>
      </c>
      <c r="T29" s="18">
        <f>IF(T28="","",IFERROR(INDEX('祝日'!$B$2:$B$17,MATCH(T28,'祝日'!$A$2:$A$17,0)),IFERROR(INDEX('祝日'!$B$22:$B$37,MATCH(T28,'祝日'!$A$22:$A$37,0)),IF(COUNTIF('祝日'!$D$2:$D$17,T28)+COUNTIF('祝日'!$D$22:$D$37,T28)&gt;0,"振替休日",IF(COUNTIF('祝日'!$E$2:$E$17,T28)+COUNTIF('祝日'!$E$22:$E$37,T28)&gt;0,"国民の休日",IF(COUNTIF('設定'!$A$11:$A$20,T28)&gt;0,INDEX('設定'!$B$11:$B$20,MATCH(T28,'設定'!$A$11:$A$20,0))&amp;"",""))))))</f>
        <v/>
      </c>
      <c r="U29" s="18">
        <f>IF(U28="","",IFERROR(INDEX('祝日'!$B$2:$B$17,MATCH(U28,'祝日'!$A$2:$A$17,0)),IFERROR(INDEX('祝日'!$B$22:$B$37,MATCH(U28,'祝日'!$A$22:$A$37,0)),IF(COUNTIF('祝日'!$D$2:$D$17,U28)+COUNTIF('祝日'!$D$22:$D$37,U28)&gt;0,"振替休日",IF(COUNTIF('祝日'!$E$2:$E$17,U28)+COUNTIF('祝日'!$E$22:$E$37,U28)&gt;0,"国民の休日",IF(COUNTIF('設定'!$A$11:$A$20,U28)&gt;0,INDEX('設定'!$B$11:$B$20,MATCH(U28,'設定'!$A$11:$A$20,0))&amp;"",""))))))</f>
        <v/>
      </c>
      <c r="V29" s="18">
        <f>IF(V28="","",IFERROR(INDEX('祝日'!$B$2:$B$17,MATCH(V28,'祝日'!$A$2:$A$17,0)),IFERROR(INDEX('祝日'!$B$22:$B$37,MATCH(V28,'祝日'!$A$22:$A$37,0)),IF(COUNTIF('祝日'!$D$2:$D$17,V28)+COUNTIF('祝日'!$D$22:$D$37,V28)&gt;0,"振替休日",IF(COUNTIF('祝日'!$E$2:$E$17,V28)+COUNTIF('祝日'!$E$22:$E$37,V28)&gt;0,"国民の休日",IF(COUNTIF('設定'!$A$11:$A$20,V28)&gt;0,INDEX('設定'!$B$11:$B$20,MATCH(V28,'設定'!$A$11:$A$20,0))&amp;"",""))))))</f>
        <v/>
      </c>
      <c r="W29" s="18">
        <f>IF(W28="","",IFERROR(INDEX('祝日'!$B$2:$B$17,MATCH(W28,'祝日'!$A$2:$A$17,0)),IFERROR(INDEX('祝日'!$B$22:$B$37,MATCH(W28,'祝日'!$A$22:$A$37,0)),IF(COUNTIF('祝日'!$D$2:$D$17,W28)+COUNTIF('祝日'!$D$22:$D$37,W28)&gt;0,"振替休日",IF(COUNTIF('祝日'!$E$2:$E$17,W28)+COUNTIF('祝日'!$E$22:$E$37,W28)&gt;0,"国民の休日",IF(COUNTIF('設定'!$A$11:$A$20,W28)&gt;0,INDEX('設定'!$B$11:$B$20,MATCH(W28,'設定'!$A$11:$A$20,0))&amp;"",""))))))</f>
        <v/>
      </c>
      <c r="X29" s="28" t="n"/>
      <c r="Y29" s="18">
        <f>IF(Y28="","",IFERROR(INDEX('祝日'!$B$2:$B$17,MATCH(Y28,'祝日'!$A$2:$A$17,0)),IFERROR(INDEX('祝日'!$B$22:$B$37,MATCH(Y28,'祝日'!$A$22:$A$37,0)),IF(COUNTIF('祝日'!$D$2:$D$17,Y28)+COUNTIF('祝日'!$D$22:$D$37,Y28)&gt;0,"振替休日",IF(COUNTIF('祝日'!$E$2:$E$17,Y28)+COUNTIF('祝日'!$E$22:$E$37,Y28)&gt;0,"国民の休日",IF(COUNTIF('設定'!$A$11:$A$20,Y28)&gt;0,INDEX('設定'!$B$11:$B$20,MATCH(Y28,'設定'!$A$11:$A$20,0))&amp;"",""))))))</f>
        <v/>
      </c>
      <c r="Z29" s="18">
        <f>IF(Z28="","",IFERROR(INDEX('祝日'!$B$2:$B$17,MATCH(Z28,'祝日'!$A$2:$A$17,0)),IFERROR(INDEX('祝日'!$B$22:$B$37,MATCH(Z28,'祝日'!$A$22:$A$37,0)),IF(COUNTIF('祝日'!$D$2:$D$17,Z28)+COUNTIF('祝日'!$D$22:$D$37,Z28)&gt;0,"振替休日",IF(COUNTIF('祝日'!$E$2:$E$17,Z28)+COUNTIF('祝日'!$E$22:$E$37,Z28)&gt;0,"国民の休日",IF(COUNTIF('設定'!$A$11:$A$20,Z28)&gt;0,INDEX('設定'!$B$11:$B$20,MATCH(Z28,'設定'!$A$11:$A$20,0))&amp;"",""))))))</f>
        <v/>
      </c>
      <c r="AA29" s="18">
        <f>IF(AA28="","",IFERROR(INDEX('祝日'!$B$2:$B$17,MATCH(AA28,'祝日'!$A$2:$A$17,0)),IFERROR(INDEX('祝日'!$B$22:$B$37,MATCH(AA28,'祝日'!$A$22:$A$37,0)),IF(COUNTIF('祝日'!$D$2:$D$17,AA28)+COUNTIF('祝日'!$D$22:$D$37,AA28)&gt;0,"振替休日",IF(COUNTIF('祝日'!$E$2:$E$17,AA28)+COUNTIF('祝日'!$E$22:$E$37,AA28)&gt;0,"国民の休日",IF(COUNTIF('設定'!$A$11:$A$20,AA28)&gt;0,INDEX('設定'!$B$11:$B$20,MATCH(AA28,'設定'!$A$11:$A$20,0))&amp;"",""))))))</f>
        <v/>
      </c>
      <c r="AB29" s="18">
        <f>IF(AB28="","",IFERROR(INDEX('祝日'!$B$2:$B$17,MATCH(AB28,'祝日'!$A$2:$A$17,0)),IFERROR(INDEX('祝日'!$B$22:$B$37,MATCH(AB28,'祝日'!$A$22:$A$37,0)),IF(COUNTIF('祝日'!$D$2:$D$17,AB28)+COUNTIF('祝日'!$D$22:$D$37,AB28)&gt;0,"振替休日",IF(COUNTIF('祝日'!$E$2:$E$17,AB28)+COUNTIF('祝日'!$E$22:$E$37,AB28)&gt;0,"国民の休日",IF(COUNTIF('設定'!$A$11:$A$20,AB28)&gt;0,INDEX('設定'!$B$11:$B$20,MATCH(AB28,'設定'!$A$11:$A$20,0))&amp;"",""))))))</f>
        <v/>
      </c>
      <c r="AC29" s="18">
        <f>IF(AC28="","",IFERROR(INDEX('祝日'!$B$2:$B$17,MATCH(AC28,'祝日'!$A$2:$A$17,0)),IFERROR(INDEX('祝日'!$B$22:$B$37,MATCH(AC28,'祝日'!$A$22:$A$37,0)),IF(COUNTIF('祝日'!$D$2:$D$17,AC28)+COUNTIF('祝日'!$D$22:$D$37,AC28)&gt;0,"振替休日",IF(COUNTIF('祝日'!$E$2:$E$17,AC28)+COUNTIF('祝日'!$E$22:$E$37,AC28)&gt;0,"国民の休日",IF(COUNTIF('設定'!$A$11:$A$20,AC28)&gt;0,INDEX('設定'!$B$11:$B$20,MATCH(AC28,'設定'!$A$11:$A$20,0))&amp;"",""))))))</f>
        <v/>
      </c>
      <c r="AD29" s="18">
        <f>IF(AD28="","",IFERROR(INDEX('祝日'!$B$2:$B$17,MATCH(AD28,'祝日'!$A$2:$A$17,0)),IFERROR(INDEX('祝日'!$B$22:$B$37,MATCH(AD28,'祝日'!$A$22:$A$37,0)),IF(COUNTIF('祝日'!$D$2:$D$17,AD28)+COUNTIF('祝日'!$D$22:$D$37,AD28)&gt;0,"振替休日",IF(COUNTIF('祝日'!$E$2:$E$17,AD28)+COUNTIF('祝日'!$E$22:$E$37,AD28)&gt;0,"国民の休日",IF(COUNTIF('設定'!$A$11:$A$20,AD28)&gt;0,INDEX('設定'!$B$11:$B$20,MATCH(AD28,'設定'!$A$11:$A$20,0))&amp;"",""))))))</f>
        <v/>
      </c>
      <c r="AE29" s="18">
        <f>IF(AE28="","",IFERROR(INDEX('祝日'!$B$2:$B$17,MATCH(AE28,'祝日'!$A$2:$A$17,0)),IFERROR(INDEX('祝日'!$B$22:$B$37,MATCH(AE28,'祝日'!$A$22:$A$37,0)),IF(COUNTIF('祝日'!$D$2:$D$17,AE28)+COUNTIF('祝日'!$D$22:$D$37,AE28)&gt;0,"振替休日",IF(COUNTIF('祝日'!$E$2:$E$17,AE28)+COUNTIF('祝日'!$E$22:$E$37,AE28)&gt;0,"国民の休日",IF(COUNTIF('設定'!$A$11:$A$20,AE28)&gt;0,INDEX('設定'!$B$11:$B$20,MATCH(AE28,'設定'!$A$11:$A$20,0))&amp;"",""))))))</f>
        <v/>
      </c>
    </row>
    <row r="30" ht="17" customHeight="1">
      <c r="A30" s="17">
        <f>IF(MONTH(($A$18-WEEKDAY($A$18,'設定'!$B$3)+1+35))=MONTH($A$18),($A$18-WEEKDAY($A$18,'設定'!$B$3)+1+35),"")</f>
        <v/>
      </c>
      <c r="B30" s="17">
        <f>IF(MONTH(($A$18-WEEKDAY($A$18,'設定'!$B$3)+1+36))=MONTH($A$18),($A$18-WEEKDAY($A$18,'設定'!$B$3)+1+36),"")</f>
        <v/>
      </c>
      <c r="C30" s="17">
        <f>IF(MONTH(($A$18-WEEKDAY($A$18,'設定'!$B$3)+1+37))=MONTH($A$18),($A$18-WEEKDAY($A$18,'設定'!$B$3)+1+37),"")</f>
        <v/>
      </c>
      <c r="D30" s="17">
        <f>IF(MONTH(($A$18-WEEKDAY($A$18,'設定'!$B$3)+1+38))=MONTH($A$18),($A$18-WEEKDAY($A$18,'設定'!$B$3)+1+38),"")</f>
        <v/>
      </c>
      <c r="E30" s="17">
        <f>IF(MONTH(($A$18-WEEKDAY($A$18,'設定'!$B$3)+1+39))=MONTH($A$18),($A$18-WEEKDAY($A$18,'設定'!$B$3)+1+39),"")</f>
        <v/>
      </c>
      <c r="F30" s="17">
        <f>IF(MONTH(($A$18-WEEKDAY($A$18,'設定'!$B$3)+1+40))=MONTH($A$18),($A$18-WEEKDAY($A$18,'設定'!$B$3)+1+40),"")</f>
        <v/>
      </c>
      <c r="G30" s="17">
        <f>IF(MONTH(($A$18-WEEKDAY($A$18,'設定'!$B$3)+1+41))=MONTH($A$18),($A$18-WEEKDAY($A$18,'設定'!$B$3)+1+41),"")</f>
        <v/>
      </c>
      <c r="H30" s="28" t="n"/>
      <c r="I30" s="17">
        <f>IF(MONTH(($I$18-WEEKDAY($I$18,'設定'!$B$3)+1+35))=MONTH($I$18),($I$18-WEEKDAY($I$18,'設定'!$B$3)+1+35),"")</f>
        <v/>
      </c>
      <c r="J30" s="17">
        <f>IF(MONTH(($I$18-WEEKDAY($I$18,'設定'!$B$3)+1+36))=MONTH($I$18),($I$18-WEEKDAY($I$18,'設定'!$B$3)+1+36),"")</f>
        <v/>
      </c>
      <c r="K30" s="17">
        <f>IF(MONTH(($I$18-WEEKDAY($I$18,'設定'!$B$3)+1+37))=MONTH($I$18),($I$18-WEEKDAY($I$18,'設定'!$B$3)+1+37),"")</f>
        <v/>
      </c>
      <c r="L30" s="17">
        <f>IF(MONTH(($I$18-WEEKDAY($I$18,'設定'!$B$3)+1+38))=MONTH($I$18),($I$18-WEEKDAY($I$18,'設定'!$B$3)+1+38),"")</f>
        <v/>
      </c>
      <c r="M30" s="17">
        <f>IF(MONTH(($I$18-WEEKDAY($I$18,'設定'!$B$3)+1+39))=MONTH($I$18),($I$18-WEEKDAY($I$18,'設定'!$B$3)+1+39),"")</f>
        <v/>
      </c>
      <c r="N30" s="17">
        <f>IF(MONTH(($I$18-WEEKDAY($I$18,'設定'!$B$3)+1+40))=MONTH($I$18),($I$18-WEEKDAY($I$18,'設定'!$B$3)+1+40),"")</f>
        <v/>
      </c>
      <c r="O30" s="17">
        <f>IF(MONTH(($I$18-WEEKDAY($I$18,'設定'!$B$3)+1+41))=MONTH($I$18),($I$18-WEEKDAY($I$18,'設定'!$B$3)+1+41),"")</f>
        <v/>
      </c>
      <c r="P30" s="28" t="n"/>
      <c r="Q30" s="17">
        <f>IF(MONTH(($Q$18-WEEKDAY($Q$18,'設定'!$B$3)+1+35))=MONTH($Q$18),($Q$18-WEEKDAY($Q$18,'設定'!$B$3)+1+35),"")</f>
        <v/>
      </c>
      <c r="R30" s="17">
        <f>IF(MONTH(($Q$18-WEEKDAY($Q$18,'設定'!$B$3)+1+36))=MONTH($Q$18),($Q$18-WEEKDAY($Q$18,'設定'!$B$3)+1+36),"")</f>
        <v/>
      </c>
      <c r="S30" s="17">
        <f>IF(MONTH(($Q$18-WEEKDAY($Q$18,'設定'!$B$3)+1+37))=MONTH($Q$18),($Q$18-WEEKDAY($Q$18,'設定'!$B$3)+1+37),"")</f>
        <v/>
      </c>
      <c r="T30" s="17">
        <f>IF(MONTH(($Q$18-WEEKDAY($Q$18,'設定'!$B$3)+1+38))=MONTH($Q$18),($Q$18-WEEKDAY($Q$18,'設定'!$B$3)+1+38),"")</f>
        <v/>
      </c>
      <c r="U30" s="17">
        <f>IF(MONTH(($Q$18-WEEKDAY($Q$18,'設定'!$B$3)+1+39))=MONTH($Q$18),($Q$18-WEEKDAY($Q$18,'設定'!$B$3)+1+39),"")</f>
        <v/>
      </c>
      <c r="V30" s="17">
        <f>IF(MONTH(($Q$18-WEEKDAY($Q$18,'設定'!$B$3)+1+40))=MONTH($Q$18),($Q$18-WEEKDAY($Q$18,'設定'!$B$3)+1+40),"")</f>
        <v/>
      </c>
      <c r="W30" s="17">
        <f>IF(MONTH(($Q$18-WEEKDAY($Q$18,'設定'!$B$3)+1+41))=MONTH($Q$18),($Q$18-WEEKDAY($Q$18,'設定'!$B$3)+1+41),"")</f>
        <v/>
      </c>
      <c r="X30" s="28" t="n"/>
      <c r="Y30" s="17">
        <f>IF(MONTH(($Y$18-WEEKDAY($Y$18,'設定'!$B$3)+1+35))=MONTH($Y$18),($Y$18-WEEKDAY($Y$18,'設定'!$B$3)+1+35),"")</f>
        <v/>
      </c>
      <c r="Z30" s="17">
        <f>IF(MONTH(($Y$18-WEEKDAY($Y$18,'設定'!$B$3)+1+36))=MONTH($Y$18),($Y$18-WEEKDAY($Y$18,'設定'!$B$3)+1+36),"")</f>
        <v/>
      </c>
      <c r="AA30" s="17">
        <f>IF(MONTH(($Y$18-WEEKDAY($Y$18,'設定'!$B$3)+1+37))=MONTH($Y$18),($Y$18-WEEKDAY($Y$18,'設定'!$B$3)+1+37),"")</f>
        <v/>
      </c>
      <c r="AB30" s="17">
        <f>IF(MONTH(($Y$18-WEEKDAY($Y$18,'設定'!$B$3)+1+38))=MONTH($Y$18),($Y$18-WEEKDAY($Y$18,'設定'!$B$3)+1+38),"")</f>
        <v/>
      </c>
      <c r="AC30" s="17">
        <f>IF(MONTH(($Y$18-WEEKDAY($Y$18,'設定'!$B$3)+1+39))=MONTH($Y$18),($Y$18-WEEKDAY($Y$18,'設定'!$B$3)+1+39),"")</f>
        <v/>
      </c>
      <c r="AD30" s="17">
        <f>IF(MONTH(($Y$18-WEEKDAY($Y$18,'設定'!$B$3)+1+40))=MONTH($Y$18),($Y$18-WEEKDAY($Y$18,'設定'!$B$3)+1+40),"")</f>
        <v/>
      </c>
      <c r="AE30" s="17">
        <f>IF(MONTH(($Y$18-WEEKDAY($Y$18,'設定'!$B$3)+1+41))=MONTH($Y$18),($Y$18-WEEKDAY($Y$18,'設定'!$B$3)+1+41),"")</f>
        <v/>
      </c>
    </row>
    <row r="31" ht="11" customHeight="1">
      <c r="A31" s="18">
        <f>IF(A30="","",IFERROR(INDEX('祝日'!$B$2:$B$17,MATCH(A30,'祝日'!$A$2:$A$17,0)),IFERROR(INDEX('祝日'!$B$22:$B$37,MATCH(A30,'祝日'!$A$22:$A$37,0)),IF(COUNTIF('祝日'!$D$2:$D$17,A30)+COUNTIF('祝日'!$D$22:$D$37,A30)&gt;0,"振替休日",IF(COUNTIF('祝日'!$E$2:$E$17,A30)+COUNTIF('祝日'!$E$22:$E$37,A30)&gt;0,"国民の休日",IF(COUNTIF('設定'!$A$11:$A$20,A30)&gt;0,INDEX('設定'!$B$11:$B$20,MATCH(A30,'設定'!$A$11:$A$20,0))&amp;"",""))))))</f>
        <v/>
      </c>
      <c r="B31" s="18">
        <f>IF(B30="","",IFERROR(INDEX('祝日'!$B$2:$B$17,MATCH(B30,'祝日'!$A$2:$A$17,0)),IFERROR(INDEX('祝日'!$B$22:$B$37,MATCH(B30,'祝日'!$A$22:$A$37,0)),IF(COUNTIF('祝日'!$D$2:$D$17,B30)+COUNTIF('祝日'!$D$22:$D$37,B30)&gt;0,"振替休日",IF(COUNTIF('祝日'!$E$2:$E$17,B30)+COUNTIF('祝日'!$E$22:$E$37,B30)&gt;0,"国民の休日",IF(COUNTIF('設定'!$A$11:$A$20,B30)&gt;0,INDEX('設定'!$B$11:$B$20,MATCH(B30,'設定'!$A$11:$A$20,0))&amp;"",""))))))</f>
        <v/>
      </c>
      <c r="C31" s="18">
        <f>IF(C30="","",IFERROR(INDEX('祝日'!$B$2:$B$17,MATCH(C30,'祝日'!$A$2:$A$17,0)),IFERROR(INDEX('祝日'!$B$22:$B$37,MATCH(C30,'祝日'!$A$22:$A$37,0)),IF(COUNTIF('祝日'!$D$2:$D$17,C30)+COUNTIF('祝日'!$D$22:$D$37,C30)&gt;0,"振替休日",IF(COUNTIF('祝日'!$E$2:$E$17,C30)+COUNTIF('祝日'!$E$22:$E$37,C30)&gt;0,"国民の休日",IF(COUNTIF('設定'!$A$11:$A$20,C30)&gt;0,INDEX('設定'!$B$11:$B$20,MATCH(C30,'設定'!$A$11:$A$20,0))&amp;"",""))))))</f>
        <v/>
      </c>
      <c r="D31" s="18">
        <f>IF(D30="","",IFERROR(INDEX('祝日'!$B$2:$B$17,MATCH(D30,'祝日'!$A$2:$A$17,0)),IFERROR(INDEX('祝日'!$B$22:$B$37,MATCH(D30,'祝日'!$A$22:$A$37,0)),IF(COUNTIF('祝日'!$D$2:$D$17,D30)+COUNTIF('祝日'!$D$22:$D$37,D30)&gt;0,"振替休日",IF(COUNTIF('祝日'!$E$2:$E$17,D30)+COUNTIF('祝日'!$E$22:$E$37,D30)&gt;0,"国民の休日",IF(COUNTIF('設定'!$A$11:$A$20,D30)&gt;0,INDEX('設定'!$B$11:$B$20,MATCH(D30,'設定'!$A$11:$A$20,0))&amp;"",""))))))</f>
        <v/>
      </c>
      <c r="E31" s="18">
        <f>IF(E30="","",IFERROR(INDEX('祝日'!$B$2:$B$17,MATCH(E30,'祝日'!$A$2:$A$17,0)),IFERROR(INDEX('祝日'!$B$22:$B$37,MATCH(E30,'祝日'!$A$22:$A$37,0)),IF(COUNTIF('祝日'!$D$2:$D$17,E30)+COUNTIF('祝日'!$D$22:$D$37,E30)&gt;0,"振替休日",IF(COUNTIF('祝日'!$E$2:$E$17,E30)+COUNTIF('祝日'!$E$22:$E$37,E30)&gt;0,"国民の休日",IF(COUNTIF('設定'!$A$11:$A$20,E30)&gt;0,INDEX('設定'!$B$11:$B$20,MATCH(E30,'設定'!$A$11:$A$20,0))&amp;"",""))))))</f>
        <v/>
      </c>
      <c r="F31" s="18">
        <f>IF(F30="","",IFERROR(INDEX('祝日'!$B$2:$B$17,MATCH(F30,'祝日'!$A$2:$A$17,0)),IFERROR(INDEX('祝日'!$B$22:$B$37,MATCH(F30,'祝日'!$A$22:$A$37,0)),IF(COUNTIF('祝日'!$D$2:$D$17,F30)+COUNTIF('祝日'!$D$22:$D$37,F30)&gt;0,"振替休日",IF(COUNTIF('祝日'!$E$2:$E$17,F30)+COUNTIF('祝日'!$E$22:$E$37,F30)&gt;0,"国民の休日",IF(COUNTIF('設定'!$A$11:$A$20,F30)&gt;0,INDEX('設定'!$B$11:$B$20,MATCH(F30,'設定'!$A$11:$A$20,0))&amp;"",""))))))</f>
        <v/>
      </c>
      <c r="G31" s="18">
        <f>IF(G30="","",IFERROR(INDEX('祝日'!$B$2:$B$17,MATCH(G30,'祝日'!$A$2:$A$17,0)),IFERROR(INDEX('祝日'!$B$22:$B$37,MATCH(G30,'祝日'!$A$22:$A$37,0)),IF(COUNTIF('祝日'!$D$2:$D$17,G30)+COUNTIF('祝日'!$D$22:$D$37,G30)&gt;0,"振替休日",IF(COUNTIF('祝日'!$E$2:$E$17,G30)+COUNTIF('祝日'!$E$22:$E$37,G30)&gt;0,"国民の休日",IF(COUNTIF('設定'!$A$11:$A$20,G30)&gt;0,INDEX('設定'!$B$11:$B$20,MATCH(G30,'設定'!$A$11:$A$20,0))&amp;"",""))))))</f>
        <v/>
      </c>
      <c r="H31" s="28" t="n"/>
      <c r="I31" s="18">
        <f>IF(I30="","",IFERROR(INDEX('祝日'!$B$2:$B$17,MATCH(I30,'祝日'!$A$2:$A$17,0)),IFERROR(INDEX('祝日'!$B$22:$B$37,MATCH(I30,'祝日'!$A$22:$A$37,0)),IF(COUNTIF('祝日'!$D$2:$D$17,I30)+COUNTIF('祝日'!$D$22:$D$37,I30)&gt;0,"振替休日",IF(COUNTIF('祝日'!$E$2:$E$17,I30)+COUNTIF('祝日'!$E$22:$E$37,I30)&gt;0,"国民の休日",IF(COUNTIF('設定'!$A$11:$A$20,I30)&gt;0,INDEX('設定'!$B$11:$B$20,MATCH(I30,'設定'!$A$11:$A$20,0))&amp;"",""))))))</f>
        <v/>
      </c>
      <c r="J31" s="18">
        <f>IF(J30="","",IFERROR(INDEX('祝日'!$B$2:$B$17,MATCH(J30,'祝日'!$A$2:$A$17,0)),IFERROR(INDEX('祝日'!$B$22:$B$37,MATCH(J30,'祝日'!$A$22:$A$37,0)),IF(COUNTIF('祝日'!$D$2:$D$17,J30)+COUNTIF('祝日'!$D$22:$D$37,J30)&gt;0,"振替休日",IF(COUNTIF('祝日'!$E$2:$E$17,J30)+COUNTIF('祝日'!$E$22:$E$37,J30)&gt;0,"国民の休日",IF(COUNTIF('設定'!$A$11:$A$20,J30)&gt;0,INDEX('設定'!$B$11:$B$20,MATCH(J30,'設定'!$A$11:$A$20,0))&amp;"",""))))))</f>
        <v/>
      </c>
      <c r="K31" s="18">
        <f>IF(K30="","",IFERROR(INDEX('祝日'!$B$2:$B$17,MATCH(K30,'祝日'!$A$2:$A$17,0)),IFERROR(INDEX('祝日'!$B$22:$B$37,MATCH(K30,'祝日'!$A$22:$A$37,0)),IF(COUNTIF('祝日'!$D$2:$D$17,K30)+COUNTIF('祝日'!$D$22:$D$37,K30)&gt;0,"振替休日",IF(COUNTIF('祝日'!$E$2:$E$17,K30)+COUNTIF('祝日'!$E$22:$E$37,K30)&gt;0,"国民の休日",IF(COUNTIF('設定'!$A$11:$A$20,K30)&gt;0,INDEX('設定'!$B$11:$B$20,MATCH(K30,'設定'!$A$11:$A$20,0))&amp;"",""))))))</f>
        <v/>
      </c>
      <c r="L31" s="18">
        <f>IF(L30="","",IFERROR(INDEX('祝日'!$B$2:$B$17,MATCH(L30,'祝日'!$A$2:$A$17,0)),IFERROR(INDEX('祝日'!$B$22:$B$37,MATCH(L30,'祝日'!$A$22:$A$37,0)),IF(COUNTIF('祝日'!$D$2:$D$17,L30)+COUNTIF('祝日'!$D$22:$D$37,L30)&gt;0,"振替休日",IF(COUNTIF('祝日'!$E$2:$E$17,L30)+COUNTIF('祝日'!$E$22:$E$37,L30)&gt;0,"国民の休日",IF(COUNTIF('設定'!$A$11:$A$20,L30)&gt;0,INDEX('設定'!$B$11:$B$20,MATCH(L30,'設定'!$A$11:$A$20,0))&amp;"",""))))))</f>
        <v/>
      </c>
      <c r="M31" s="18">
        <f>IF(M30="","",IFERROR(INDEX('祝日'!$B$2:$B$17,MATCH(M30,'祝日'!$A$2:$A$17,0)),IFERROR(INDEX('祝日'!$B$22:$B$37,MATCH(M30,'祝日'!$A$22:$A$37,0)),IF(COUNTIF('祝日'!$D$2:$D$17,M30)+COUNTIF('祝日'!$D$22:$D$37,M30)&gt;0,"振替休日",IF(COUNTIF('祝日'!$E$2:$E$17,M30)+COUNTIF('祝日'!$E$22:$E$37,M30)&gt;0,"国民の休日",IF(COUNTIF('設定'!$A$11:$A$20,M30)&gt;0,INDEX('設定'!$B$11:$B$20,MATCH(M30,'設定'!$A$11:$A$20,0))&amp;"",""))))))</f>
        <v/>
      </c>
      <c r="N31" s="18">
        <f>IF(N30="","",IFERROR(INDEX('祝日'!$B$2:$B$17,MATCH(N30,'祝日'!$A$2:$A$17,0)),IFERROR(INDEX('祝日'!$B$22:$B$37,MATCH(N30,'祝日'!$A$22:$A$37,0)),IF(COUNTIF('祝日'!$D$2:$D$17,N30)+COUNTIF('祝日'!$D$22:$D$37,N30)&gt;0,"振替休日",IF(COUNTIF('祝日'!$E$2:$E$17,N30)+COUNTIF('祝日'!$E$22:$E$37,N30)&gt;0,"国民の休日",IF(COUNTIF('設定'!$A$11:$A$20,N30)&gt;0,INDEX('設定'!$B$11:$B$20,MATCH(N30,'設定'!$A$11:$A$20,0))&amp;"",""))))))</f>
        <v/>
      </c>
      <c r="O31" s="18">
        <f>IF(O30="","",IFERROR(INDEX('祝日'!$B$2:$B$17,MATCH(O30,'祝日'!$A$2:$A$17,0)),IFERROR(INDEX('祝日'!$B$22:$B$37,MATCH(O30,'祝日'!$A$22:$A$37,0)),IF(COUNTIF('祝日'!$D$2:$D$17,O30)+COUNTIF('祝日'!$D$22:$D$37,O30)&gt;0,"振替休日",IF(COUNTIF('祝日'!$E$2:$E$17,O30)+COUNTIF('祝日'!$E$22:$E$37,O30)&gt;0,"国民の休日",IF(COUNTIF('設定'!$A$11:$A$20,O30)&gt;0,INDEX('設定'!$B$11:$B$20,MATCH(O30,'設定'!$A$11:$A$20,0))&amp;"",""))))))</f>
        <v/>
      </c>
      <c r="P31" s="28" t="n"/>
      <c r="Q31" s="18">
        <f>IF(Q30="","",IFERROR(INDEX('祝日'!$B$2:$B$17,MATCH(Q30,'祝日'!$A$2:$A$17,0)),IFERROR(INDEX('祝日'!$B$22:$B$37,MATCH(Q30,'祝日'!$A$22:$A$37,0)),IF(COUNTIF('祝日'!$D$2:$D$17,Q30)+COUNTIF('祝日'!$D$22:$D$37,Q30)&gt;0,"振替休日",IF(COUNTIF('祝日'!$E$2:$E$17,Q30)+COUNTIF('祝日'!$E$22:$E$37,Q30)&gt;0,"国民の休日",IF(COUNTIF('設定'!$A$11:$A$20,Q30)&gt;0,INDEX('設定'!$B$11:$B$20,MATCH(Q30,'設定'!$A$11:$A$20,0))&amp;"",""))))))</f>
        <v/>
      </c>
      <c r="R31" s="18">
        <f>IF(R30="","",IFERROR(INDEX('祝日'!$B$2:$B$17,MATCH(R30,'祝日'!$A$2:$A$17,0)),IFERROR(INDEX('祝日'!$B$22:$B$37,MATCH(R30,'祝日'!$A$22:$A$37,0)),IF(COUNTIF('祝日'!$D$2:$D$17,R30)+COUNTIF('祝日'!$D$22:$D$37,R30)&gt;0,"振替休日",IF(COUNTIF('祝日'!$E$2:$E$17,R30)+COUNTIF('祝日'!$E$22:$E$37,R30)&gt;0,"国民の休日",IF(COUNTIF('設定'!$A$11:$A$20,R30)&gt;0,INDEX('設定'!$B$11:$B$20,MATCH(R30,'設定'!$A$11:$A$20,0))&amp;"",""))))))</f>
        <v/>
      </c>
      <c r="S31" s="18">
        <f>IF(S30="","",IFERROR(INDEX('祝日'!$B$2:$B$17,MATCH(S30,'祝日'!$A$2:$A$17,0)),IFERROR(INDEX('祝日'!$B$22:$B$37,MATCH(S30,'祝日'!$A$22:$A$37,0)),IF(COUNTIF('祝日'!$D$2:$D$17,S30)+COUNTIF('祝日'!$D$22:$D$37,S30)&gt;0,"振替休日",IF(COUNTIF('祝日'!$E$2:$E$17,S30)+COUNTIF('祝日'!$E$22:$E$37,S30)&gt;0,"国民の休日",IF(COUNTIF('設定'!$A$11:$A$20,S30)&gt;0,INDEX('設定'!$B$11:$B$20,MATCH(S30,'設定'!$A$11:$A$20,0))&amp;"",""))))))</f>
        <v/>
      </c>
      <c r="T31" s="18">
        <f>IF(T30="","",IFERROR(INDEX('祝日'!$B$2:$B$17,MATCH(T30,'祝日'!$A$2:$A$17,0)),IFERROR(INDEX('祝日'!$B$22:$B$37,MATCH(T30,'祝日'!$A$22:$A$37,0)),IF(COUNTIF('祝日'!$D$2:$D$17,T30)+COUNTIF('祝日'!$D$22:$D$37,T30)&gt;0,"振替休日",IF(COUNTIF('祝日'!$E$2:$E$17,T30)+COUNTIF('祝日'!$E$22:$E$37,T30)&gt;0,"国民の休日",IF(COUNTIF('設定'!$A$11:$A$20,T30)&gt;0,INDEX('設定'!$B$11:$B$20,MATCH(T30,'設定'!$A$11:$A$20,0))&amp;"",""))))))</f>
        <v/>
      </c>
      <c r="U31" s="18">
        <f>IF(U30="","",IFERROR(INDEX('祝日'!$B$2:$B$17,MATCH(U30,'祝日'!$A$2:$A$17,0)),IFERROR(INDEX('祝日'!$B$22:$B$37,MATCH(U30,'祝日'!$A$22:$A$37,0)),IF(COUNTIF('祝日'!$D$2:$D$17,U30)+COUNTIF('祝日'!$D$22:$D$37,U30)&gt;0,"振替休日",IF(COUNTIF('祝日'!$E$2:$E$17,U30)+COUNTIF('祝日'!$E$22:$E$37,U30)&gt;0,"国民の休日",IF(COUNTIF('設定'!$A$11:$A$20,U30)&gt;0,INDEX('設定'!$B$11:$B$20,MATCH(U30,'設定'!$A$11:$A$20,0))&amp;"",""))))))</f>
        <v/>
      </c>
      <c r="V31" s="18">
        <f>IF(V30="","",IFERROR(INDEX('祝日'!$B$2:$B$17,MATCH(V30,'祝日'!$A$2:$A$17,0)),IFERROR(INDEX('祝日'!$B$22:$B$37,MATCH(V30,'祝日'!$A$22:$A$37,0)),IF(COUNTIF('祝日'!$D$2:$D$17,V30)+COUNTIF('祝日'!$D$22:$D$37,V30)&gt;0,"振替休日",IF(COUNTIF('祝日'!$E$2:$E$17,V30)+COUNTIF('祝日'!$E$22:$E$37,V30)&gt;0,"国民の休日",IF(COUNTIF('設定'!$A$11:$A$20,V30)&gt;0,INDEX('設定'!$B$11:$B$20,MATCH(V30,'設定'!$A$11:$A$20,0))&amp;"",""))))))</f>
        <v/>
      </c>
      <c r="W31" s="18">
        <f>IF(W30="","",IFERROR(INDEX('祝日'!$B$2:$B$17,MATCH(W30,'祝日'!$A$2:$A$17,0)),IFERROR(INDEX('祝日'!$B$22:$B$37,MATCH(W30,'祝日'!$A$22:$A$37,0)),IF(COUNTIF('祝日'!$D$2:$D$17,W30)+COUNTIF('祝日'!$D$22:$D$37,W30)&gt;0,"振替休日",IF(COUNTIF('祝日'!$E$2:$E$17,W30)+COUNTIF('祝日'!$E$22:$E$37,W30)&gt;0,"国民の休日",IF(COUNTIF('設定'!$A$11:$A$20,W30)&gt;0,INDEX('設定'!$B$11:$B$20,MATCH(W30,'設定'!$A$11:$A$20,0))&amp;"",""))))))</f>
        <v/>
      </c>
      <c r="X31" s="28" t="n"/>
      <c r="Y31" s="18">
        <f>IF(Y30="","",IFERROR(INDEX('祝日'!$B$2:$B$17,MATCH(Y30,'祝日'!$A$2:$A$17,0)),IFERROR(INDEX('祝日'!$B$22:$B$37,MATCH(Y30,'祝日'!$A$22:$A$37,0)),IF(COUNTIF('祝日'!$D$2:$D$17,Y30)+COUNTIF('祝日'!$D$22:$D$37,Y30)&gt;0,"振替休日",IF(COUNTIF('祝日'!$E$2:$E$17,Y30)+COUNTIF('祝日'!$E$22:$E$37,Y30)&gt;0,"国民の休日",IF(COUNTIF('設定'!$A$11:$A$20,Y30)&gt;0,INDEX('設定'!$B$11:$B$20,MATCH(Y30,'設定'!$A$11:$A$20,0))&amp;"",""))))))</f>
        <v/>
      </c>
      <c r="Z31" s="18">
        <f>IF(Z30="","",IFERROR(INDEX('祝日'!$B$2:$B$17,MATCH(Z30,'祝日'!$A$2:$A$17,0)),IFERROR(INDEX('祝日'!$B$22:$B$37,MATCH(Z30,'祝日'!$A$22:$A$37,0)),IF(COUNTIF('祝日'!$D$2:$D$17,Z30)+COUNTIF('祝日'!$D$22:$D$37,Z30)&gt;0,"振替休日",IF(COUNTIF('祝日'!$E$2:$E$17,Z30)+COUNTIF('祝日'!$E$22:$E$37,Z30)&gt;0,"国民の休日",IF(COUNTIF('設定'!$A$11:$A$20,Z30)&gt;0,INDEX('設定'!$B$11:$B$20,MATCH(Z30,'設定'!$A$11:$A$20,0))&amp;"",""))))))</f>
        <v/>
      </c>
      <c r="AA31" s="18">
        <f>IF(AA30="","",IFERROR(INDEX('祝日'!$B$2:$B$17,MATCH(AA30,'祝日'!$A$2:$A$17,0)),IFERROR(INDEX('祝日'!$B$22:$B$37,MATCH(AA30,'祝日'!$A$22:$A$37,0)),IF(COUNTIF('祝日'!$D$2:$D$17,AA30)+COUNTIF('祝日'!$D$22:$D$37,AA30)&gt;0,"振替休日",IF(COUNTIF('祝日'!$E$2:$E$17,AA30)+COUNTIF('祝日'!$E$22:$E$37,AA30)&gt;0,"国民の休日",IF(COUNTIF('設定'!$A$11:$A$20,AA30)&gt;0,INDEX('設定'!$B$11:$B$20,MATCH(AA30,'設定'!$A$11:$A$20,0))&amp;"",""))))))</f>
        <v/>
      </c>
      <c r="AB31" s="18">
        <f>IF(AB30="","",IFERROR(INDEX('祝日'!$B$2:$B$17,MATCH(AB30,'祝日'!$A$2:$A$17,0)),IFERROR(INDEX('祝日'!$B$22:$B$37,MATCH(AB30,'祝日'!$A$22:$A$37,0)),IF(COUNTIF('祝日'!$D$2:$D$17,AB30)+COUNTIF('祝日'!$D$22:$D$37,AB30)&gt;0,"振替休日",IF(COUNTIF('祝日'!$E$2:$E$17,AB30)+COUNTIF('祝日'!$E$22:$E$37,AB30)&gt;0,"国民の休日",IF(COUNTIF('設定'!$A$11:$A$20,AB30)&gt;0,INDEX('設定'!$B$11:$B$20,MATCH(AB30,'設定'!$A$11:$A$20,0))&amp;"",""))))))</f>
        <v/>
      </c>
      <c r="AC31" s="18">
        <f>IF(AC30="","",IFERROR(INDEX('祝日'!$B$2:$B$17,MATCH(AC30,'祝日'!$A$2:$A$17,0)),IFERROR(INDEX('祝日'!$B$22:$B$37,MATCH(AC30,'祝日'!$A$22:$A$37,0)),IF(COUNTIF('祝日'!$D$2:$D$17,AC30)+COUNTIF('祝日'!$D$22:$D$37,AC30)&gt;0,"振替休日",IF(COUNTIF('祝日'!$E$2:$E$17,AC30)+COUNTIF('祝日'!$E$22:$E$37,AC30)&gt;0,"国民の休日",IF(COUNTIF('設定'!$A$11:$A$20,AC30)&gt;0,INDEX('設定'!$B$11:$B$20,MATCH(AC30,'設定'!$A$11:$A$20,0))&amp;"",""))))))</f>
        <v/>
      </c>
      <c r="AD31" s="18">
        <f>IF(AD30="","",IFERROR(INDEX('祝日'!$B$2:$B$17,MATCH(AD30,'祝日'!$A$2:$A$17,0)),IFERROR(INDEX('祝日'!$B$22:$B$37,MATCH(AD30,'祝日'!$A$22:$A$37,0)),IF(COUNTIF('祝日'!$D$2:$D$17,AD30)+COUNTIF('祝日'!$D$22:$D$37,AD30)&gt;0,"振替休日",IF(COUNTIF('祝日'!$E$2:$E$17,AD30)+COUNTIF('祝日'!$E$22:$E$37,AD30)&gt;0,"国民の休日",IF(COUNTIF('設定'!$A$11:$A$20,AD30)&gt;0,INDEX('設定'!$B$11:$B$20,MATCH(AD30,'設定'!$A$11:$A$20,0))&amp;"",""))))))</f>
        <v/>
      </c>
      <c r="AE31" s="18">
        <f>IF(AE30="","",IFERROR(INDEX('祝日'!$B$2:$B$17,MATCH(AE30,'祝日'!$A$2:$A$17,0)),IFERROR(INDEX('祝日'!$B$22:$B$37,MATCH(AE30,'祝日'!$A$22:$A$37,0)),IF(COUNTIF('祝日'!$D$2:$D$17,AE30)+COUNTIF('祝日'!$D$22:$D$37,AE30)&gt;0,"振替休日",IF(COUNTIF('祝日'!$E$2:$E$17,AE30)+COUNTIF('祝日'!$E$22:$E$37,AE30)&gt;0,"国民の休日",IF(COUNTIF('設定'!$A$11:$A$20,AE30)&gt;0,INDEX('設定'!$B$11:$B$20,MATCH(AE30,'設定'!$A$11:$A$20,0))&amp;"",""))))))</f>
        <v/>
      </c>
    </row>
    <row r="32" ht="8" customHeight="1">
      <c r="A32" s="28" t="n"/>
      <c r="B32" s="28" t="n"/>
      <c r="C32" s="28" t="n"/>
      <c r="D32" s="28" t="n"/>
      <c r="E32" s="28" t="n"/>
      <c r="F32" s="28" t="n"/>
      <c r="G32" s="28" t="n"/>
      <c r="H32" s="28" t="n"/>
      <c r="I32" s="28" t="n"/>
      <c r="J32" s="28" t="n"/>
      <c r="K32" s="28" t="n"/>
      <c r="L32" s="28" t="n"/>
      <c r="M32" s="28" t="n"/>
      <c r="N32" s="28" t="n"/>
      <c r="O32" s="28" t="n"/>
      <c r="P32" s="28" t="n"/>
      <c r="Q32" s="28" t="n"/>
      <c r="R32" s="28" t="n"/>
      <c r="S32" s="28" t="n"/>
      <c r="T32" s="28" t="n"/>
      <c r="U32" s="28" t="n"/>
      <c r="V32" s="28" t="n"/>
      <c r="W32" s="28" t="n"/>
      <c r="X32" s="28" t="n"/>
      <c r="Y32" s="28" t="n"/>
      <c r="Z32" s="28" t="n"/>
      <c r="AA32" s="28" t="n"/>
      <c r="AB32" s="28" t="n"/>
      <c r="AC32" s="28" t="n"/>
      <c r="AD32" s="28" t="n"/>
      <c r="AE32" s="28" t="n"/>
    </row>
    <row r="33" ht="20" customHeight="1">
      <c r="A33" s="36">
        <f>DATE('設定'!$B$2+INT(('設定'!$B$4-1+8)/12),MOD('設定'!$B$4-1+8,12)+1,1)</f>
        <v/>
      </c>
      <c r="B33" s="28" t="n"/>
      <c r="C33" s="28" t="n"/>
      <c r="D33" s="28" t="n"/>
      <c r="E33" s="28" t="n"/>
      <c r="F33" s="28" t="n"/>
      <c r="G33" s="28" t="n"/>
      <c r="H33" s="28" t="n"/>
      <c r="I33" s="36">
        <f>DATE('設定'!$B$2+INT(('設定'!$B$4-1+9)/12),MOD('設定'!$B$4-1+9,12)+1,1)</f>
        <v/>
      </c>
      <c r="J33" s="28" t="n"/>
      <c r="K33" s="28" t="n"/>
      <c r="L33" s="28" t="n"/>
      <c r="M33" s="28" t="n"/>
      <c r="N33" s="28" t="n"/>
      <c r="O33" s="28" t="n"/>
      <c r="P33" s="28" t="n"/>
      <c r="Q33" s="36">
        <f>DATE('設定'!$B$2+INT(('設定'!$B$4-1+10)/12),MOD('設定'!$B$4-1+10,12)+1,1)</f>
        <v/>
      </c>
      <c r="R33" s="28" t="n"/>
      <c r="S33" s="28" t="n"/>
      <c r="T33" s="28" t="n"/>
      <c r="U33" s="28" t="n"/>
      <c r="V33" s="28" t="n"/>
      <c r="W33" s="28" t="n"/>
      <c r="X33" s="28" t="n"/>
      <c r="Y33" s="36">
        <f>DATE('設定'!$B$2+INT(('設定'!$B$4-1+11)/12),MOD('設定'!$B$4-1+11,12)+1,1)</f>
        <v/>
      </c>
      <c r="Z33" s="28" t="n"/>
      <c r="AA33" s="28" t="n"/>
      <c r="AB33" s="28" t="n"/>
      <c r="AC33" s="28" t="n"/>
      <c r="AD33" s="28" t="n"/>
      <c r="AE33" s="28" t="n"/>
    </row>
    <row r="34" ht="14" customHeight="1">
      <c r="A34" s="37">
        <f>CHOOSE(MOD(0+IF('設定'!$B$3=2,1,0),7)+1,"日","月","火","水","木","金","土")</f>
        <v/>
      </c>
      <c r="B34" s="37">
        <f>CHOOSE(MOD(1+IF('設定'!$B$3=2,1,0),7)+1,"日","月","火","水","木","金","土")</f>
        <v/>
      </c>
      <c r="C34" s="37">
        <f>CHOOSE(MOD(2+IF('設定'!$B$3=2,1,0),7)+1,"日","月","火","水","木","金","土")</f>
        <v/>
      </c>
      <c r="D34" s="37">
        <f>CHOOSE(MOD(3+IF('設定'!$B$3=2,1,0),7)+1,"日","月","火","水","木","金","土")</f>
        <v/>
      </c>
      <c r="E34" s="37">
        <f>CHOOSE(MOD(4+IF('設定'!$B$3=2,1,0),7)+1,"日","月","火","水","木","金","土")</f>
        <v/>
      </c>
      <c r="F34" s="37">
        <f>CHOOSE(MOD(5+IF('設定'!$B$3=2,1,0),7)+1,"日","月","火","水","木","金","土")</f>
        <v/>
      </c>
      <c r="G34" s="37">
        <f>CHOOSE(MOD(6+IF('設定'!$B$3=2,1,0),7)+1,"日","月","火","水","木","金","土")</f>
        <v/>
      </c>
      <c r="H34" s="28" t="n"/>
      <c r="I34" s="37">
        <f>CHOOSE(MOD(0+IF('設定'!$B$3=2,1,0),7)+1,"日","月","火","水","木","金","土")</f>
        <v/>
      </c>
      <c r="J34" s="37">
        <f>CHOOSE(MOD(1+IF('設定'!$B$3=2,1,0),7)+1,"日","月","火","水","木","金","土")</f>
        <v/>
      </c>
      <c r="K34" s="37">
        <f>CHOOSE(MOD(2+IF('設定'!$B$3=2,1,0),7)+1,"日","月","火","水","木","金","土")</f>
        <v/>
      </c>
      <c r="L34" s="37">
        <f>CHOOSE(MOD(3+IF('設定'!$B$3=2,1,0),7)+1,"日","月","火","水","木","金","土")</f>
        <v/>
      </c>
      <c r="M34" s="37">
        <f>CHOOSE(MOD(4+IF('設定'!$B$3=2,1,0),7)+1,"日","月","火","水","木","金","土")</f>
        <v/>
      </c>
      <c r="N34" s="37">
        <f>CHOOSE(MOD(5+IF('設定'!$B$3=2,1,0),7)+1,"日","月","火","水","木","金","土")</f>
        <v/>
      </c>
      <c r="O34" s="37">
        <f>CHOOSE(MOD(6+IF('設定'!$B$3=2,1,0),7)+1,"日","月","火","水","木","金","土")</f>
        <v/>
      </c>
      <c r="P34" s="28" t="n"/>
      <c r="Q34" s="37">
        <f>CHOOSE(MOD(0+IF('設定'!$B$3=2,1,0),7)+1,"日","月","火","水","木","金","土")</f>
        <v/>
      </c>
      <c r="R34" s="37">
        <f>CHOOSE(MOD(1+IF('設定'!$B$3=2,1,0),7)+1,"日","月","火","水","木","金","土")</f>
        <v/>
      </c>
      <c r="S34" s="37">
        <f>CHOOSE(MOD(2+IF('設定'!$B$3=2,1,0),7)+1,"日","月","火","水","木","金","土")</f>
        <v/>
      </c>
      <c r="T34" s="37">
        <f>CHOOSE(MOD(3+IF('設定'!$B$3=2,1,0),7)+1,"日","月","火","水","木","金","土")</f>
        <v/>
      </c>
      <c r="U34" s="37">
        <f>CHOOSE(MOD(4+IF('設定'!$B$3=2,1,0),7)+1,"日","月","火","水","木","金","土")</f>
        <v/>
      </c>
      <c r="V34" s="37">
        <f>CHOOSE(MOD(5+IF('設定'!$B$3=2,1,0),7)+1,"日","月","火","水","木","金","土")</f>
        <v/>
      </c>
      <c r="W34" s="37">
        <f>CHOOSE(MOD(6+IF('設定'!$B$3=2,1,0),7)+1,"日","月","火","水","木","金","土")</f>
        <v/>
      </c>
      <c r="X34" s="28" t="n"/>
      <c r="Y34" s="37">
        <f>CHOOSE(MOD(0+IF('設定'!$B$3=2,1,0),7)+1,"日","月","火","水","木","金","土")</f>
        <v/>
      </c>
      <c r="Z34" s="37">
        <f>CHOOSE(MOD(1+IF('設定'!$B$3=2,1,0),7)+1,"日","月","火","水","木","金","土")</f>
        <v/>
      </c>
      <c r="AA34" s="37">
        <f>CHOOSE(MOD(2+IF('設定'!$B$3=2,1,0),7)+1,"日","月","火","水","木","金","土")</f>
        <v/>
      </c>
      <c r="AB34" s="37">
        <f>CHOOSE(MOD(3+IF('設定'!$B$3=2,1,0),7)+1,"日","月","火","水","木","金","土")</f>
        <v/>
      </c>
      <c r="AC34" s="37">
        <f>CHOOSE(MOD(4+IF('設定'!$B$3=2,1,0),7)+1,"日","月","火","水","木","金","土")</f>
        <v/>
      </c>
      <c r="AD34" s="37">
        <f>CHOOSE(MOD(5+IF('設定'!$B$3=2,1,0),7)+1,"日","月","火","水","木","金","土")</f>
        <v/>
      </c>
      <c r="AE34" s="37">
        <f>CHOOSE(MOD(6+IF('設定'!$B$3=2,1,0),7)+1,"日","月","火","水","木","金","土")</f>
        <v/>
      </c>
    </row>
    <row r="35" ht="17" customHeight="1">
      <c r="A35" s="17">
        <f>IF(MONTH(($A$33-WEEKDAY($A$33,'設定'!$B$3)+1+0))=MONTH($A$33),($A$33-WEEKDAY($A$33,'設定'!$B$3)+1+0),"")</f>
        <v/>
      </c>
      <c r="B35" s="17">
        <f>IF(MONTH(($A$33-WEEKDAY($A$33,'設定'!$B$3)+1+1))=MONTH($A$33),($A$33-WEEKDAY($A$33,'設定'!$B$3)+1+1),"")</f>
        <v/>
      </c>
      <c r="C35" s="17">
        <f>IF(MONTH(($A$33-WEEKDAY($A$33,'設定'!$B$3)+1+2))=MONTH($A$33),($A$33-WEEKDAY($A$33,'設定'!$B$3)+1+2),"")</f>
        <v/>
      </c>
      <c r="D35" s="17">
        <f>IF(MONTH(($A$33-WEEKDAY($A$33,'設定'!$B$3)+1+3))=MONTH($A$33),($A$33-WEEKDAY($A$33,'設定'!$B$3)+1+3),"")</f>
        <v/>
      </c>
      <c r="E35" s="17">
        <f>IF(MONTH(($A$33-WEEKDAY($A$33,'設定'!$B$3)+1+4))=MONTH($A$33),($A$33-WEEKDAY($A$33,'設定'!$B$3)+1+4),"")</f>
        <v/>
      </c>
      <c r="F35" s="17">
        <f>IF(MONTH(($A$33-WEEKDAY($A$33,'設定'!$B$3)+1+5))=MONTH($A$33),($A$33-WEEKDAY($A$33,'設定'!$B$3)+1+5),"")</f>
        <v/>
      </c>
      <c r="G35" s="17">
        <f>IF(MONTH(($A$33-WEEKDAY($A$33,'設定'!$B$3)+1+6))=MONTH($A$33),($A$33-WEEKDAY($A$33,'設定'!$B$3)+1+6),"")</f>
        <v/>
      </c>
      <c r="H35" s="28" t="n"/>
      <c r="I35" s="17">
        <f>IF(MONTH(($I$33-WEEKDAY($I$33,'設定'!$B$3)+1+0))=MONTH($I$33),($I$33-WEEKDAY($I$33,'設定'!$B$3)+1+0),"")</f>
        <v/>
      </c>
      <c r="J35" s="17">
        <f>IF(MONTH(($I$33-WEEKDAY($I$33,'設定'!$B$3)+1+1))=MONTH($I$33),($I$33-WEEKDAY($I$33,'設定'!$B$3)+1+1),"")</f>
        <v/>
      </c>
      <c r="K35" s="17">
        <f>IF(MONTH(($I$33-WEEKDAY($I$33,'設定'!$B$3)+1+2))=MONTH($I$33),($I$33-WEEKDAY($I$33,'設定'!$B$3)+1+2),"")</f>
        <v/>
      </c>
      <c r="L35" s="17">
        <f>IF(MONTH(($I$33-WEEKDAY($I$33,'設定'!$B$3)+1+3))=MONTH($I$33),($I$33-WEEKDAY($I$33,'設定'!$B$3)+1+3),"")</f>
        <v/>
      </c>
      <c r="M35" s="17">
        <f>IF(MONTH(($I$33-WEEKDAY($I$33,'設定'!$B$3)+1+4))=MONTH($I$33),($I$33-WEEKDAY($I$33,'設定'!$B$3)+1+4),"")</f>
        <v/>
      </c>
      <c r="N35" s="17">
        <f>IF(MONTH(($I$33-WEEKDAY($I$33,'設定'!$B$3)+1+5))=MONTH($I$33),($I$33-WEEKDAY($I$33,'設定'!$B$3)+1+5),"")</f>
        <v/>
      </c>
      <c r="O35" s="17">
        <f>IF(MONTH(($I$33-WEEKDAY($I$33,'設定'!$B$3)+1+6))=MONTH($I$33),($I$33-WEEKDAY($I$33,'設定'!$B$3)+1+6),"")</f>
        <v/>
      </c>
      <c r="P35" s="28" t="n"/>
      <c r="Q35" s="17">
        <f>IF(MONTH(($Q$33-WEEKDAY($Q$33,'設定'!$B$3)+1+0))=MONTH($Q$33),($Q$33-WEEKDAY($Q$33,'設定'!$B$3)+1+0),"")</f>
        <v/>
      </c>
      <c r="R35" s="17">
        <f>IF(MONTH(($Q$33-WEEKDAY($Q$33,'設定'!$B$3)+1+1))=MONTH($Q$33),($Q$33-WEEKDAY($Q$33,'設定'!$B$3)+1+1),"")</f>
        <v/>
      </c>
      <c r="S35" s="17">
        <f>IF(MONTH(($Q$33-WEEKDAY($Q$33,'設定'!$B$3)+1+2))=MONTH($Q$33),($Q$33-WEEKDAY($Q$33,'設定'!$B$3)+1+2),"")</f>
        <v/>
      </c>
      <c r="T35" s="17">
        <f>IF(MONTH(($Q$33-WEEKDAY($Q$33,'設定'!$B$3)+1+3))=MONTH($Q$33),($Q$33-WEEKDAY($Q$33,'設定'!$B$3)+1+3),"")</f>
        <v/>
      </c>
      <c r="U35" s="17">
        <f>IF(MONTH(($Q$33-WEEKDAY($Q$33,'設定'!$B$3)+1+4))=MONTH($Q$33),($Q$33-WEEKDAY($Q$33,'設定'!$B$3)+1+4),"")</f>
        <v/>
      </c>
      <c r="V35" s="17">
        <f>IF(MONTH(($Q$33-WEEKDAY($Q$33,'設定'!$B$3)+1+5))=MONTH($Q$33),($Q$33-WEEKDAY($Q$33,'設定'!$B$3)+1+5),"")</f>
        <v/>
      </c>
      <c r="W35" s="17">
        <f>IF(MONTH(($Q$33-WEEKDAY($Q$33,'設定'!$B$3)+1+6))=MONTH($Q$33),($Q$33-WEEKDAY($Q$33,'設定'!$B$3)+1+6),"")</f>
        <v/>
      </c>
      <c r="X35" s="28" t="n"/>
      <c r="Y35" s="17">
        <f>IF(MONTH(($Y$33-WEEKDAY($Y$33,'設定'!$B$3)+1+0))=MONTH($Y$33),($Y$33-WEEKDAY($Y$33,'設定'!$B$3)+1+0),"")</f>
        <v/>
      </c>
      <c r="Z35" s="17">
        <f>IF(MONTH(($Y$33-WEEKDAY($Y$33,'設定'!$B$3)+1+1))=MONTH($Y$33),($Y$33-WEEKDAY($Y$33,'設定'!$B$3)+1+1),"")</f>
        <v/>
      </c>
      <c r="AA35" s="17">
        <f>IF(MONTH(($Y$33-WEEKDAY($Y$33,'設定'!$B$3)+1+2))=MONTH($Y$33),($Y$33-WEEKDAY($Y$33,'設定'!$B$3)+1+2),"")</f>
        <v/>
      </c>
      <c r="AB35" s="17">
        <f>IF(MONTH(($Y$33-WEEKDAY($Y$33,'設定'!$B$3)+1+3))=MONTH($Y$33),($Y$33-WEEKDAY($Y$33,'設定'!$B$3)+1+3),"")</f>
        <v/>
      </c>
      <c r="AC35" s="17">
        <f>IF(MONTH(($Y$33-WEEKDAY($Y$33,'設定'!$B$3)+1+4))=MONTH($Y$33),($Y$33-WEEKDAY($Y$33,'設定'!$B$3)+1+4),"")</f>
        <v/>
      </c>
      <c r="AD35" s="17">
        <f>IF(MONTH(($Y$33-WEEKDAY($Y$33,'設定'!$B$3)+1+5))=MONTH($Y$33),($Y$33-WEEKDAY($Y$33,'設定'!$B$3)+1+5),"")</f>
        <v/>
      </c>
      <c r="AE35" s="17">
        <f>IF(MONTH(($Y$33-WEEKDAY($Y$33,'設定'!$B$3)+1+6))=MONTH($Y$33),($Y$33-WEEKDAY($Y$33,'設定'!$B$3)+1+6),"")</f>
        <v/>
      </c>
    </row>
    <row r="36" ht="11" customHeight="1">
      <c r="A36" s="18">
        <f>IF(A35="","",IFERROR(INDEX('祝日'!$B$2:$B$17,MATCH(A35,'祝日'!$A$2:$A$17,0)),IFERROR(INDEX('祝日'!$B$22:$B$37,MATCH(A35,'祝日'!$A$22:$A$37,0)),IF(COUNTIF('祝日'!$D$2:$D$17,A35)+COUNTIF('祝日'!$D$22:$D$37,A35)&gt;0,"振替休日",IF(COUNTIF('祝日'!$E$2:$E$17,A35)+COUNTIF('祝日'!$E$22:$E$37,A35)&gt;0,"国民の休日",IF(COUNTIF('設定'!$A$11:$A$20,A35)&gt;0,INDEX('設定'!$B$11:$B$20,MATCH(A35,'設定'!$A$11:$A$20,0))&amp;"",""))))))</f>
        <v/>
      </c>
      <c r="B36" s="18">
        <f>IF(B35="","",IFERROR(INDEX('祝日'!$B$2:$B$17,MATCH(B35,'祝日'!$A$2:$A$17,0)),IFERROR(INDEX('祝日'!$B$22:$B$37,MATCH(B35,'祝日'!$A$22:$A$37,0)),IF(COUNTIF('祝日'!$D$2:$D$17,B35)+COUNTIF('祝日'!$D$22:$D$37,B35)&gt;0,"振替休日",IF(COUNTIF('祝日'!$E$2:$E$17,B35)+COUNTIF('祝日'!$E$22:$E$37,B35)&gt;0,"国民の休日",IF(COUNTIF('設定'!$A$11:$A$20,B35)&gt;0,INDEX('設定'!$B$11:$B$20,MATCH(B35,'設定'!$A$11:$A$20,0))&amp;"",""))))))</f>
        <v/>
      </c>
      <c r="C36" s="18">
        <f>IF(C35="","",IFERROR(INDEX('祝日'!$B$2:$B$17,MATCH(C35,'祝日'!$A$2:$A$17,0)),IFERROR(INDEX('祝日'!$B$22:$B$37,MATCH(C35,'祝日'!$A$22:$A$37,0)),IF(COUNTIF('祝日'!$D$2:$D$17,C35)+COUNTIF('祝日'!$D$22:$D$37,C35)&gt;0,"振替休日",IF(COUNTIF('祝日'!$E$2:$E$17,C35)+COUNTIF('祝日'!$E$22:$E$37,C35)&gt;0,"国民の休日",IF(COUNTIF('設定'!$A$11:$A$20,C35)&gt;0,INDEX('設定'!$B$11:$B$20,MATCH(C35,'設定'!$A$11:$A$20,0))&amp;"",""))))))</f>
        <v/>
      </c>
      <c r="D36" s="18">
        <f>IF(D35="","",IFERROR(INDEX('祝日'!$B$2:$B$17,MATCH(D35,'祝日'!$A$2:$A$17,0)),IFERROR(INDEX('祝日'!$B$22:$B$37,MATCH(D35,'祝日'!$A$22:$A$37,0)),IF(COUNTIF('祝日'!$D$2:$D$17,D35)+COUNTIF('祝日'!$D$22:$D$37,D35)&gt;0,"振替休日",IF(COUNTIF('祝日'!$E$2:$E$17,D35)+COUNTIF('祝日'!$E$22:$E$37,D35)&gt;0,"国民の休日",IF(COUNTIF('設定'!$A$11:$A$20,D35)&gt;0,INDEX('設定'!$B$11:$B$20,MATCH(D35,'設定'!$A$11:$A$20,0))&amp;"",""))))))</f>
        <v/>
      </c>
      <c r="E36" s="18">
        <f>IF(E35="","",IFERROR(INDEX('祝日'!$B$2:$B$17,MATCH(E35,'祝日'!$A$2:$A$17,0)),IFERROR(INDEX('祝日'!$B$22:$B$37,MATCH(E35,'祝日'!$A$22:$A$37,0)),IF(COUNTIF('祝日'!$D$2:$D$17,E35)+COUNTIF('祝日'!$D$22:$D$37,E35)&gt;0,"振替休日",IF(COUNTIF('祝日'!$E$2:$E$17,E35)+COUNTIF('祝日'!$E$22:$E$37,E35)&gt;0,"国民の休日",IF(COUNTIF('設定'!$A$11:$A$20,E35)&gt;0,INDEX('設定'!$B$11:$B$20,MATCH(E35,'設定'!$A$11:$A$20,0))&amp;"",""))))))</f>
        <v/>
      </c>
      <c r="F36" s="18">
        <f>IF(F35="","",IFERROR(INDEX('祝日'!$B$2:$B$17,MATCH(F35,'祝日'!$A$2:$A$17,0)),IFERROR(INDEX('祝日'!$B$22:$B$37,MATCH(F35,'祝日'!$A$22:$A$37,0)),IF(COUNTIF('祝日'!$D$2:$D$17,F35)+COUNTIF('祝日'!$D$22:$D$37,F35)&gt;0,"振替休日",IF(COUNTIF('祝日'!$E$2:$E$17,F35)+COUNTIF('祝日'!$E$22:$E$37,F35)&gt;0,"国民の休日",IF(COUNTIF('設定'!$A$11:$A$20,F35)&gt;0,INDEX('設定'!$B$11:$B$20,MATCH(F35,'設定'!$A$11:$A$20,0))&amp;"",""))))))</f>
        <v/>
      </c>
      <c r="G36" s="18">
        <f>IF(G35="","",IFERROR(INDEX('祝日'!$B$2:$B$17,MATCH(G35,'祝日'!$A$2:$A$17,0)),IFERROR(INDEX('祝日'!$B$22:$B$37,MATCH(G35,'祝日'!$A$22:$A$37,0)),IF(COUNTIF('祝日'!$D$2:$D$17,G35)+COUNTIF('祝日'!$D$22:$D$37,G35)&gt;0,"振替休日",IF(COUNTIF('祝日'!$E$2:$E$17,G35)+COUNTIF('祝日'!$E$22:$E$37,G35)&gt;0,"国民の休日",IF(COUNTIF('設定'!$A$11:$A$20,G35)&gt;0,INDEX('設定'!$B$11:$B$20,MATCH(G35,'設定'!$A$11:$A$20,0))&amp;"",""))))))</f>
        <v/>
      </c>
      <c r="H36" s="28" t="n"/>
      <c r="I36" s="18">
        <f>IF(I35="","",IFERROR(INDEX('祝日'!$B$2:$B$17,MATCH(I35,'祝日'!$A$2:$A$17,0)),IFERROR(INDEX('祝日'!$B$22:$B$37,MATCH(I35,'祝日'!$A$22:$A$37,0)),IF(COUNTIF('祝日'!$D$2:$D$17,I35)+COUNTIF('祝日'!$D$22:$D$37,I35)&gt;0,"振替休日",IF(COUNTIF('祝日'!$E$2:$E$17,I35)+COUNTIF('祝日'!$E$22:$E$37,I35)&gt;0,"国民の休日",IF(COUNTIF('設定'!$A$11:$A$20,I35)&gt;0,INDEX('設定'!$B$11:$B$20,MATCH(I35,'設定'!$A$11:$A$20,0))&amp;"",""))))))</f>
        <v/>
      </c>
      <c r="J36" s="18">
        <f>IF(J35="","",IFERROR(INDEX('祝日'!$B$2:$B$17,MATCH(J35,'祝日'!$A$2:$A$17,0)),IFERROR(INDEX('祝日'!$B$22:$B$37,MATCH(J35,'祝日'!$A$22:$A$37,0)),IF(COUNTIF('祝日'!$D$2:$D$17,J35)+COUNTIF('祝日'!$D$22:$D$37,J35)&gt;0,"振替休日",IF(COUNTIF('祝日'!$E$2:$E$17,J35)+COUNTIF('祝日'!$E$22:$E$37,J35)&gt;0,"国民の休日",IF(COUNTIF('設定'!$A$11:$A$20,J35)&gt;0,INDEX('設定'!$B$11:$B$20,MATCH(J35,'設定'!$A$11:$A$20,0))&amp;"",""))))))</f>
        <v/>
      </c>
      <c r="K36" s="18">
        <f>IF(K35="","",IFERROR(INDEX('祝日'!$B$2:$B$17,MATCH(K35,'祝日'!$A$2:$A$17,0)),IFERROR(INDEX('祝日'!$B$22:$B$37,MATCH(K35,'祝日'!$A$22:$A$37,0)),IF(COUNTIF('祝日'!$D$2:$D$17,K35)+COUNTIF('祝日'!$D$22:$D$37,K35)&gt;0,"振替休日",IF(COUNTIF('祝日'!$E$2:$E$17,K35)+COUNTIF('祝日'!$E$22:$E$37,K35)&gt;0,"国民の休日",IF(COUNTIF('設定'!$A$11:$A$20,K35)&gt;0,INDEX('設定'!$B$11:$B$20,MATCH(K35,'設定'!$A$11:$A$20,0))&amp;"",""))))))</f>
        <v/>
      </c>
      <c r="L36" s="18">
        <f>IF(L35="","",IFERROR(INDEX('祝日'!$B$2:$B$17,MATCH(L35,'祝日'!$A$2:$A$17,0)),IFERROR(INDEX('祝日'!$B$22:$B$37,MATCH(L35,'祝日'!$A$22:$A$37,0)),IF(COUNTIF('祝日'!$D$2:$D$17,L35)+COUNTIF('祝日'!$D$22:$D$37,L35)&gt;0,"振替休日",IF(COUNTIF('祝日'!$E$2:$E$17,L35)+COUNTIF('祝日'!$E$22:$E$37,L35)&gt;0,"国民の休日",IF(COUNTIF('設定'!$A$11:$A$20,L35)&gt;0,INDEX('設定'!$B$11:$B$20,MATCH(L35,'設定'!$A$11:$A$20,0))&amp;"",""))))))</f>
        <v/>
      </c>
      <c r="M36" s="18">
        <f>IF(M35="","",IFERROR(INDEX('祝日'!$B$2:$B$17,MATCH(M35,'祝日'!$A$2:$A$17,0)),IFERROR(INDEX('祝日'!$B$22:$B$37,MATCH(M35,'祝日'!$A$22:$A$37,0)),IF(COUNTIF('祝日'!$D$2:$D$17,M35)+COUNTIF('祝日'!$D$22:$D$37,M35)&gt;0,"振替休日",IF(COUNTIF('祝日'!$E$2:$E$17,M35)+COUNTIF('祝日'!$E$22:$E$37,M35)&gt;0,"国民の休日",IF(COUNTIF('設定'!$A$11:$A$20,M35)&gt;0,INDEX('設定'!$B$11:$B$20,MATCH(M35,'設定'!$A$11:$A$20,0))&amp;"",""))))))</f>
        <v/>
      </c>
      <c r="N36" s="18">
        <f>IF(N35="","",IFERROR(INDEX('祝日'!$B$2:$B$17,MATCH(N35,'祝日'!$A$2:$A$17,0)),IFERROR(INDEX('祝日'!$B$22:$B$37,MATCH(N35,'祝日'!$A$22:$A$37,0)),IF(COUNTIF('祝日'!$D$2:$D$17,N35)+COUNTIF('祝日'!$D$22:$D$37,N35)&gt;0,"振替休日",IF(COUNTIF('祝日'!$E$2:$E$17,N35)+COUNTIF('祝日'!$E$22:$E$37,N35)&gt;0,"国民の休日",IF(COUNTIF('設定'!$A$11:$A$20,N35)&gt;0,INDEX('設定'!$B$11:$B$20,MATCH(N35,'設定'!$A$11:$A$20,0))&amp;"",""))))))</f>
        <v/>
      </c>
      <c r="O36" s="18">
        <f>IF(O35="","",IFERROR(INDEX('祝日'!$B$2:$B$17,MATCH(O35,'祝日'!$A$2:$A$17,0)),IFERROR(INDEX('祝日'!$B$22:$B$37,MATCH(O35,'祝日'!$A$22:$A$37,0)),IF(COUNTIF('祝日'!$D$2:$D$17,O35)+COUNTIF('祝日'!$D$22:$D$37,O35)&gt;0,"振替休日",IF(COUNTIF('祝日'!$E$2:$E$17,O35)+COUNTIF('祝日'!$E$22:$E$37,O35)&gt;0,"国民の休日",IF(COUNTIF('設定'!$A$11:$A$20,O35)&gt;0,INDEX('設定'!$B$11:$B$20,MATCH(O35,'設定'!$A$11:$A$20,0))&amp;"",""))))))</f>
        <v/>
      </c>
      <c r="P36" s="28" t="n"/>
      <c r="Q36" s="18">
        <f>IF(Q35="","",IFERROR(INDEX('祝日'!$B$2:$B$17,MATCH(Q35,'祝日'!$A$2:$A$17,0)),IFERROR(INDEX('祝日'!$B$22:$B$37,MATCH(Q35,'祝日'!$A$22:$A$37,0)),IF(COUNTIF('祝日'!$D$2:$D$17,Q35)+COUNTIF('祝日'!$D$22:$D$37,Q35)&gt;0,"振替休日",IF(COUNTIF('祝日'!$E$2:$E$17,Q35)+COUNTIF('祝日'!$E$22:$E$37,Q35)&gt;0,"国民の休日",IF(COUNTIF('設定'!$A$11:$A$20,Q35)&gt;0,INDEX('設定'!$B$11:$B$20,MATCH(Q35,'設定'!$A$11:$A$20,0))&amp;"",""))))))</f>
        <v/>
      </c>
      <c r="R36" s="18">
        <f>IF(R35="","",IFERROR(INDEX('祝日'!$B$2:$B$17,MATCH(R35,'祝日'!$A$2:$A$17,0)),IFERROR(INDEX('祝日'!$B$22:$B$37,MATCH(R35,'祝日'!$A$22:$A$37,0)),IF(COUNTIF('祝日'!$D$2:$D$17,R35)+COUNTIF('祝日'!$D$22:$D$37,R35)&gt;0,"振替休日",IF(COUNTIF('祝日'!$E$2:$E$17,R35)+COUNTIF('祝日'!$E$22:$E$37,R35)&gt;0,"国民の休日",IF(COUNTIF('設定'!$A$11:$A$20,R35)&gt;0,INDEX('設定'!$B$11:$B$20,MATCH(R35,'設定'!$A$11:$A$20,0))&amp;"",""))))))</f>
        <v/>
      </c>
      <c r="S36" s="18">
        <f>IF(S35="","",IFERROR(INDEX('祝日'!$B$2:$B$17,MATCH(S35,'祝日'!$A$2:$A$17,0)),IFERROR(INDEX('祝日'!$B$22:$B$37,MATCH(S35,'祝日'!$A$22:$A$37,0)),IF(COUNTIF('祝日'!$D$2:$D$17,S35)+COUNTIF('祝日'!$D$22:$D$37,S35)&gt;0,"振替休日",IF(COUNTIF('祝日'!$E$2:$E$17,S35)+COUNTIF('祝日'!$E$22:$E$37,S35)&gt;0,"国民の休日",IF(COUNTIF('設定'!$A$11:$A$20,S35)&gt;0,INDEX('設定'!$B$11:$B$20,MATCH(S35,'設定'!$A$11:$A$20,0))&amp;"",""))))))</f>
        <v/>
      </c>
      <c r="T36" s="18">
        <f>IF(T35="","",IFERROR(INDEX('祝日'!$B$2:$B$17,MATCH(T35,'祝日'!$A$2:$A$17,0)),IFERROR(INDEX('祝日'!$B$22:$B$37,MATCH(T35,'祝日'!$A$22:$A$37,0)),IF(COUNTIF('祝日'!$D$2:$D$17,T35)+COUNTIF('祝日'!$D$22:$D$37,T35)&gt;0,"振替休日",IF(COUNTIF('祝日'!$E$2:$E$17,T35)+COUNTIF('祝日'!$E$22:$E$37,T35)&gt;0,"国民の休日",IF(COUNTIF('設定'!$A$11:$A$20,T35)&gt;0,INDEX('設定'!$B$11:$B$20,MATCH(T35,'設定'!$A$11:$A$20,0))&amp;"",""))))))</f>
        <v/>
      </c>
      <c r="U36" s="18">
        <f>IF(U35="","",IFERROR(INDEX('祝日'!$B$2:$B$17,MATCH(U35,'祝日'!$A$2:$A$17,0)),IFERROR(INDEX('祝日'!$B$22:$B$37,MATCH(U35,'祝日'!$A$22:$A$37,0)),IF(COUNTIF('祝日'!$D$2:$D$17,U35)+COUNTIF('祝日'!$D$22:$D$37,U35)&gt;0,"振替休日",IF(COUNTIF('祝日'!$E$2:$E$17,U35)+COUNTIF('祝日'!$E$22:$E$37,U35)&gt;0,"国民の休日",IF(COUNTIF('設定'!$A$11:$A$20,U35)&gt;0,INDEX('設定'!$B$11:$B$20,MATCH(U35,'設定'!$A$11:$A$20,0))&amp;"",""))))))</f>
        <v/>
      </c>
      <c r="V36" s="18">
        <f>IF(V35="","",IFERROR(INDEX('祝日'!$B$2:$B$17,MATCH(V35,'祝日'!$A$2:$A$17,0)),IFERROR(INDEX('祝日'!$B$22:$B$37,MATCH(V35,'祝日'!$A$22:$A$37,0)),IF(COUNTIF('祝日'!$D$2:$D$17,V35)+COUNTIF('祝日'!$D$22:$D$37,V35)&gt;0,"振替休日",IF(COUNTIF('祝日'!$E$2:$E$17,V35)+COUNTIF('祝日'!$E$22:$E$37,V35)&gt;0,"国民の休日",IF(COUNTIF('設定'!$A$11:$A$20,V35)&gt;0,INDEX('設定'!$B$11:$B$20,MATCH(V35,'設定'!$A$11:$A$20,0))&amp;"",""))))))</f>
        <v/>
      </c>
      <c r="W36" s="18">
        <f>IF(W35="","",IFERROR(INDEX('祝日'!$B$2:$B$17,MATCH(W35,'祝日'!$A$2:$A$17,0)),IFERROR(INDEX('祝日'!$B$22:$B$37,MATCH(W35,'祝日'!$A$22:$A$37,0)),IF(COUNTIF('祝日'!$D$2:$D$17,W35)+COUNTIF('祝日'!$D$22:$D$37,W35)&gt;0,"振替休日",IF(COUNTIF('祝日'!$E$2:$E$17,W35)+COUNTIF('祝日'!$E$22:$E$37,W35)&gt;0,"国民の休日",IF(COUNTIF('設定'!$A$11:$A$20,W35)&gt;0,INDEX('設定'!$B$11:$B$20,MATCH(W35,'設定'!$A$11:$A$20,0))&amp;"",""))))))</f>
        <v/>
      </c>
      <c r="X36" s="28" t="n"/>
      <c r="Y36" s="18">
        <f>IF(Y35="","",IFERROR(INDEX('祝日'!$B$2:$B$17,MATCH(Y35,'祝日'!$A$2:$A$17,0)),IFERROR(INDEX('祝日'!$B$22:$B$37,MATCH(Y35,'祝日'!$A$22:$A$37,0)),IF(COUNTIF('祝日'!$D$2:$D$17,Y35)+COUNTIF('祝日'!$D$22:$D$37,Y35)&gt;0,"振替休日",IF(COUNTIF('祝日'!$E$2:$E$17,Y35)+COUNTIF('祝日'!$E$22:$E$37,Y35)&gt;0,"国民の休日",IF(COUNTIF('設定'!$A$11:$A$20,Y35)&gt;0,INDEX('設定'!$B$11:$B$20,MATCH(Y35,'設定'!$A$11:$A$20,0))&amp;"",""))))))</f>
        <v/>
      </c>
      <c r="Z36" s="18">
        <f>IF(Z35="","",IFERROR(INDEX('祝日'!$B$2:$B$17,MATCH(Z35,'祝日'!$A$2:$A$17,0)),IFERROR(INDEX('祝日'!$B$22:$B$37,MATCH(Z35,'祝日'!$A$22:$A$37,0)),IF(COUNTIF('祝日'!$D$2:$D$17,Z35)+COUNTIF('祝日'!$D$22:$D$37,Z35)&gt;0,"振替休日",IF(COUNTIF('祝日'!$E$2:$E$17,Z35)+COUNTIF('祝日'!$E$22:$E$37,Z35)&gt;0,"国民の休日",IF(COUNTIF('設定'!$A$11:$A$20,Z35)&gt;0,INDEX('設定'!$B$11:$B$20,MATCH(Z35,'設定'!$A$11:$A$20,0))&amp;"",""))))))</f>
        <v/>
      </c>
      <c r="AA36" s="18">
        <f>IF(AA35="","",IFERROR(INDEX('祝日'!$B$2:$B$17,MATCH(AA35,'祝日'!$A$2:$A$17,0)),IFERROR(INDEX('祝日'!$B$22:$B$37,MATCH(AA35,'祝日'!$A$22:$A$37,0)),IF(COUNTIF('祝日'!$D$2:$D$17,AA35)+COUNTIF('祝日'!$D$22:$D$37,AA35)&gt;0,"振替休日",IF(COUNTIF('祝日'!$E$2:$E$17,AA35)+COUNTIF('祝日'!$E$22:$E$37,AA35)&gt;0,"国民の休日",IF(COUNTIF('設定'!$A$11:$A$20,AA35)&gt;0,INDEX('設定'!$B$11:$B$20,MATCH(AA35,'設定'!$A$11:$A$20,0))&amp;"",""))))))</f>
        <v/>
      </c>
      <c r="AB36" s="18">
        <f>IF(AB35="","",IFERROR(INDEX('祝日'!$B$2:$B$17,MATCH(AB35,'祝日'!$A$2:$A$17,0)),IFERROR(INDEX('祝日'!$B$22:$B$37,MATCH(AB35,'祝日'!$A$22:$A$37,0)),IF(COUNTIF('祝日'!$D$2:$D$17,AB35)+COUNTIF('祝日'!$D$22:$D$37,AB35)&gt;0,"振替休日",IF(COUNTIF('祝日'!$E$2:$E$17,AB35)+COUNTIF('祝日'!$E$22:$E$37,AB35)&gt;0,"国民の休日",IF(COUNTIF('設定'!$A$11:$A$20,AB35)&gt;0,INDEX('設定'!$B$11:$B$20,MATCH(AB35,'設定'!$A$11:$A$20,0))&amp;"",""))))))</f>
        <v/>
      </c>
      <c r="AC36" s="18">
        <f>IF(AC35="","",IFERROR(INDEX('祝日'!$B$2:$B$17,MATCH(AC35,'祝日'!$A$2:$A$17,0)),IFERROR(INDEX('祝日'!$B$22:$B$37,MATCH(AC35,'祝日'!$A$22:$A$37,0)),IF(COUNTIF('祝日'!$D$2:$D$17,AC35)+COUNTIF('祝日'!$D$22:$D$37,AC35)&gt;0,"振替休日",IF(COUNTIF('祝日'!$E$2:$E$17,AC35)+COUNTIF('祝日'!$E$22:$E$37,AC35)&gt;0,"国民の休日",IF(COUNTIF('設定'!$A$11:$A$20,AC35)&gt;0,INDEX('設定'!$B$11:$B$20,MATCH(AC35,'設定'!$A$11:$A$20,0))&amp;"",""))))))</f>
        <v/>
      </c>
      <c r="AD36" s="18">
        <f>IF(AD35="","",IFERROR(INDEX('祝日'!$B$2:$B$17,MATCH(AD35,'祝日'!$A$2:$A$17,0)),IFERROR(INDEX('祝日'!$B$22:$B$37,MATCH(AD35,'祝日'!$A$22:$A$37,0)),IF(COUNTIF('祝日'!$D$2:$D$17,AD35)+COUNTIF('祝日'!$D$22:$D$37,AD35)&gt;0,"振替休日",IF(COUNTIF('祝日'!$E$2:$E$17,AD35)+COUNTIF('祝日'!$E$22:$E$37,AD35)&gt;0,"国民の休日",IF(COUNTIF('設定'!$A$11:$A$20,AD35)&gt;0,INDEX('設定'!$B$11:$B$20,MATCH(AD35,'設定'!$A$11:$A$20,0))&amp;"",""))))))</f>
        <v/>
      </c>
      <c r="AE36" s="18">
        <f>IF(AE35="","",IFERROR(INDEX('祝日'!$B$2:$B$17,MATCH(AE35,'祝日'!$A$2:$A$17,0)),IFERROR(INDEX('祝日'!$B$22:$B$37,MATCH(AE35,'祝日'!$A$22:$A$37,0)),IF(COUNTIF('祝日'!$D$2:$D$17,AE35)+COUNTIF('祝日'!$D$22:$D$37,AE35)&gt;0,"振替休日",IF(COUNTIF('祝日'!$E$2:$E$17,AE35)+COUNTIF('祝日'!$E$22:$E$37,AE35)&gt;0,"国民の休日",IF(COUNTIF('設定'!$A$11:$A$20,AE35)&gt;0,INDEX('設定'!$B$11:$B$20,MATCH(AE35,'設定'!$A$11:$A$20,0))&amp;"",""))))))</f>
        <v/>
      </c>
    </row>
    <row r="37" ht="17" customHeight="1">
      <c r="A37" s="17">
        <f>IF(MONTH(($A$33-WEEKDAY($A$33,'設定'!$B$3)+1+7))=MONTH($A$33),($A$33-WEEKDAY($A$33,'設定'!$B$3)+1+7),"")</f>
        <v/>
      </c>
      <c r="B37" s="17">
        <f>IF(MONTH(($A$33-WEEKDAY($A$33,'設定'!$B$3)+1+8))=MONTH($A$33),($A$33-WEEKDAY($A$33,'設定'!$B$3)+1+8),"")</f>
        <v/>
      </c>
      <c r="C37" s="17">
        <f>IF(MONTH(($A$33-WEEKDAY($A$33,'設定'!$B$3)+1+9))=MONTH($A$33),($A$33-WEEKDAY($A$33,'設定'!$B$3)+1+9),"")</f>
        <v/>
      </c>
      <c r="D37" s="17">
        <f>IF(MONTH(($A$33-WEEKDAY($A$33,'設定'!$B$3)+1+10))=MONTH($A$33),($A$33-WEEKDAY($A$33,'設定'!$B$3)+1+10),"")</f>
        <v/>
      </c>
      <c r="E37" s="17">
        <f>IF(MONTH(($A$33-WEEKDAY($A$33,'設定'!$B$3)+1+11))=MONTH($A$33),($A$33-WEEKDAY($A$33,'設定'!$B$3)+1+11),"")</f>
        <v/>
      </c>
      <c r="F37" s="17">
        <f>IF(MONTH(($A$33-WEEKDAY($A$33,'設定'!$B$3)+1+12))=MONTH($A$33),($A$33-WEEKDAY($A$33,'設定'!$B$3)+1+12),"")</f>
        <v/>
      </c>
      <c r="G37" s="17">
        <f>IF(MONTH(($A$33-WEEKDAY($A$33,'設定'!$B$3)+1+13))=MONTH($A$33),($A$33-WEEKDAY($A$33,'設定'!$B$3)+1+13),"")</f>
        <v/>
      </c>
      <c r="H37" s="28" t="n"/>
      <c r="I37" s="17">
        <f>IF(MONTH(($I$33-WEEKDAY($I$33,'設定'!$B$3)+1+7))=MONTH($I$33),($I$33-WEEKDAY($I$33,'設定'!$B$3)+1+7),"")</f>
        <v/>
      </c>
      <c r="J37" s="17">
        <f>IF(MONTH(($I$33-WEEKDAY($I$33,'設定'!$B$3)+1+8))=MONTH($I$33),($I$33-WEEKDAY($I$33,'設定'!$B$3)+1+8),"")</f>
        <v/>
      </c>
      <c r="K37" s="17">
        <f>IF(MONTH(($I$33-WEEKDAY($I$33,'設定'!$B$3)+1+9))=MONTH($I$33),($I$33-WEEKDAY($I$33,'設定'!$B$3)+1+9),"")</f>
        <v/>
      </c>
      <c r="L37" s="17">
        <f>IF(MONTH(($I$33-WEEKDAY($I$33,'設定'!$B$3)+1+10))=MONTH($I$33),($I$33-WEEKDAY($I$33,'設定'!$B$3)+1+10),"")</f>
        <v/>
      </c>
      <c r="M37" s="17">
        <f>IF(MONTH(($I$33-WEEKDAY($I$33,'設定'!$B$3)+1+11))=MONTH($I$33),($I$33-WEEKDAY($I$33,'設定'!$B$3)+1+11),"")</f>
        <v/>
      </c>
      <c r="N37" s="17">
        <f>IF(MONTH(($I$33-WEEKDAY($I$33,'設定'!$B$3)+1+12))=MONTH($I$33),($I$33-WEEKDAY($I$33,'設定'!$B$3)+1+12),"")</f>
        <v/>
      </c>
      <c r="O37" s="17">
        <f>IF(MONTH(($I$33-WEEKDAY($I$33,'設定'!$B$3)+1+13))=MONTH($I$33),($I$33-WEEKDAY($I$33,'設定'!$B$3)+1+13),"")</f>
        <v/>
      </c>
      <c r="P37" s="28" t="n"/>
      <c r="Q37" s="17">
        <f>IF(MONTH(($Q$33-WEEKDAY($Q$33,'設定'!$B$3)+1+7))=MONTH($Q$33),($Q$33-WEEKDAY($Q$33,'設定'!$B$3)+1+7),"")</f>
        <v/>
      </c>
      <c r="R37" s="17">
        <f>IF(MONTH(($Q$33-WEEKDAY($Q$33,'設定'!$B$3)+1+8))=MONTH($Q$33),($Q$33-WEEKDAY($Q$33,'設定'!$B$3)+1+8),"")</f>
        <v/>
      </c>
      <c r="S37" s="17">
        <f>IF(MONTH(($Q$33-WEEKDAY($Q$33,'設定'!$B$3)+1+9))=MONTH($Q$33),($Q$33-WEEKDAY($Q$33,'設定'!$B$3)+1+9),"")</f>
        <v/>
      </c>
      <c r="T37" s="17">
        <f>IF(MONTH(($Q$33-WEEKDAY($Q$33,'設定'!$B$3)+1+10))=MONTH($Q$33),($Q$33-WEEKDAY($Q$33,'設定'!$B$3)+1+10),"")</f>
        <v/>
      </c>
      <c r="U37" s="17">
        <f>IF(MONTH(($Q$33-WEEKDAY($Q$33,'設定'!$B$3)+1+11))=MONTH($Q$33),($Q$33-WEEKDAY($Q$33,'設定'!$B$3)+1+11),"")</f>
        <v/>
      </c>
      <c r="V37" s="17">
        <f>IF(MONTH(($Q$33-WEEKDAY($Q$33,'設定'!$B$3)+1+12))=MONTH($Q$33),($Q$33-WEEKDAY($Q$33,'設定'!$B$3)+1+12),"")</f>
        <v/>
      </c>
      <c r="W37" s="17">
        <f>IF(MONTH(($Q$33-WEEKDAY($Q$33,'設定'!$B$3)+1+13))=MONTH($Q$33),($Q$33-WEEKDAY($Q$33,'設定'!$B$3)+1+13),"")</f>
        <v/>
      </c>
      <c r="X37" s="28" t="n"/>
      <c r="Y37" s="17">
        <f>IF(MONTH(($Y$33-WEEKDAY($Y$33,'設定'!$B$3)+1+7))=MONTH($Y$33),($Y$33-WEEKDAY($Y$33,'設定'!$B$3)+1+7),"")</f>
        <v/>
      </c>
      <c r="Z37" s="17">
        <f>IF(MONTH(($Y$33-WEEKDAY($Y$33,'設定'!$B$3)+1+8))=MONTH($Y$33),($Y$33-WEEKDAY($Y$33,'設定'!$B$3)+1+8),"")</f>
        <v/>
      </c>
      <c r="AA37" s="17">
        <f>IF(MONTH(($Y$33-WEEKDAY($Y$33,'設定'!$B$3)+1+9))=MONTH($Y$33),($Y$33-WEEKDAY($Y$33,'設定'!$B$3)+1+9),"")</f>
        <v/>
      </c>
      <c r="AB37" s="17">
        <f>IF(MONTH(($Y$33-WEEKDAY($Y$33,'設定'!$B$3)+1+10))=MONTH($Y$33),($Y$33-WEEKDAY($Y$33,'設定'!$B$3)+1+10),"")</f>
        <v/>
      </c>
      <c r="AC37" s="17">
        <f>IF(MONTH(($Y$33-WEEKDAY($Y$33,'設定'!$B$3)+1+11))=MONTH($Y$33),($Y$33-WEEKDAY($Y$33,'設定'!$B$3)+1+11),"")</f>
        <v/>
      </c>
      <c r="AD37" s="17">
        <f>IF(MONTH(($Y$33-WEEKDAY($Y$33,'設定'!$B$3)+1+12))=MONTH($Y$33),($Y$33-WEEKDAY($Y$33,'設定'!$B$3)+1+12),"")</f>
        <v/>
      </c>
      <c r="AE37" s="17">
        <f>IF(MONTH(($Y$33-WEEKDAY($Y$33,'設定'!$B$3)+1+13))=MONTH($Y$33),($Y$33-WEEKDAY($Y$33,'設定'!$B$3)+1+13),"")</f>
        <v/>
      </c>
    </row>
    <row r="38" ht="11" customHeight="1">
      <c r="A38" s="18">
        <f>IF(A37="","",IFERROR(INDEX('祝日'!$B$2:$B$17,MATCH(A37,'祝日'!$A$2:$A$17,0)),IFERROR(INDEX('祝日'!$B$22:$B$37,MATCH(A37,'祝日'!$A$22:$A$37,0)),IF(COUNTIF('祝日'!$D$2:$D$17,A37)+COUNTIF('祝日'!$D$22:$D$37,A37)&gt;0,"振替休日",IF(COUNTIF('祝日'!$E$2:$E$17,A37)+COUNTIF('祝日'!$E$22:$E$37,A37)&gt;0,"国民の休日",IF(COUNTIF('設定'!$A$11:$A$20,A37)&gt;0,INDEX('設定'!$B$11:$B$20,MATCH(A37,'設定'!$A$11:$A$20,0))&amp;"",""))))))</f>
        <v/>
      </c>
      <c r="B38" s="18">
        <f>IF(B37="","",IFERROR(INDEX('祝日'!$B$2:$B$17,MATCH(B37,'祝日'!$A$2:$A$17,0)),IFERROR(INDEX('祝日'!$B$22:$B$37,MATCH(B37,'祝日'!$A$22:$A$37,0)),IF(COUNTIF('祝日'!$D$2:$D$17,B37)+COUNTIF('祝日'!$D$22:$D$37,B37)&gt;0,"振替休日",IF(COUNTIF('祝日'!$E$2:$E$17,B37)+COUNTIF('祝日'!$E$22:$E$37,B37)&gt;0,"国民の休日",IF(COUNTIF('設定'!$A$11:$A$20,B37)&gt;0,INDEX('設定'!$B$11:$B$20,MATCH(B37,'設定'!$A$11:$A$20,0))&amp;"",""))))))</f>
        <v/>
      </c>
      <c r="C38" s="18">
        <f>IF(C37="","",IFERROR(INDEX('祝日'!$B$2:$B$17,MATCH(C37,'祝日'!$A$2:$A$17,0)),IFERROR(INDEX('祝日'!$B$22:$B$37,MATCH(C37,'祝日'!$A$22:$A$37,0)),IF(COUNTIF('祝日'!$D$2:$D$17,C37)+COUNTIF('祝日'!$D$22:$D$37,C37)&gt;0,"振替休日",IF(COUNTIF('祝日'!$E$2:$E$17,C37)+COUNTIF('祝日'!$E$22:$E$37,C37)&gt;0,"国民の休日",IF(COUNTIF('設定'!$A$11:$A$20,C37)&gt;0,INDEX('設定'!$B$11:$B$20,MATCH(C37,'設定'!$A$11:$A$20,0))&amp;"",""))))))</f>
        <v/>
      </c>
      <c r="D38" s="18">
        <f>IF(D37="","",IFERROR(INDEX('祝日'!$B$2:$B$17,MATCH(D37,'祝日'!$A$2:$A$17,0)),IFERROR(INDEX('祝日'!$B$22:$B$37,MATCH(D37,'祝日'!$A$22:$A$37,0)),IF(COUNTIF('祝日'!$D$2:$D$17,D37)+COUNTIF('祝日'!$D$22:$D$37,D37)&gt;0,"振替休日",IF(COUNTIF('祝日'!$E$2:$E$17,D37)+COUNTIF('祝日'!$E$22:$E$37,D37)&gt;0,"国民の休日",IF(COUNTIF('設定'!$A$11:$A$20,D37)&gt;0,INDEX('設定'!$B$11:$B$20,MATCH(D37,'設定'!$A$11:$A$20,0))&amp;"",""))))))</f>
        <v/>
      </c>
      <c r="E38" s="18">
        <f>IF(E37="","",IFERROR(INDEX('祝日'!$B$2:$B$17,MATCH(E37,'祝日'!$A$2:$A$17,0)),IFERROR(INDEX('祝日'!$B$22:$B$37,MATCH(E37,'祝日'!$A$22:$A$37,0)),IF(COUNTIF('祝日'!$D$2:$D$17,E37)+COUNTIF('祝日'!$D$22:$D$37,E37)&gt;0,"振替休日",IF(COUNTIF('祝日'!$E$2:$E$17,E37)+COUNTIF('祝日'!$E$22:$E$37,E37)&gt;0,"国民の休日",IF(COUNTIF('設定'!$A$11:$A$20,E37)&gt;0,INDEX('設定'!$B$11:$B$20,MATCH(E37,'設定'!$A$11:$A$20,0))&amp;"",""))))))</f>
        <v/>
      </c>
      <c r="F38" s="18">
        <f>IF(F37="","",IFERROR(INDEX('祝日'!$B$2:$B$17,MATCH(F37,'祝日'!$A$2:$A$17,0)),IFERROR(INDEX('祝日'!$B$22:$B$37,MATCH(F37,'祝日'!$A$22:$A$37,0)),IF(COUNTIF('祝日'!$D$2:$D$17,F37)+COUNTIF('祝日'!$D$22:$D$37,F37)&gt;0,"振替休日",IF(COUNTIF('祝日'!$E$2:$E$17,F37)+COUNTIF('祝日'!$E$22:$E$37,F37)&gt;0,"国民の休日",IF(COUNTIF('設定'!$A$11:$A$20,F37)&gt;0,INDEX('設定'!$B$11:$B$20,MATCH(F37,'設定'!$A$11:$A$20,0))&amp;"",""))))))</f>
        <v/>
      </c>
      <c r="G38" s="18">
        <f>IF(G37="","",IFERROR(INDEX('祝日'!$B$2:$B$17,MATCH(G37,'祝日'!$A$2:$A$17,0)),IFERROR(INDEX('祝日'!$B$22:$B$37,MATCH(G37,'祝日'!$A$22:$A$37,0)),IF(COUNTIF('祝日'!$D$2:$D$17,G37)+COUNTIF('祝日'!$D$22:$D$37,G37)&gt;0,"振替休日",IF(COUNTIF('祝日'!$E$2:$E$17,G37)+COUNTIF('祝日'!$E$22:$E$37,G37)&gt;0,"国民の休日",IF(COUNTIF('設定'!$A$11:$A$20,G37)&gt;0,INDEX('設定'!$B$11:$B$20,MATCH(G37,'設定'!$A$11:$A$20,0))&amp;"",""))))))</f>
        <v/>
      </c>
      <c r="H38" s="28" t="n"/>
      <c r="I38" s="18">
        <f>IF(I37="","",IFERROR(INDEX('祝日'!$B$2:$B$17,MATCH(I37,'祝日'!$A$2:$A$17,0)),IFERROR(INDEX('祝日'!$B$22:$B$37,MATCH(I37,'祝日'!$A$22:$A$37,0)),IF(COUNTIF('祝日'!$D$2:$D$17,I37)+COUNTIF('祝日'!$D$22:$D$37,I37)&gt;0,"振替休日",IF(COUNTIF('祝日'!$E$2:$E$17,I37)+COUNTIF('祝日'!$E$22:$E$37,I37)&gt;0,"国民の休日",IF(COUNTIF('設定'!$A$11:$A$20,I37)&gt;0,INDEX('設定'!$B$11:$B$20,MATCH(I37,'設定'!$A$11:$A$20,0))&amp;"",""))))))</f>
        <v/>
      </c>
      <c r="J38" s="18">
        <f>IF(J37="","",IFERROR(INDEX('祝日'!$B$2:$B$17,MATCH(J37,'祝日'!$A$2:$A$17,0)),IFERROR(INDEX('祝日'!$B$22:$B$37,MATCH(J37,'祝日'!$A$22:$A$37,0)),IF(COUNTIF('祝日'!$D$2:$D$17,J37)+COUNTIF('祝日'!$D$22:$D$37,J37)&gt;0,"振替休日",IF(COUNTIF('祝日'!$E$2:$E$17,J37)+COUNTIF('祝日'!$E$22:$E$37,J37)&gt;0,"国民の休日",IF(COUNTIF('設定'!$A$11:$A$20,J37)&gt;0,INDEX('設定'!$B$11:$B$20,MATCH(J37,'設定'!$A$11:$A$20,0))&amp;"",""))))))</f>
        <v/>
      </c>
      <c r="K38" s="18">
        <f>IF(K37="","",IFERROR(INDEX('祝日'!$B$2:$B$17,MATCH(K37,'祝日'!$A$2:$A$17,0)),IFERROR(INDEX('祝日'!$B$22:$B$37,MATCH(K37,'祝日'!$A$22:$A$37,0)),IF(COUNTIF('祝日'!$D$2:$D$17,K37)+COUNTIF('祝日'!$D$22:$D$37,K37)&gt;0,"振替休日",IF(COUNTIF('祝日'!$E$2:$E$17,K37)+COUNTIF('祝日'!$E$22:$E$37,K37)&gt;0,"国民の休日",IF(COUNTIF('設定'!$A$11:$A$20,K37)&gt;0,INDEX('設定'!$B$11:$B$20,MATCH(K37,'設定'!$A$11:$A$20,0))&amp;"",""))))))</f>
        <v/>
      </c>
      <c r="L38" s="18">
        <f>IF(L37="","",IFERROR(INDEX('祝日'!$B$2:$B$17,MATCH(L37,'祝日'!$A$2:$A$17,0)),IFERROR(INDEX('祝日'!$B$22:$B$37,MATCH(L37,'祝日'!$A$22:$A$37,0)),IF(COUNTIF('祝日'!$D$2:$D$17,L37)+COUNTIF('祝日'!$D$22:$D$37,L37)&gt;0,"振替休日",IF(COUNTIF('祝日'!$E$2:$E$17,L37)+COUNTIF('祝日'!$E$22:$E$37,L37)&gt;0,"国民の休日",IF(COUNTIF('設定'!$A$11:$A$20,L37)&gt;0,INDEX('設定'!$B$11:$B$20,MATCH(L37,'設定'!$A$11:$A$20,0))&amp;"",""))))))</f>
        <v/>
      </c>
      <c r="M38" s="18">
        <f>IF(M37="","",IFERROR(INDEX('祝日'!$B$2:$B$17,MATCH(M37,'祝日'!$A$2:$A$17,0)),IFERROR(INDEX('祝日'!$B$22:$B$37,MATCH(M37,'祝日'!$A$22:$A$37,0)),IF(COUNTIF('祝日'!$D$2:$D$17,M37)+COUNTIF('祝日'!$D$22:$D$37,M37)&gt;0,"振替休日",IF(COUNTIF('祝日'!$E$2:$E$17,M37)+COUNTIF('祝日'!$E$22:$E$37,M37)&gt;0,"国民の休日",IF(COUNTIF('設定'!$A$11:$A$20,M37)&gt;0,INDEX('設定'!$B$11:$B$20,MATCH(M37,'設定'!$A$11:$A$20,0))&amp;"",""))))))</f>
        <v/>
      </c>
      <c r="N38" s="18">
        <f>IF(N37="","",IFERROR(INDEX('祝日'!$B$2:$B$17,MATCH(N37,'祝日'!$A$2:$A$17,0)),IFERROR(INDEX('祝日'!$B$22:$B$37,MATCH(N37,'祝日'!$A$22:$A$37,0)),IF(COUNTIF('祝日'!$D$2:$D$17,N37)+COUNTIF('祝日'!$D$22:$D$37,N37)&gt;0,"振替休日",IF(COUNTIF('祝日'!$E$2:$E$17,N37)+COUNTIF('祝日'!$E$22:$E$37,N37)&gt;0,"国民の休日",IF(COUNTIF('設定'!$A$11:$A$20,N37)&gt;0,INDEX('設定'!$B$11:$B$20,MATCH(N37,'設定'!$A$11:$A$20,0))&amp;"",""))))))</f>
        <v/>
      </c>
      <c r="O38" s="18">
        <f>IF(O37="","",IFERROR(INDEX('祝日'!$B$2:$B$17,MATCH(O37,'祝日'!$A$2:$A$17,0)),IFERROR(INDEX('祝日'!$B$22:$B$37,MATCH(O37,'祝日'!$A$22:$A$37,0)),IF(COUNTIF('祝日'!$D$2:$D$17,O37)+COUNTIF('祝日'!$D$22:$D$37,O37)&gt;0,"振替休日",IF(COUNTIF('祝日'!$E$2:$E$17,O37)+COUNTIF('祝日'!$E$22:$E$37,O37)&gt;0,"国民の休日",IF(COUNTIF('設定'!$A$11:$A$20,O37)&gt;0,INDEX('設定'!$B$11:$B$20,MATCH(O37,'設定'!$A$11:$A$20,0))&amp;"",""))))))</f>
        <v/>
      </c>
      <c r="P38" s="28" t="n"/>
      <c r="Q38" s="18">
        <f>IF(Q37="","",IFERROR(INDEX('祝日'!$B$2:$B$17,MATCH(Q37,'祝日'!$A$2:$A$17,0)),IFERROR(INDEX('祝日'!$B$22:$B$37,MATCH(Q37,'祝日'!$A$22:$A$37,0)),IF(COUNTIF('祝日'!$D$2:$D$17,Q37)+COUNTIF('祝日'!$D$22:$D$37,Q37)&gt;0,"振替休日",IF(COUNTIF('祝日'!$E$2:$E$17,Q37)+COUNTIF('祝日'!$E$22:$E$37,Q37)&gt;0,"国民の休日",IF(COUNTIF('設定'!$A$11:$A$20,Q37)&gt;0,INDEX('設定'!$B$11:$B$20,MATCH(Q37,'設定'!$A$11:$A$20,0))&amp;"",""))))))</f>
        <v/>
      </c>
      <c r="R38" s="18">
        <f>IF(R37="","",IFERROR(INDEX('祝日'!$B$2:$B$17,MATCH(R37,'祝日'!$A$2:$A$17,0)),IFERROR(INDEX('祝日'!$B$22:$B$37,MATCH(R37,'祝日'!$A$22:$A$37,0)),IF(COUNTIF('祝日'!$D$2:$D$17,R37)+COUNTIF('祝日'!$D$22:$D$37,R37)&gt;0,"振替休日",IF(COUNTIF('祝日'!$E$2:$E$17,R37)+COUNTIF('祝日'!$E$22:$E$37,R37)&gt;0,"国民の休日",IF(COUNTIF('設定'!$A$11:$A$20,R37)&gt;0,INDEX('設定'!$B$11:$B$20,MATCH(R37,'設定'!$A$11:$A$20,0))&amp;"",""))))))</f>
        <v/>
      </c>
      <c r="S38" s="18">
        <f>IF(S37="","",IFERROR(INDEX('祝日'!$B$2:$B$17,MATCH(S37,'祝日'!$A$2:$A$17,0)),IFERROR(INDEX('祝日'!$B$22:$B$37,MATCH(S37,'祝日'!$A$22:$A$37,0)),IF(COUNTIF('祝日'!$D$2:$D$17,S37)+COUNTIF('祝日'!$D$22:$D$37,S37)&gt;0,"振替休日",IF(COUNTIF('祝日'!$E$2:$E$17,S37)+COUNTIF('祝日'!$E$22:$E$37,S37)&gt;0,"国民の休日",IF(COUNTIF('設定'!$A$11:$A$20,S37)&gt;0,INDEX('設定'!$B$11:$B$20,MATCH(S37,'設定'!$A$11:$A$20,0))&amp;"",""))))))</f>
        <v/>
      </c>
      <c r="T38" s="18">
        <f>IF(T37="","",IFERROR(INDEX('祝日'!$B$2:$B$17,MATCH(T37,'祝日'!$A$2:$A$17,0)),IFERROR(INDEX('祝日'!$B$22:$B$37,MATCH(T37,'祝日'!$A$22:$A$37,0)),IF(COUNTIF('祝日'!$D$2:$D$17,T37)+COUNTIF('祝日'!$D$22:$D$37,T37)&gt;0,"振替休日",IF(COUNTIF('祝日'!$E$2:$E$17,T37)+COUNTIF('祝日'!$E$22:$E$37,T37)&gt;0,"国民の休日",IF(COUNTIF('設定'!$A$11:$A$20,T37)&gt;0,INDEX('設定'!$B$11:$B$20,MATCH(T37,'設定'!$A$11:$A$20,0))&amp;"",""))))))</f>
        <v/>
      </c>
      <c r="U38" s="18">
        <f>IF(U37="","",IFERROR(INDEX('祝日'!$B$2:$B$17,MATCH(U37,'祝日'!$A$2:$A$17,0)),IFERROR(INDEX('祝日'!$B$22:$B$37,MATCH(U37,'祝日'!$A$22:$A$37,0)),IF(COUNTIF('祝日'!$D$2:$D$17,U37)+COUNTIF('祝日'!$D$22:$D$37,U37)&gt;0,"振替休日",IF(COUNTIF('祝日'!$E$2:$E$17,U37)+COUNTIF('祝日'!$E$22:$E$37,U37)&gt;0,"国民の休日",IF(COUNTIF('設定'!$A$11:$A$20,U37)&gt;0,INDEX('設定'!$B$11:$B$20,MATCH(U37,'設定'!$A$11:$A$20,0))&amp;"",""))))))</f>
        <v/>
      </c>
      <c r="V38" s="18">
        <f>IF(V37="","",IFERROR(INDEX('祝日'!$B$2:$B$17,MATCH(V37,'祝日'!$A$2:$A$17,0)),IFERROR(INDEX('祝日'!$B$22:$B$37,MATCH(V37,'祝日'!$A$22:$A$37,0)),IF(COUNTIF('祝日'!$D$2:$D$17,V37)+COUNTIF('祝日'!$D$22:$D$37,V37)&gt;0,"振替休日",IF(COUNTIF('祝日'!$E$2:$E$17,V37)+COUNTIF('祝日'!$E$22:$E$37,V37)&gt;0,"国民の休日",IF(COUNTIF('設定'!$A$11:$A$20,V37)&gt;0,INDEX('設定'!$B$11:$B$20,MATCH(V37,'設定'!$A$11:$A$20,0))&amp;"",""))))))</f>
        <v/>
      </c>
      <c r="W38" s="18">
        <f>IF(W37="","",IFERROR(INDEX('祝日'!$B$2:$B$17,MATCH(W37,'祝日'!$A$2:$A$17,0)),IFERROR(INDEX('祝日'!$B$22:$B$37,MATCH(W37,'祝日'!$A$22:$A$37,0)),IF(COUNTIF('祝日'!$D$2:$D$17,W37)+COUNTIF('祝日'!$D$22:$D$37,W37)&gt;0,"振替休日",IF(COUNTIF('祝日'!$E$2:$E$17,W37)+COUNTIF('祝日'!$E$22:$E$37,W37)&gt;0,"国民の休日",IF(COUNTIF('設定'!$A$11:$A$20,W37)&gt;0,INDEX('設定'!$B$11:$B$20,MATCH(W37,'設定'!$A$11:$A$20,0))&amp;"",""))))))</f>
        <v/>
      </c>
      <c r="X38" s="28" t="n"/>
      <c r="Y38" s="18">
        <f>IF(Y37="","",IFERROR(INDEX('祝日'!$B$2:$B$17,MATCH(Y37,'祝日'!$A$2:$A$17,0)),IFERROR(INDEX('祝日'!$B$22:$B$37,MATCH(Y37,'祝日'!$A$22:$A$37,0)),IF(COUNTIF('祝日'!$D$2:$D$17,Y37)+COUNTIF('祝日'!$D$22:$D$37,Y37)&gt;0,"振替休日",IF(COUNTIF('祝日'!$E$2:$E$17,Y37)+COUNTIF('祝日'!$E$22:$E$37,Y37)&gt;0,"国民の休日",IF(COUNTIF('設定'!$A$11:$A$20,Y37)&gt;0,INDEX('設定'!$B$11:$B$20,MATCH(Y37,'設定'!$A$11:$A$20,0))&amp;"",""))))))</f>
        <v/>
      </c>
      <c r="Z38" s="18">
        <f>IF(Z37="","",IFERROR(INDEX('祝日'!$B$2:$B$17,MATCH(Z37,'祝日'!$A$2:$A$17,0)),IFERROR(INDEX('祝日'!$B$22:$B$37,MATCH(Z37,'祝日'!$A$22:$A$37,0)),IF(COUNTIF('祝日'!$D$2:$D$17,Z37)+COUNTIF('祝日'!$D$22:$D$37,Z37)&gt;0,"振替休日",IF(COUNTIF('祝日'!$E$2:$E$17,Z37)+COUNTIF('祝日'!$E$22:$E$37,Z37)&gt;0,"国民の休日",IF(COUNTIF('設定'!$A$11:$A$20,Z37)&gt;0,INDEX('設定'!$B$11:$B$20,MATCH(Z37,'設定'!$A$11:$A$20,0))&amp;"",""))))))</f>
        <v/>
      </c>
      <c r="AA38" s="18">
        <f>IF(AA37="","",IFERROR(INDEX('祝日'!$B$2:$B$17,MATCH(AA37,'祝日'!$A$2:$A$17,0)),IFERROR(INDEX('祝日'!$B$22:$B$37,MATCH(AA37,'祝日'!$A$22:$A$37,0)),IF(COUNTIF('祝日'!$D$2:$D$17,AA37)+COUNTIF('祝日'!$D$22:$D$37,AA37)&gt;0,"振替休日",IF(COUNTIF('祝日'!$E$2:$E$17,AA37)+COUNTIF('祝日'!$E$22:$E$37,AA37)&gt;0,"国民の休日",IF(COUNTIF('設定'!$A$11:$A$20,AA37)&gt;0,INDEX('設定'!$B$11:$B$20,MATCH(AA37,'設定'!$A$11:$A$20,0))&amp;"",""))))))</f>
        <v/>
      </c>
      <c r="AB38" s="18">
        <f>IF(AB37="","",IFERROR(INDEX('祝日'!$B$2:$B$17,MATCH(AB37,'祝日'!$A$2:$A$17,0)),IFERROR(INDEX('祝日'!$B$22:$B$37,MATCH(AB37,'祝日'!$A$22:$A$37,0)),IF(COUNTIF('祝日'!$D$2:$D$17,AB37)+COUNTIF('祝日'!$D$22:$D$37,AB37)&gt;0,"振替休日",IF(COUNTIF('祝日'!$E$2:$E$17,AB37)+COUNTIF('祝日'!$E$22:$E$37,AB37)&gt;0,"国民の休日",IF(COUNTIF('設定'!$A$11:$A$20,AB37)&gt;0,INDEX('設定'!$B$11:$B$20,MATCH(AB37,'設定'!$A$11:$A$20,0))&amp;"",""))))))</f>
        <v/>
      </c>
      <c r="AC38" s="18">
        <f>IF(AC37="","",IFERROR(INDEX('祝日'!$B$2:$B$17,MATCH(AC37,'祝日'!$A$2:$A$17,0)),IFERROR(INDEX('祝日'!$B$22:$B$37,MATCH(AC37,'祝日'!$A$22:$A$37,0)),IF(COUNTIF('祝日'!$D$2:$D$17,AC37)+COUNTIF('祝日'!$D$22:$D$37,AC37)&gt;0,"振替休日",IF(COUNTIF('祝日'!$E$2:$E$17,AC37)+COUNTIF('祝日'!$E$22:$E$37,AC37)&gt;0,"国民の休日",IF(COUNTIF('設定'!$A$11:$A$20,AC37)&gt;0,INDEX('設定'!$B$11:$B$20,MATCH(AC37,'設定'!$A$11:$A$20,0))&amp;"",""))))))</f>
        <v/>
      </c>
      <c r="AD38" s="18">
        <f>IF(AD37="","",IFERROR(INDEX('祝日'!$B$2:$B$17,MATCH(AD37,'祝日'!$A$2:$A$17,0)),IFERROR(INDEX('祝日'!$B$22:$B$37,MATCH(AD37,'祝日'!$A$22:$A$37,0)),IF(COUNTIF('祝日'!$D$2:$D$17,AD37)+COUNTIF('祝日'!$D$22:$D$37,AD37)&gt;0,"振替休日",IF(COUNTIF('祝日'!$E$2:$E$17,AD37)+COUNTIF('祝日'!$E$22:$E$37,AD37)&gt;0,"国民の休日",IF(COUNTIF('設定'!$A$11:$A$20,AD37)&gt;0,INDEX('設定'!$B$11:$B$20,MATCH(AD37,'設定'!$A$11:$A$20,0))&amp;"",""))))))</f>
        <v/>
      </c>
      <c r="AE38" s="18">
        <f>IF(AE37="","",IFERROR(INDEX('祝日'!$B$2:$B$17,MATCH(AE37,'祝日'!$A$2:$A$17,0)),IFERROR(INDEX('祝日'!$B$22:$B$37,MATCH(AE37,'祝日'!$A$22:$A$37,0)),IF(COUNTIF('祝日'!$D$2:$D$17,AE37)+COUNTIF('祝日'!$D$22:$D$37,AE37)&gt;0,"振替休日",IF(COUNTIF('祝日'!$E$2:$E$17,AE37)+COUNTIF('祝日'!$E$22:$E$37,AE37)&gt;0,"国民の休日",IF(COUNTIF('設定'!$A$11:$A$20,AE37)&gt;0,INDEX('設定'!$B$11:$B$20,MATCH(AE37,'設定'!$A$11:$A$20,0))&amp;"",""))))))</f>
        <v/>
      </c>
    </row>
    <row r="39" ht="17" customHeight="1">
      <c r="A39" s="17">
        <f>IF(MONTH(($A$33-WEEKDAY($A$33,'設定'!$B$3)+1+14))=MONTH($A$33),($A$33-WEEKDAY($A$33,'設定'!$B$3)+1+14),"")</f>
        <v/>
      </c>
      <c r="B39" s="17">
        <f>IF(MONTH(($A$33-WEEKDAY($A$33,'設定'!$B$3)+1+15))=MONTH($A$33),($A$33-WEEKDAY($A$33,'設定'!$B$3)+1+15),"")</f>
        <v/>
      </c>
      <c r="C39" s="17">
        <f>IF(MONTH(($A$33-WEEKDAY($A$33,'設定'!$B$3)+1+16))=MONTH($A$33),($A$33-WEEKDAY($A$33,'設定'!$B$3)+1+16),"")</f>
        <v/>
      </c>
      <c r="D39" s="17">
        <f>IF(MONTH(($A$33-WEEKDAY($A$33,'設定'!$B$3)+1+17))=MONTH($A$33),($A$33-WEEKDAY($A$33,'設定'!$B$3)+1+17),"")</f>
        <v/>
      </c>
      <c r="E39" s="17">
        <f>IF(MONTH(($A$33-WEEKDAY($A$33,'設定'!$B$3)+1+18))=MONTH($A$33),($A$33-WEEKDAY($A$33,'設定'!$B$3)+1+18),"")</f>
        <v/>
      </c>
      <c r="F39" s="17">
        <f>IF(MONTH(($A$33-WEEKDAY($A$33,'設定'!$B$3)+1+19))=MONTH($A$33),($A$33-WEEKDAY($A$33,'設定'!$B$3)+1+19),"")</f>
        <v/>
      </c>
      <c r="G39" s="17">
        <f>IF(MONTH(($A$33-WEEKDAY($A$33,'設定'!$B$3)+1+20))=MONTH($A$33),($A$33-WEEKDAY($A$33,'設定'!$B$3)+1+20),"")</f>
        <v/>
      </c>
      <c r="H39" s="28" t="n"/>
      <c r="I39" s="17">
        <f>IF(MONTH(($I$33-WEEKDAY($I$33,'設定'!$B$3)+1+14))=MONTH($I$33),($I$33-WEEKDAY($I$33,'設定'!$B$3)+1+14),"")</f>
        <v/>
      </c>
      <c r="J39" s="17">
        <f>IF(MONTH(($I$33-WEEKDAY($I$33,'設定'!$B$3)+1+15))=MONTH($I$33),($I$33-WEEKDAY($I$33,'設定'!$B$3)+1+15),"")</f>
        <v/>
      </c>
      <c r="K39" s="17">
        <f>IF(MONTH(($I$33-WEEKDAY($I$33,'設定'!$B$3)+1+16))=MONTH($I$33),($I$33-WEEKDAY($I$33,'設定'!$B$3)+1+16),"")</f>
        <v/>
      </c>
      <c r="L39" s="17">
        <f>IF(MONTH(($I$33-WEEKDAY($I$33,'設定'!$B$3)+1+17))=MONTH($I$33),($I$33-WEEKDAY($I$33,'設定'!$B$3)+1+17),"")</f>
        <v/>
      </c>
      <c r="M39" s="17">
        <f>IF(MONTH(($I$33-WEEKDAY($I$33,'設定'!$B$3)+1+18))=MONTH($I$33),($I$33-WEEKDAY($I$33,'設定'!$B$3)+1+18),"")</f>
        <v/>
      </c>
      <c r="N39" s="17">
        <f>IF(MONTH(($I$33-WEEKDAY($I$33,'設定'!$B$3)+1+19))=MONTH($I$33),($I$33-WEEKDAY($I$33,'設定'!$B$3)+1+19),"")</f>
        <v/>
      </c>
      <c r="O39" s="17">
        <f>IF(MONTH(($I$33-WEEKDAY($I$33,'設定'!$B$3)+1+20))=MONTH($I$33),($I$33-WEEKDAY($I$33,'設定'!$B$3)+1+20),"")</f>
        <v/>
      </c>
      <c r="P39" s="28" t="n"/>
      <c r="Q39" s="17">
        <f>IF(MONTH(($Q$33-WEEKDAY($Q$33,'設定'!$B$3)+1+14))=MONTH($Q$33),($Q$33-WEEKDAY($Q$33,'設定'!$B$3)+1+14),"")</f>
        <v/>
      </c>
      <c r="R39" s="17">
        <f>IF(MONTH(($Q$33-WEEKDAY($Q$33,'設定'!$B$3)+1+15))=MONTH($Q$33),($Q$33-WEEKDAY($Q$33,'設定'!$B$3)+1+15),"")</f>
        <v/>
      </c>
      <c r="S39" s="17">
        <f>IF(MONTH(($Q$33-WEEKDAY($Q$33,'設定'!$B$3)+1+16))=MONTH($Q$33),($Q$33-WEEKDAY($Q$33,'設定'!$B$3)+1+16),"")</f>
        <v/>
      </c>
      <c r="T39" s="17">
        <f>IF(MONTH(($Q$33-WEEKDAY($Q$33,'設定'!$B$3)+1+17))=MONTH($Q$33),($Q$33-WEEKDAY($Q$33,'設定'!$B$3)+1+17),"")</f>
        <v/>
      </c>
      <c r="U39" s="17">
        <f>IF(MONTH(($Q$33-WEEKDAY($Q$33,'設定'!$B$3)+1+18))=MONTH($Q$33),($Q$33-WEEKDAY($Q$33,'設定'!$B$3)+1+18),"")</f>
        <v/>
      </c>
      <c r="V39" s="17">
        <f>IF(MONTH(($Q$33-WEEKDAY($Q$33,'設定'!$B$3)+1+19))=MONTH($Q$33),($Q$33-WEEKDAY($Q$33,'設定'!$B$3)+1+19),"")</f>
        <v/>
      </c>
      <c r="W39" s="17">
        <f>IF(MONTH(($Q$33-WEEKDAY($Q$33,'設定'!$B$3)+1+20))=MONTH($Q$33),($Q$33-WEEKDAY($Q$33,'設定'!$B$3)+1+20),"")</f>
        <v/>
      </c>
      <c r="X39" s="28" t="n"/>
      <c r="Y39" s="17">
        <f>IF(MONTH(($Y$33-WEEKDAY($Y$33,'設定'!$B$3)+1+14))=MONTH($Y$33),($Y$33-WEEKDAY($Y$33,'設定'!$B$3)+1+14),"")</f>
        <v/>
      </c>
      <c r="Z39" s="17">
        <f>IF(MONTH(($Y$33-WEEKDAY($Y$33,'設定'!$B$3)+1+15))=MONTH($Y$33),($Y$33-WEEKDAY($Y$33,'設定'!$B$3)+1+15),"")</f>
        <v/>
      </c>
      <c r="AA39" s="17">
        <f>IF(MONTH(($Y$33-WEEKDAY($Y$33,'設定'!$B$3)+1+16))=MONTH($Y$33),($Y$33-WEEKDAY($Y$33,'設定'!$B$3)+1+16),"")</f>
        <v/>
      </c>
      <c r="AB39" s="17">
        <f>IF(MONTH(($Y$33-WEEKDAY($Y$33,'設定'!$B$3)+1+17))=MONTH($Y$33),($Y$33-WEEKDAY($Y$33,'設定'!$B$3)+1+17),"")</f>
        <v/>
      </c>
      <c r="AC39" s="17">
        <f>IF(MONTH(($Y$33-WEEKDAY($Y$33,'設定'!$B$3)+1+18))=MONTH($Y$33),($Y$33-WEEKDAY($Y$33,'設定'!$B$3)+1+18),"")</f>
        <v/>
      </c>
      <c r="AD39" s="17">
        <f>IF(MONTH(($Y$33-WEEKDAY($Y$33,'設定'!$B$3)+1+19))=MONTH($Y$33),($Y$33-WEEKDAY($Y$33,'設定'!$B$3)+1+19),"")</f>
        <v/>
      </c>
      <c r="AE39" s="17">
        <f>IF(MONTH(($Y$33-WEEKDAY($Y$33,'設定'!$B$3)+1+20))=MONTH($Y$33),($Y$33-WEEKDAY($Y$33,'設定'!$B$3)+1+20),"")</f>
        <v/>
      </c>
    </row>
    <row r="40" ht="11" customHeight="1">
      <c r="A40" s="18">
        <f>IF(A39="","",IFERROR(INDEX('祝日'!$B$2:$B$17,MATCH(A39,'祝日'!$A$2:$A$17,0)),IFERROR(INDEX('祝日'!$B$22:$B$37,MATCH(A39,'祝日'!$A$22:$A$37,0)),IF(COUNTIF('祝日'!$D$2:$D$17,A39)+COUNTIF('祝日'!$D$22:$D$37,A39)&gt;0,"振替休日",IF(COUNTIF('祝日'!$E$2:$E$17,A39)+COUNTIF('祝日'!$E$22:$E$37,A39)&gt;0,"国民の休日",IF(COUNTIF('設定'!$A$11:$A$20,A39)&gt;0,INDEX('設定'!$B$11:$B$20,MATCH(A39,'設定'!$A$11:$A$20,0))&amp;"",""))))))</f>
        <v/>
      </c>
      <c r="B40" s="18">
        <f>IF(B39="","",IFERROR(INDEX('祝日'!$B$2:$B$17,MATCH(B39,'祝日'!$A$2:$A$17,0)),IFERROR(INDEX('祝日'!$B$22:$B$37,MATCH(B39,'祝日'!$A$22:$A$37,0)),IF(COUNTIF('祝日'!$D$2:$D$17,B39)+COUNTIF('祝日'!$D$22:$D$37,B39)&gt;0,"振替休日",IF(COUNTIF('祝日'!$E$2:$E$17,B39)+COUNTIF('祝日'!$E$22:$E$37,B39)&gt;0,"国民の休日",IF(COUNTIF('設定'!$A$11:$A$20,B39)&gt;0,INDEX('設定'!$B$11:$B$20,MATCH(B39,'設定'!$A$11:$A$20,0))&amp;"",""))))))</f>
        <v/>
      </c>
      <c r="C40" s="18">
        <f>IF(C39="","",IFERROR(INDEX('祝日'!$B$2:$B$17,MATCH(C39,'祝日'!$A$2:$A$17,0)),IFERROR(INDEX('祝日'!$B$22:$B$37,MATCH(C39,'祝日'!$A$22:$A$37,0)),IF(COUNTIF('祝日'!$D$2:$D$17,C39)+COUNTIF('祝日'!$D$22:$D$37,C39)&gt;0,"振替休日",IF(COUNTIF('祝日'!$E$2:$E$17,C39)+COUNTIF('祝日'!$E$22:$E$37,C39)&gt;0,"国民の休日",IF(COUNTIF('設定'!$A$11:$A$20,C39)&gt;0,INDEX('設定'!$B$11:$B$20,MATCH(C39,'設定'!$A$11:$A$20,0))&amp;"",""))))))</f>
        <v/>
      </c>
      <c r="D40" s="18">
        <f>IF(D39="","",IFERROR(INDEX('祝日'!$B$2:$B$17,MATCH(D39,'祝日'!$A$2:$A$17,0)),IFERROR(INDEX('祝日'!$B$22:$B$37,MATCH(D39,'祝日'!$A$22:$A$37,0)),IF(COUNTIF('祝日'!$D$2:$D$17,D39)+COUNTIF('祝日'!$D$22:$D$37,D39)&gt;0,"振替休日",IF(COUNTIF('祝日'!$E$2:$E$17,D39)+COUNTIF('祝日'!$E$22:$E$37,D39)&gt;0,"国民の休日",IF(COUNTIF('設定'!$A$11:$A$20,D39)&gt;0,INDEX('設定'!$B$11:$B$20,MATCH(D39,'設定'!$A$11:$A$20,0))&amp;"",""))))))</f>
        <v/>
      </c>
      <c r="E40" s="18">
        <f>IF(E39="","",IFERROR(INDEX('祝日'!$B$2:$B$17,MATCH(E39,'祝日'!$A$2:$A$17,0)),IFERROR(INDEX('祝日'!$B$22:$B$37,MATCH(E39,'祝日'!$A$22:$A$37,0)),IF(COUNTIF('祝日'!$D$2:$D$17,E39)+COUNTIF('祝日'!$D$22:$D$37,E39)&gt;0,"振替休日",IF(COUNTIF('祝日'!$E$2:$E$17,E39)+COUNTIF('祝日'!$E$22:$E$37,E39)&gt;0,"国民の休日",IF(COUNTIF('設定'!$A$11:$A$20,E39)&gt;0,INDEX('設定'!$B$11:$B$20,MATCH(E39,'設定'!$A$11:$A$20,0))&amp;"",""))))))</f>
        <v/>
      </c>
      <c r="F40" s="18">
        <f>IF(F39="","",IFERROR(INDEX('祝日'!$B$2:$B$17,MATCH(F39,'祝日'!$A$2:$A$17,0)),IFERROR(INDEX('祝日'!$B$22:$B$37,MATCH(F39,'祝日'!$A$22:$A$37,0)),IF(COUNTIF('祝日'!$D$2:$D$17,F39)+COUNTIF('祝日'!$D$22:$D$37,F39)&gt;0,"振替休日",IF(COUNTIF('祝日'!$E$2:$E$17,F39)+COUNTIF('祝日'!$E$22:$E$37,F39)&gt;0,"国民の休日",IF(COUNTIF('設定'!$A$11:$A$20,F39)&gt;0,INDEX('設定'!$B$11:$B$20,MATCH(F39,'設定'!$A$11:$A$20,0))&amp;"",""))))))</f>
        <v/>
      </c>
      <c r="G40" s="18">
        <f>IF(G39="","",IFERROR(INDEX('祝日'!$B$2:$B$17,MATCH(G39,'祝日'!$A$2:$A$17,0)),IFERROR(INDEX('祝日'!$B$22:$B$37,MATCH(G39,'祝日'!$A$22:$A$37,0)),IF(COUNTIF('祝日'!$D$2:$D$17,G39)+COUNTIF('祝日'!$D$22:$D$37,G39)&gt;0,"振替休日",IF(COUNTIF('祝日'!$E$2:$E$17,G39)+COUNTIF('祝日'!$E$22:$E$37,G39)&gt;0,"国民の休日",IF(COUNTIF('設定'!$A$11:$A$20,G39)&gt;0,INDEX('設定'!$B$11:$B$20,MATCH(G39,'設定'!$A$11:$A$20,0))&amp;"",""))))))</f>
        <v/>
      </c>
      <c r="H40" s="28" t="n"/>
      <c r="I40" s="18">
        <f>IF(I39="","",IFERROR(INDEX('祝日'!$B$2:$B$17,MATCH(I39,'祝日'!$A$2:$A$17,0)),IFERROR(INDEX('祝日'!$B$22:$B$37,MATCH(I39,'祝日'!$A$22:$A$37,0)),IF(COUNTIF('祝日'!$D$2:$D$17,I39)+COUNTIF('祝日'!$D$22:$D$37,I39)&gt;0,"振替休日",IF(COUNTIF('祝日'!$E$2:$E$17,I39)+COUNTIF('祝日'!$E$22:$E$37,I39)&gt;0,"国民の休日",IF(COUNTIF('設定'!$A$11:$A$20,I39)&gt;0,INDEX('設定'!$B$11:$B$20,MATCH(I39,'設定'!$A$11:$A$20,0))&amp;"",""))))))</f>
        <v/>
      </c>
      <c r="J40" s="18">
        <f>IF(J39="","",IFERROR(INDEX('祝日'!$B$2:$B$17,MATCH(J39,'祝日'!$A$2:$A$17,0)),IFERROR(INDEX('祝日'!$B$22:$B$37,MATCH(J39,'祝日'!$A$22:$A$37,0)),IF(COUNTIF('祝日'!$D$2:$D$17,J39)+COUNTIF('祝日'!$D$22:$D$37,J39)&gt;0,"振替休日",IF(COUNTIF('祝日'!$E$2:$E$17,J39)+COUNTIF('祝日'!$E$22:$E$37,J39)&gt;0,"国民の休日",IF(COUNTIF('設定'!$A$11:$A$20,J39)&gt;0,INDEX('設定'!$B$11:$B$20,MATCH(J39,'設定'!$A$11:$A$20,0))&amp;"",""))))))</f>
        <v/>
      </c>
      <c r="K40" s="18">
        <f>IF(K39="","",IFERROR(INDEX('祝日'!$B$2:$B$17,MATCH(K39,'祝日'!$A$2:$A$17,0)),IFERROR(INDEX('祝日'!$B$22:$B$37,MATCH(K39,'祝日'!$A$22:$A$37,0)),IF(COUNTIF('祝日'!$D$2:$D$17,K39)+COUNTIF('祝日'!$D$22:$D$37,K39)&gt;0,"振替休日",IF(COUNTIF('祝日'!$E$2:$E$17,K39)+COUNTIF('祝日'!$E$22:$E$37,K39)&gt;0,"国民の休日",IF(COUNTIF('設定'!$A$11:$A$20,K39)&gt;0,INDEX('設定'!$B$11:$B$20,MATCH(K39,'設定'!$A$11:$A$20,0))&amp;"",""))))))</f>
        <v/>
      </c>
      <c r="L40" s="18">
        <f>IF(L39="","",IFERROR(INDEX('祝日'!$B$2:$B$17,MATCH(L39,'祝日'!$A$2:$A$17,0)),IFERROR(INDEX('祝日'!$B$22:$B$37,MATCH(L39,'祝日'!$A$22:$A$37,0)),IF(COUNTIF('祝日'!$D$2:$D$17,L39)+COUNTIF('祝日'!$D$22:$D$37,L39)&gt;0,"振替休日",IF(COUNTIF('祝日'!$E$2:$E$17,L39)+COUNTIF('祝日'!$E$22:$E$37,L39)&gt;0,"国民の休日",IF(COUNTIF('設定'!$A$11:$A$20,L39)&gt;0,INDEX('設定'!$B$11:$B$20,MATCH(L39,'設定'!$A$11:$A$20,0))&amp;"",""))))))</f>
        <v/>
      </c>
      <c r="M40" s="18">
        <f>IF(M39="","",IFERROR(INDEX('祝日'!$B$2:$B$17,MATCH(M39,'祝日'!$A$2:$A$17,0)),IFERROR(INDEX('祝日'!$B$22:$B$37,MATCH(M39,'祝日'!$A$22:$A$37,0)),IF(COUNTIF('祝日'!$D$2:$D$17,M39)+COUNTIF('祝日'!$D$22:$D$37,M39)&gt;0,"振替休日",IF(COUNTIF('祝日'!$E$2:$E$17,M39)+COUNTIF('祝日'!$E$22:$E$37,M39)&gt;0,"国民の休日",IF(COUNTIF('設定'!$A$11:$A$20,M39)&gt;0,INDEX('設定'!$B$11:$B$20,MATCH(M39,'設定'!$A$11:$A$20,0))&amp;"",""))))))</f>
        <v/>
      </c>
      <c r="N40" s="18">
        <f>IF(N39="","",IFERROR(INDEX('祝日'!$B$2:$B$17,MATCH(N39,'祝日'!$A$2:$A$17,0)),IFERROR(INDEX('祝日'!$B$22:$B$37,MATCH(N39,'祝日'!$A$22:$A$37,0)),IF(COUNTIF('祝日'!$D$2:$D$17,N39)+COUNTIF('祝日'!$D$22:$D$37,N39)&gt;0,"振替休日",IF(COUNTIF('祝日'!$E$2:$E$17,N39)+COUNTIF('祝日'!$E$22:$E$37,N39)&gt;0,"国民の休日",IF(COUNTIF('設定'!$A$11:$A$20,N39)&gt;0,INDEX('設定'!$B$11:$B$20,MATCH(N39,'設定'!$A$11:$A$20,0))&amp;"",""))))))</f>
        <v/>
      </c>
      <c r="O40" s="18">
        <f>IF(O39="","",IFERROR(INDEX('祝日'!$B$2:$B$17,MATCH(O39,'祝日'!$A$2:$A$17,0)),IFERROR(INDEX('祝日'!$B$22:$B$37,MATCH(O39,'祝日'!$A$22:$A$37,0)),IF(COUNTIF('祝日'!$D$2:$D$17,O39)+COUNTIF('祝日'!$D$22:$D$37,O39)&gt;0,"振替休日",IF(COUNTIF('祝日'!$E$2:$E$17,O39)+COUNTIF('祝日'!$E$22:$E$37,O39)&gt;0,"国民の休日",IF(COUNTIF('設定'!$A$11:$A$20,O39)&gt;0,INDEX('設定'!$B$11:$B$20,MATCH(O39,'設定'!$A$11:$A$20,0))&amp;"",""))))))</f>
        <v/>
      </c>
      <c r="P40" s="28" t="n"/>
      <c r="Q40" s="18">
        <f>IF(Q39="","",IFERROR(INDEX('祝日'!$B$2:$B$17,MATCH(Q39,'祝日'!$A$2:$A$17,0)),IFERROR(INDEX('祝日'!$B$22:$B$37,MATCH(Q39,'祝日'!$A$22:$A$37,0)),IF(COUNTIF('祝日'!$D$2:$D$17,Q39)+COUNTIF('祝日'!$D$22:$D$37,Q39)&gt;0,"振替休日",IF(COUNTIF('祝日'!$E$2:$E$17,Q39)+COUNTIF('祝日'!$E$22:$E$37,Q39)&gt;0,"国民の休日",IF(COUNTIF('設定'!$A$11:$A$20,Q39)&gt;0,INDEX('設定'!$B$11:$B$20,MATCH(Q39,'設定'!$A$11:$A$20,0))&amp;"",""))))))</f>
        <v/>
      </c>
      <c r="R40" s="18">
        <f>IF(R39="","",IFERROR(INDEX('祝日'!$B$2:$B$17,MATCH(R39,'祝日'!$A$2:$A$17,0)),IFERROR(INDEX('祝日'!$B$22:$B$37,MATCH(R39,'祝日'!$A$22:$A$37,0)),IF(COUNTIF('祝日'!$D$2:$D$17,R39)+COUNTIF('祝日'!$D$22:$D$37,R39)&gt;0,"振替休日",IF(COUNTIF('祝日'!$E$2:$E$17,R39)+COUNTIF('祝日'!$E$22:$E$37,R39)&gt;0,"国民の休日",IF(COUNTIF('設定'!$A$11:$A$20,R39)&gt;0,INDEX('設定'!$B$11:$B$20,MATCH(R39,'設定'!$A$11:$A$20,0))&amp;"",""))))))</f>
        <v/>
      </c>
      <c r="S40" s="18">
        <f>IF(S39="","",IFERROR(INDEX('祝日'!$B$2:$B$17,MATCH(S39,'祝日'!$A$2:$A$17,0)),IFERROR(INDEX('祝日'!$B$22:$B$37,MATCH(S39,'祝日'!$A$22:$A$37,0)),IF(COUNTIF('祝日'!$D$2:$D$17,S39)+COUNTIF('祝日'!$D$22:$D$37,S39)&gt;0,"振替休日",IF(COUNTIF('祝日'!$E$2:$E$17,S39)+COUNTIF('祝日'!$E$22:$E$37,S39)&gt;0,"国民の休日",IF(COUNTIF('設定'!$A$11:$A$20,S39)&gt;0,INDEX('設定'!$B$11:$B$20,MATCH(S39,'設定'!$A$11:$A$20,0))&amp;"",""))))))</f>
        <v/>
      </c>
      <c r="T40" s="18">
        <f>IF(T39="","",IFERROR(INDEX('祝日'!$B$2:$B$17,MATCH(T39,'祝日'!$A$2:$A$17,0)),IFERROR(INDEX('祝日'!$B$22:$B$37,MATCH(T39,'祝日'!$A$22:$A$37,0)),IF(COUNTIF('祝日'!$D$2:$D$17,T39)+COUNTIF('祝日'!$D$22:$D$37,T39)&gt;0,"振替休日",IF(COUNTIF('祝日'!$E$2:$E$17,T39)+COUNTIF('祝日'!$E$22:$E$37,T39)&gt;0,"国民の休日",IF(COUNTIF('設定'!$A$11:$A$20,T39)&gt;0,INDEX('設定'!$B$11:$B$20,MATCH(T39,'設定'!$A$11:$A$20,0))&amp;"",""))))))</f>
        <v/>
      </c>
      <c r="U40" s="18">
        <f>IF(U39="","",IFERROR(INDEX('祝日'!$B$2:$B$17,MATCH(U39,'祝日'!$A$2:$A$17,0)),IFERROR(INDEX('祝日'!$B$22:$B$37,MATCH(U39,'祝日'!$A$22:$A$37,0)),IF(COUNTIF('祝日'!$D$2:$D$17,U39)+COUNTIF('祝日'!$D$22:$D$37,U39)&gt;0,"振替休日",IF(COUNTIF('祝日'!$E$2:$E$17,U39)+COUNTIF('祝日'!$E$22:$E$37,U39)&gt;0,"国民の休日",IF(COUNTIF('設定'!$A$11:$A$20,U39)&gt;0,INDEX('設定'!$B$11:$B$20,MATCH(U39,'設定'!$A$11:$A$20,0))&amp;"",""))))))</f>
        <v/>
      </c>
      <c r="V40" s="18">
        <f>IF(V39="","",IFERROR(INDEX('祝日'!$B$2:$B$17,MATCH(V39,'祝日'!$A$2:$A$17,0)),IFERROR(INDEX('祝日'!$B$22:$B$37,MATCH(V39,'祝日'!$A$22:$A$37,0)),IF(COUNTIF('祝日'!$D$2:$D$17,V39)+COUNTIF('祝日'!$D$22:$D$37,V39)&gt;0,"振替休日",IF(COUNTIF('祝日'!$E$2:$E$17,V39)+COUNTIF('祝日'!$E$22:$E$37,V39)&gt;0,"国民の休日",IF(COUNTIF('設定'!$A$11:$A$20,V39)&gt;0,INDEX('設定'!$B$11:$B$20,MATCH(V39,'設定'!$A$11:$A$20,0))&amp;"",""))))))</f>
        <v/>
      </c>
      <c r="W40" s="18">
        <f>IF(W39="","",IFERROR(INDEX('祝日'!$B$2:$B$17,MATCH(W39,'祝日'!$A$2:$A$17,0)),IFERROR(INDEX('祝日'!$B$22:$B$37,MATCH(W39,'祝日'!$A$22:$A$37,0)),IF(COUNTIF('祝日'!$D$2:$D$17,W39)+COUNTIF('祝日'!$D$22:$D$37,W39)&gt;0,"振替休日",IF(COUNTIF('祝日'!$E$2:$E$17,W39)+COUNTIF('祝日'!$E$22:$E$37,W39)&gt;0,"国民の休日",IF(COUNTIF('設定'!$A$11:$A$20,W39)&gt;0,INDEX('設定'!$B$11:$B$20,MATCH(W39,'設定'!$A$11:$A$20,0))&amp;"",""))))))</f>
        <v/>
      </c>
      <c r="X40" s="28" t="n"/>
      <c r="Y40" s="18">
        <f>IF(Y39="","",IFERROR(INDEX('祝日'!$B$2:$B$17,MATCH(Y39,'祝日'!$A$2:$A$17,0)),IFERROR(INDEX('祝日'!$B$22:$B$37,MATCH(Y39,'祝日'!$A$22:$A$37,0)),IF(COUNTIF('祝日'!$D$2:$D$17,Y39)+COUNTIF('祝日'!$D$22:$D$37,Y39)&gt;0,"振替休日",IF(COUNTIF('祝日'!$E$2:$E$17,Y39)+COUNTIF('祝日'!$E$22:$E$37,Y39)&gt;0,"国民の休日",IF(COUNTIF('設定'!$A$11:$A$20,Y39)&gt;0,INDEX('設定'!$B$11:$B$20,MATCH(Y39,'設定'!$A$11:$A$20,0))&amp;"",""))))))</f>
        <v/>
      </c>
      <c r="Z40" s="18">
        <f>IF(Z39="","",IFERROR(INDEX('祝日'!$B$2:$B$17,MATCH(Z39,'祝日'!$A$2:$A$17,0)),IFERROR(INDEX('祝日'!$B$22:$B$37,MATCH(Z39,'祝日'!$A$22:$A$37,0)),IF(COUNTIF('祝日'!$D$2:$D$17,Z39)+COUNTIF('祝日'!$D$22:$D$37,Z39)&gt;0,"振替休日",IF(COUNTIF('祝日'!$E$2:$E$17,Z39)+COUNTIF('祝日'!$E$22:$E$37,Z39)&gt;0,"国民の休日",IF(COUNTIF('設定'!$A$11:$A$20,Z39)&gt;0,INDEX('設定'!$B$11:$B$20,MATCH(Z39,'設定'!$A$11:$A$20,0))&amp;"",""))))))</f>
        <v/>
      </c>
      <c r="AA40" s="18">
        <f>IF(AA39="","",IFERROR(INDEX('祝日'!$B$2:$B$17,MATCH(AA39,'祝日'!$A$2:$A$17,0)),IFERROR(INDEX('祝日'!$B$22:$B$37,MATCH(AA39,'祝日'!$A$22:$A$37,0)),IF(COUNTIF('祝日'!$D$2:$D$17,AA39)+COUNTIF('祝日'!$D$22:$D$37,AA39)&gt;0,"振替休日",IF(COUNTIF('祝日'!$E$2:$E$17,AA39)+COUNTIF('祝日'!$E$22:$E$37,AA39)&gt;0,"国民の休日",IF(COUNTIF('設定'!$A$11:$A$20,AA39)&gt;0,INDEX('設定'!$B$11:$B$20,MATCH(AA39,'設定'!$A$11:$A$20,0))&amp;"",""))))))</f>
        <v/>
      </c>
      <c r="AB40" s="18">
        <f>IF(AB39="","",IFERROR(INDEX('祝日'!$B$2:$B$17,MATCH(AB39,'祝日'!$A$2:$A$17,0)),IFERROR(INDEX('祝日'!$B$22:$B$37,MATCH(AB39,'祝日'!$A$22:$A$37,0)),IF(COUNTIF('祝日'!$D$2:$D$17,AB39)+COUNTIF('祝日'!$D$22:$D$37,AB39)&gt;0,"振替休日",IF(COUNTIF('祝日'!$E$2:$E$17,AB39)+COUNTIF('祝日'!$E$22:$E$37,AB39)&gt;0,"国民の休日",IF(COUNTIF('設定'!$A$11:$A$20,AB39)&gt;0,INDEX('設定'!$B$11:$B$20,MATCH(AB39,'設定'!$A$11:$A$20,0))&amp;"",""))))))</f>
        <v/>
      </c>
      <c r="AC40" s="18">
        <f>IF(AC39="","",IFERROR(INDEX('祝日'!$B$2:$B$17,MATCH(AC39,'祝日'!$A$2:$A$17,0)),IFERROR(INDEX('祝日'!$B$22:$B$37,MATCH(AC39,'祝日'!$A$22:$A$37,0)),IF(COUNTIF('祝日'!$D$2:$D$17,AC39)+COUNTIF('祝日'!$D$22:$D$37,AC39)&gt;0,"振替休日",IF(COUNTIF('祝日'!$E$2:$E$17,AC39)+COUNTIF('祝日'!$E$22:$E$37,AC39)&gt;0,"国民の休日",IF(COUNTIF('設定'!$A$11:$A$20,AC39)&gt;0,INDEX('設定'!$B$11:$B$20,MATCH(AC39,'設定'!$A$11:$A$20,0))&amp;"",""))))))</f>
        <v/>
      </c>
      <c r="AD40" s="18">
        <f>IF(AD39="","",IFERROR(INDEX('祝日'!$B$2:$B$17,MATCH(AD39,'祝日'!$A$2:$A$17,0)),IFERROR(INDEX('祝日'!$B$22:$B$37,MATCH(AD39,'祝日'!$A$22:$A$37,0)),IF(COUNTIF('祝日'!$D$2:$D$17,AD39)+COUNTIF('祝日'!$D$22:$D$37,AD39)&gt;0,"振替休日",IF(COUNTIF('祝日'!$E$2:$E$17,AD39)+COUNTIF('祝日'!$E$22:$E$37,AD39)&gt;0,"国民の休日",IF(COUNTIF('設定'!$A$11:$A$20,AD39)&gt;0,INDEX('設定'!$B$11:$B$20,MATCH(AD39,'設定'!$A$11:$A$20,0))&amp;"",""))))))</f>
        <v/>
      </c>
      <c r="AE40" s="18">
        <f>IF(AE39="","",IFERROR(INDEX('祝日'!$B$2:$B$17,MATCH(AE39,'祝日'!$A$2:$A$17,0)),IFERROR(INDEX('祝日'!$B$22:$B$37,MATCH(AE39,'祝日'!$A$22:$A$37,0)),IF(COUNTIF('祝日'!$D$2:$D$17,AE39)+COUNTIF('祝日'!$D$22:$D$37,AE39)&gt;0,"振替休日",IF(COUNTIF('祝日'!$E$2:$E$17,AE39)+COUNTIF('祝日'!$E$22:$E$37,AE39)&gt;0,"国民の休日",IF(COUNTIF('設定'!$A$11:$A$20,AE39)&gt;0,INDEX('設定'!$B$11:$B$20,MATCH(AE39,'設定'!$A$11:$A$20,0))&amp;"",""))))))</f>
        <v/>
      </c>
    </row>
    <row r="41" ht="17" customHeight="1">
      <c r="A41" s="17">
        <f>IF(MONTH(($A$33-WEEKDAY($A$33,'設定'!$B$3)+1+21))=MONTH($A$33),($A$33-WEEKDAY($A$33,'設定'!$B$3)+1+21),"")</f>
        <v/>
      </c>
      <c r="B41" s="17">
        <f>IF(MONTH(($A$33-WEEKDAY($A$33,'設定'!$B$3)+1+22))=MONTH($A$33),($A$33-WEEKDAY($A$33,'設定'!$B$3)+1+22),"")</f>
        <v/>
      </c>
      <c r="C41" s="17">
        <f>IF(MONTH(($A$33-WEEKDAY($A$33,'設定'!$B$3)+1+23))=MONTH($A$33),($A$33-WEEKDAY($A$33,'設定'!$B$3)+1+23),"")</f>
        <v/>
      </c>
      <c r="D41" s="17">
        <f>IF(MONTH(($A$33-WEEKDAY($A$33,'設定'!$B$3)+1+24))=MONTH($A$33),($A$33-WEEKDAY($A$33,'設定'!$B$3)+1+24),"")</f>
        <v/>
      </c>
      <c r="E41" s="17">
        <f>IF(MONTH(($A$33-WEEKDAY($A$33,'設定'!$B$3)+1+25))=MONTH($A$33),($A$33-WEEKDAY($A$33,'設定'!$B$3)+1+25),"")</f>
        <v/>
      </c>
      <c r="F41" s="17">
        <f>IF(MONTH(($A$33-WEEKDAY($A$33,'設定'!$B$3)+1+26))=MONTH($A$33),($A$33-WEEKDAY($A$33,'設定'!$B$3)+1+26),"")</f>
        <v/>
      </c>
      <c r="G41" s="17">
        <f>IF(MONTH(($A$33-WEEKDAY($A$33,'設定'!$B$3)+1+27))=MONTH($A$33),($A$33-WEEKDAY($A$33,'設定'!$B$3)+1+27),"")</f>
        <v/>
      </c>
      <c r="H41" s="28" t="n"/>
      <c r="I41" s="17">
        <f>IF(MONTH(($I$33-WEEKDAY($I$33,'設定'!$B$3)+1+21))=MONTH($I$33),($I$33-WEEKDAY($I$33,'設定'!$B$3)+1+21),"")</f>
        <v/>
      </c>
      <c r="J41" s="17">
        <f>IF(MONTH(($I$33-WEEKDAY($I$33,'設定'!$B$3)+1+22))=MONTH($I$33),($I$33-WEEKDAY($I$33,'設定'!$B$3)+1+22),"")</f>
        <v/>
      </c>
      <c r="K41" s="17">
        <f>IF(MONTH(($I$33-WEEKDAY($I$33,'設定'!$B$3)+1+23))=MONTH($I$33),($I$33-WEEKDAY($I$33,'設定'!$B$3)+1+23),"")</f>
        <v/>
      </c>
      <c r="L41" s="17">
        <f>IF(MONTH(($I$33-WEEKDAY($I$33,'設定'!$B$3)+1+24))=MONTH($I$33),($I$33-WEEKDAY($I$33,'設定'!$B$3)+1+24),"")</f>
        <v/>
      </c>
      <c r="M41" s="17">
        <f>IF(MONTH(($I$33-WEEKDAY($I$33,'設定'!$B$3)+1+25))=MONTH($I$33),($I$33-WEEKDAY($I$33,'設定'!$B$3)+1+25),"")</f>
        <v/>
      </c>
      <c r="N41" s="17">
        <f>IF(MONTH(($I$33-WEEKDAY($I$33,'設定'!$B$3)+1+26))=MONTH($I$33),($I$33-WEEKDAY($I$33,'設定'!$B$3)+1+26),"")</f>
        <v/>
      </c>
      <c r="O41" s="17">
        <f>IF(MONTH(($I$33-WEEKDAY($I$33,'設定'!$B$3)+1+27))=MONTH($I$33),($I$33-WEEKDAY($I$33,'設定'!$B$3)+1+27),"")</f>
        <v/>
      </c>
      <c r="P41" s="28" t="n"/>
      <c r="Q41" s="17">
        <f>IF(MONTH(($Q$33-WEEKDAY($Q$33,'設定'!$B$3)+1+21))=MONTH($Q$33),($Q$33-WEEKDAY($Q$33,'設定'!$B$3)+1+21),"")</f>
        <v/>
      </c>
      <c r="R41" s="17">
        <f>IF(MONTH(($Q$33-WEEKDAY($Q$33,'設定'!$B$3)+1+22))=MONTH($Q$33),($Q$33-WEEKDAY($Q$33,'設定'!$B$3)+1+22),"")</f>
        <v/>
      </c>
      <c r="S41" s="17">
        <f>IF(MONTH(($Q$33-WEEKDAY($Q$33,'設定'!$B$3)+1+23))=MONTH($Q$33),($Q$33-WEEKDAY($Q$33,'設定'!$B$3)+1+23),"")</f>
        <v/>
      </c>
      <c r="T41" s="17">
        <f>IF(MONTH(($Q$33-WEEKDAY($Q$33,'設定'!$B$3)+1+24))=MONTH($Q$33),($Q$33-WEEKDAY($Q$33,'設定'!$B$3)+1+24),"")</f>
        <v/>
      </c>
      <c r="U41" s="17">
        <f>IF(MONTH(($Q$33-WEEKDAY($Q$33,'設定'!$B$3)+1+25))=MONTH($Q$33),($Q$33-WEEKDAY($Q$33,'設定'!$B$3)+1+25),"")</f>
        <v/>
      </c>
      <c r="V41" s="17">
        <f>IF(MONTH(($Q$33-WEEKDAY($Q$33,'設定'!$B$3)+1+26))=MONTH($Q$33),($Q$33-WEEKDAY($Q$33,'設定'!$B$3)+1+26),"")</f>
        <v/>
      </c>
      <c r="W41" s="17">
        <f>IF(MONTH(($Q$33-WEEKDAY($Q$33,'設定'!$B$3)+1+27))=MONTH($Q$33),($Q$33-WEEKDAY($Q$33,'設定'!$B$3)+1+27),"")</f>
        <v/>
      </c>
      <c r="X41" s="28" t="n"/>
      <c r="Y41" s="17">
        <f>IF(MONTH(($Y$33-WEEKDAY($Y$33,'設定'!$B$3)+1+21))=MONTH($Y$33),($Y$33-WEEKDAY($Y$33,'設定'!$B$3)+1+21),"")</f>
        <v/>
      </c>
      <c r="Z41" s="17">
        <f>IF(MONTH(($Y$33-WEEKDAY($Y$33,'設定'!$B$3)+1+22))=MONTH($Y$33),($Y$33-WEEKDAY($Y$33,'設定'!$B$3)+1+22),"")</f>
        <v/>
      </c>
      <c r="AA41" s="17">
        <f>IF(MONTH(($Y$33-WEEKDAY($Y$33,'設定'!$B$3)+1+23))=MONTH($Y$33),($Y$33-WEEKDAY($Y$33,'設定'!$B$3)+1+23),"")</f>
        <v/>
      </c>
      <c r="AB41" s="17">
        <f>IF(MONTH(($Y$33-WEEKDAY($Y$33,'設定'!$B$3)+1+24))=MONTH($Y$33),($Y$33-WEEKDAY($Y$33,'設定'!$B$3)+1+24),"")</f>
        <v/>
      </c>
      <c r="AC41" s="17">
        <f>IF(MONTH(($Y$33-WEEKDAY($Y$33,'設定'!$B$3)+1+25))=MONTH($Y$33),($Y$33-WEEKDAY($Y$33,'設定'!$B$3)+1+25),"")</f>
        <v/>
      </c>
      <c r="AD41" s="17">
        <f>IF(MONTH(($Y$33-WEEKDAY($Y$33,'設定'!$B$3)+1+26))=MONTH($Y$33),($Y$33-WEEKDAY($Y$33,'設定'!$B$3)+1+26),"")</f>
        <v/>
      </c>
      <c r="AE41" s="17">
        <f>IF(MONTH(($Y$33-WEEKDAY($Y$33,'設定'!$B$3)+1+27))=MONTH($Y$33),($Y$33-WEEKDAY($Y$33,'設定'!$B$3)+1+27),"")</f>
        <v/>
      </c>
    </row>
    <row r="42" ht="11" customHeight="1">
      <c r="A42" s="18">
        <f>IF(A41="","",IFERROR(INDEX('祝日'!$B$2:$B$17,MATCH(A41,'祝日'!$A$2:$A$17,0)),IFERROR(INDEX('祝日'!$B$22:$B$37,MATCH(A41,'祝日'!$A$22:$A$37,0)),IF(COUNTIF('祝日'!$D$2:$D$17,A41)+COUNTIF('祝日'!$D$22:$D$37,A41)&gt;0,"振替休日",IF(COUNTIF('祝日'!$E$2:$E$17,A41)+COUNTIF('祝日'!$E$22:$E$37,A41)&gt;0,"国民の休日",IF(COUNTIF('設定'!$A$11:$A$20,A41)&gt;0,INDEX('設定'!$B$11:$B$20,MATCH(A41,'設定'!$A$11:$A$20,0))&amp;"",""))))))</f>
        <v/>
      </c>
      <c r="B42" s="18">
        <f>IF(B41="","",IFERROR(INDEX('祝日'!$B$2:$B$17,MATCH(B41,'祝日'!$A$2:$A$17,0)),IFERROR(INDEX('祝日'!$B$22:$B$37,MATCH(B41,'祝日'!$A$22:$A$37,0)),IF(COUNTIF('祝日'!$D$2:$D$17,B41)+COUNTIF('祝日'!$D$22:$D$37,B41)&gt;0,"振替休日",IF(COUNTIF('祝日'!$E$2:$E$17,B41)+COUNTIF('祝日'!$E$22:$E$37,B41)&gt;0,"国民の休日",IF(COUNTIF('設定'!$A$11:$A$20,B41)&gt;0,INDEX('設定'!$B$11:$B$20,MATCH(B41,'設定'!$A$11:$A$20,0))&amp;"",""))))))</f>
        <v/>
      </c>
      <c r="C42" s="18">
        <f>IF(C41="","",IFERROR(INDEX('祝日'!$B$2:$B$17,MATCH(C41,'祝日'!$A$2:$A$17,0)),IFERROR(INDEX('祝日'!$B$22:$B$37,MATCH(C41,'祝日'!$A$22:$A$37,0)),IF(COUNTIF('祝日'!$D$2:$D$17,C41)+COUNTIF('祝日'!$D$22:$D$37,C41)&gt;0,"振替休日",IF(COUNTIF('祝日'!$E$2:$E$17,C41)+COUNTIF('祝日'!$E$22:$E$37,C41)&gt;0,"国民の休日",IF(COUNTIF('設定'!$A$11:$A$20,C41)&gt;0,INDEX('設定'!$B$11:$B$20,MATCH(C41,'設定'!$A$11:$A$20,0))&amp;"",""))))))</f>
        <v/>
      </c>
      <c r="D42" s="18">
        <f>IF(D41="","",IFERROR(INDEX('祝日'!$B$2:$B$17,MATCH(D41,'祝日'!$A$2:$A$17,0)),IFERROR(INDEX('祝日'!$B$22:$B$37,MATCH(D41,'祝日'!$A$22:$A$37,0)),IF(COUNTIF('祝日'!$D$2:$D$17,D41)+COUNTIF('祝日'!$D$22:$D$37,D41)&gt;0,"振替休日",IF(COUNTIF('祝日'!$E$2:$E$17,D41)+COUNTIF('祝日'!$E$22:$E$37,D41)&gt;0,"国民の休日",IF(COUNTIF('設定'!$A$11:$A$20,D41)&gt;0,INDEX('設定'!$B$11:$B$20,MATCH(D41,'設定'!$A$11:$A$20,0))&amp;"",""))))))</f>
        <v/>
      </c>
      <c r="E42" s="18">
        <f>IF(E41="","",IFERROR(INDEX('祝日'!$B$2:$B$17,MATCH(E41,'祝日'!$A$2:$A$17,0)),IFERROR(INDEX('祝日'!$B$22:$B$37,MATCH(E41,'祝日'!$A$22:$A$37,0)),IF(COUNTIF('祝日'!$D$2:$D$17,E41)+COUNTIF('祝日'!$D$22:$D$37,E41)&gt;0,"振替休日",IF(COUNTIF('祝日'!$E$2:$E$17,E41)+COUNTIF('祝日'!$E$22:$E$37,E41)&gt;0,"国民の休日",IF(COUNTIF('設定'!$A$11:$A$20,E41)&gt;0,INDEX('設定'!$B$11:$B$20,MATCH(E41,'設定'!$A$11:$A$20,0))&amp;"",""))))))</f>
        <v/>
      </c>
      <c r="F42" s="18">
        <f>IF(F41="","",IFERROR(INDEX('祝日'!$B$2:$B$17,MATCH(F41,'祝日'!$A$2:$A$17,0)),IFERROR(INDEX('祝日'!$B$22:$B$37,MATCH(F41,'祝日'!$A$22:$A$37,0)),IF(COUNTIF('祝日'!$D$2:$D$17,F41)+COUNTIF('祝日'!$D$22:$D$37,F41)&gt;0,"振替休日",IF(COUNTIF('祝日'!$E$2:$E$17,F41)+COUNTIF('祝日'!$E$22:$E$37,F41)&gt;0,"国民の休日",IF(COUNTIF('設定'!$A$11:$A$20,F41)&gt;0,INDEX('設定'!$B$11:$B$20,MATCH(F41,'設定'!$A$11:$A$20,0))&amp;"",""))))))</f>
        <v/>
      </c>
      <c r="G42" s="18">
        <f>IF(G41="","",IFERROR(INDEX('祝日'!$B$2:$B$17,MATCH(G41,'祝日'!$A$2:$A$17,0)),IFERROR(INDEX('祝日'!$B$22:$B$37,MATCH(G41,'祝日'!$A$22:$A$37,0)),IF(COUNTIF('祝日'!$D$2:$D$17,G41)+COUNTIF('祝日'!$D$22:$D$37,G41)&gt;0,"振替休日",IF(COUNTIF('祝日'!$E$2:$E$17,G41)+COUNTIF('祝日'!$E$22:$E$37,G41)&gt;0,"国民の休日",IF(COUNTIF('設定'!$A$11:$A$20,G41)&gt;0,INDEX('設定'!$B$11:$B$20,MATCH(G41,'設定'!$A$11:$A$20,0))&amp;"",""))))))</f>
        <v/>
      </c>
      <c r="H42" s="28" t="n"/>
      <c r="I42" s="18">
        <f>IF(I41="","",IFERROR(INDEX('祝日'!$B$2:$B$17,MATCH(I41,'祝日'!$A$2:$A$17,0)),IFERROR(INDEX('祝日'!$B$22:$B$37,MATCH(I41,'祝日'!$A$22:$A$37,0)),IF(COUNTIF('祝日'!$D$2:$D$17,I41)+COUNTIF('祝日'!$D$22:$D$37,I41)&gt;0,"振替休日",IF(COUNTIF('祝日'!$E$2:$E$17,I41)+COUNTIF('祝日'!$E$22:$E$37,I41)&gt;0,"国民の休日",IF(COUNTIF('設定'!$A$11:$A$20,I41)&gt;0,INDEX('設定'!$B$11:$B$20,MATCH(I41,'設定'!$A$11:$A$20,0))&amp;"",""))))))</f>
        <v/>
      </c>
      <c r="J42" s="18">
        <f>IF(J41="","",IFERROR(INDEX('祝日'!$B$2:$B$17,MATCH(J41,'祝日'!$A$2:$A$17,0)),IFERROR(INDEX('祝日'!$B$22:$B$37,MATCH(J41,'祝日'!$A$22:$A$37,0)),IF(COUNTIF('祝日'!$D$2:$D$17,J41)+COUNTIF('祝日'!$D$22:$D$37,J41)&gt;0,"振替休日",IF(COUNTIF('祝日'!$E$2:$E$17,J41)+COUNTIF('祝日'!$E$22:$E$37,J41)&gt;0,"国民の休日",IF(COUNTIF('設定'!$A$11:$A$20,J41)&gt;0,INDEX('設定'!$B$11:$B$20,MATCH(J41,'設定'!$A$11:$A$20,0))&amp;"",""))))))</f>
        <v/>
      </c>
      <c r="K42" s="18">
        <f>IF(K41="","",IFERROR(INDEX('祝日'!$B$2:$B$17,MATCH(K41,'祝日'!$A$2:$A$17,0)),IFERROR(INDEX('祝日'!$B$22:$B$37,MATCH(K41,'祝日'!$A$22:$A$37,0)),IF(COUNTIF('祝日'!$D$2:$D$17,K41)+COUNTIF('祝日'!$D$22:$D$37,K41)&gt;0,"振替休日",IF(COUNTIF('祝日'!$E$2:$E$17,K41)+COUNTIF('祝日'!$E$22:$E$37,K41)&gt;0,"国民の休日",IF(COUNTIF('設定'!$A$11:$A$20,K41)&gt;0,INDEX('設定'!$B$11:$B$20,MATCH(K41,'設定'!$A$11:$A$20,0))&amp;"",""))))))</f>
        <v/>
      </c>
      <c r="L42" s="18">
        <f>IF(L41="","",IFERROR(INDEX('祝日'!$B$2:$B$17,MATCH(L41,'祝日'!$A$2:$A$17,0)),IFERROR(INDEX('祝日'!$B$22:$B$37,MATCH(L41,'祝日'!$A$22:$A$37,0)),IF(COUNTIF('祝日'!$D$2:$D$17,L41)+COUNTIF('祝日'!$D$22:$D$37,L41)&gt;0,"振替休日",IF(COUNTIF('祝日'!$E$2:$E$17,L41)+COUNTIF('祝日'!$E$22:$E$37,L41)&gt;0,"国民の休日",IF(COUNTIF('設定'!$A$11:$A$20,L41)&gt;0,INDEX('設定'!$B$11:$B$20,MATCH(L41,'設定'!$A$11:$A$20,0))&amp;"",""))))))</f>
        <v/>
      </c>
      <c r="M42" s="18">
        <f>IF(M41="","",IFERROR(INDEX('祝日'!$B$2:$B$17,MATCH(M41,'祝日'!$A$2:$A$17,0)),IFERROR(INDEX('祝日'!$B$22:$B$37,MATCH(M41,'祝日'!$A$22:$A$37,0)),IF(COUNTIF('祝日'!$D$2:$D$17,M41)+COUNTIF('祝日'!$D$22:$D$37,M41)&gt;0,"振替休日",IF(COUNTIF('祝日'!$E$2:$E$17,M41)+COUNTIF('祝日'!$E$22:$E$37,M41)&gt;0,"国民の休日",IF(COUNTIF('設定'!$A$11:$A$20,M41)&gt;0,INDEX('設定'!$B$11:$B$20,MATCH(M41,'設定'!$A$11:$A$20,0))&amp;"",""))))))</f>
        <v/>
      </c>
      <c r="N42" s="18">
        <f>IF(N41="","",IFERROR(INDEX('祝日'!$B$2:$B$17,MATCH(N41,'祝日'!$A$2:$A$17,0)),IFERROR(INDEX('祝日'!$B$22:$B$37,MATCH(N41,'祝日'!$A$22:$A$37,0)),IF(COUNTIF('祝日'!$D$2:$D$17,N41)+COUNTIF('祝日'!$D$22:$D$37,N41)&gt;0,"振替休日",IF(COUNTIF('祝日'!$E$2:$E$17,N41)+COUNTIF('祝日'!$E$22:$E$37,N41)&gt;0,"国民の休日",IF(COUNTIF('設定'!$A$11:$A$20,N41)&gt;0,INDEX('設定'!$B$11:$B$20,MATCH(N41,'設定'!$A$11:$A$20,0))&amp;"",""))))))</f>
        <v/>
      </c>
      <c r="O42" s="18">
        <f>IF(O41="","",IFERROR(INDEX('祝日'!$B$2:$B$17,MATCH(O41,'祝日'!$A$2:$A$17,0)),IFERROR(INDEX('祝日'!$B$22:$B$37,MATCH(O41,'祝日'!$A$22:$A$37,0)),IF(COUNTIF('祝日'!$D$2:$D$17,O41)+COUNTIF('祝日'!$D$22:$D$37,O41)&gt;0,"振替休日",IF(COUNTIF('祝日'!$E$2:$E$17,O41)+COUNTIF('祝日'!$E$22:$E$37,O41)&gt;0,"国民の休日",IF(COUNTIF('設定'!$A$11:$A$20,O41)&gt;0,INDEX('設定'!$B$11:$B$20,MATCH(O41,'設定'!$A$11:$A$20,0))&amp;"",""))))))</f>
        <v/>
      </c>
      <c r="P42" s="28" t="n"/>
      <c r="Q42" s="18">
        <f>IF(Q41="","",IFERROR(INDEX('祝日'!$B$2:$B$17,MATCH(Q41,'祝日'!$A$2:$A$17,0)),IFERROR(INDEX('祝日'!$B$22:$B$37,MATCH(Q41,'祝日'!$A$22:$A$37,0)),IF(COUNTIF('祝日'!$D$2:$D$17,Q41)+COUNTIF('祝日'!$D$22:$D$37,Q41)&gt;0,"振替休日",IF(COUNTIF('祝日'!$E$2:$E$17,Q41)+COUNTIF('祝日'!$E$22:$E$37,Q41)&gt;0,"国民の休日",IF(COUNTIF('設定'!$A$11:$A$20,Q41)&gt;0,INDEX('設定'!$B$11:$B$20,MATCH(Q41,'設定'!$A$11:$A$20,0))&amp;"",""))))))</f>
        <v/>
      </c>
      <c r="R42" s="18">
        <f>IF(R41="","",IFERROR(INDEX('祝日'!$B$2:$B$17,MATCH(R41,'祝日'!$A$2:$A$17,0)),IFERROR(INDEX('祝日'!$B$22:$B$37,MATCH(R41,'祝日'!$A$22:$A$37,0)),IF(COUNTIF('祝日'!$D$2:$D$17,R41)+COUNTIF('祝日'!$D$22:$D$37,R41)&gt;0,"振替休日",IF(COUNTIF('祝日'!$E$2:$E$17,R41)+COUNTIF('祝日'!$E$22:$E$37,R41)&gt;0,"国民の休日",IF(COUNTIF('設定'!$A$11:$A$20,R41)&gt;0,INDEX('設定'!$B$11:$B$20,MATCH(R41,'設定'!$A$11:$A$20,0))&amp;"",""))))))</f>
        <v/>
      </c>
      <c r="S42" s="18">
        <f>IF(S41="","",IFERROR(INDEX('祝日'!$B$2:$B$17,MATCH(S41,'祝日'!$A$2:$A$17,0)),IFERROR(INDEX('祝日'!$B$22:$B$37,MATCH(S41,'祝日'!$A$22:$A$37,0)),IF(COUNTIF('祝日'!$D$2:$D$17,S41)+COUNTIF('祝日'!$D$22:$D$37,S41)&gt;0,"振替休日",IF(COUNTIF('祝日'!$E$2:$E$17,S41)+COUNTIF('祝日'!$E$22:$E$37,S41)&gt;0,"国民の休日",IF(COUNTIF('設定'!$A$11:$A$20,S41)&gt;0,INDEX('設定'!$B$11:$B$20,MATCH(S41,'設定'!$A$11:$A$20,0))&amp;"",""))))))</f>
        <v/>
      </c>
      <c r="T42" s="18">
        <f>IF(T41="","",IFERROR(INDEX('祝日'!$B$2:$B$17,MATCH(T41,'祝日'!$A$2:$A$17,0)),IFERROR(INDEX('祝日'!$B$22:$B$37,MATCH(T41,'祝日'!$A$22:$A$37,0)),IF(COUNTIF('祝日'!$D$2:$D$17,T41)+COUNTIF('祝日'!$D$22:$D$37,T41)&gt;0,"振替休日",IF(COUNTIF('祝日'!$E$2:$E$17,T41)+COUNTIF('祝日'!$E$22:$E$37,T41)&gt;0,"国民の休日",IF(COUNTIF('設定'!$A$11:$A$20,T41)&gt;0,INDEX('設定'!$B$11:$B$20,MATCH(T41,'設定'!$A$11:$A$20,0))&amp;"",""))))))</f>
        <v/>
      </c>
      <c r="U42" s="18">
        <f>IF(U41="","",IFERROR(INDEX('祝日'!$B$2:$B$17,MATCH(U41,'祝日'!$A$2:$A$17,0)),IFERROR(INDEX('祝日'!$B$22:$B$37,MATCH(U41,'祝日'!$A$22:$A$37,0)),IF(COUNTIF('祝日'!$D$2:$D$17,U41)+COUNTIF('祝日'!$D$22:$D$37,U41)&gt;0,"振替休日",IF(COUNTIF('祝日'!$E$2:$E$17,U41)+COUNTIF('祝日'!$E$22:$E$37,U41)&gt;0,"国民の休日",IF(COUNTIF('設定'!$A$11:$A$20,U41)&gt;0,INDEX('設定'!$B$11:$B$20,MATCH(U41,'設定'!$A$11:$A$20,0))&amp;"",""))))))</f>
        <v/>
      </c>
      <c r="V42" s="18">
        <f>IF(V41="","",IFERROR(INDEX('祝日'!$B$2:$B$17,MATCH(V41,'祝日'!$A$2:$A$17,0)),IFERROR(INDEX('祝日'!$B$22:$B$37,MATCH(V41,'祝日'!$A$22:$A$37,0)),IF(COUNTIF('祝日'!$D$2:$D$17,V41)+COUNTIF('祝日'!$D$22:$D$37,V41)&gt;0,"振替休日",IF(COUNTIF('祝日'!$E$2:$E$17,V41)+COUNTIF('祝日'!$E$22:$E$37,V41)&gt;0,"国民の休日",IF(COUNTIF('設定'!$A$11:$A$20,V41)&gt;0,INDEX('設定'!$B$11:$B$20,MATCH(V41,'設定'!$A$11:$A$20,0))&amp;"",""))))))</f>
        <v/>
      </c>
      <c r="W42" s="18">
        <f>IF(W41="","",IFERROR(INDEX('祝日'!$B$2:$B$17,MATCH(W41,'祝日'!$A$2:$A$17,0)),IFERROR(INDEX('祝日'!$B$22:$B$37,MATCH(W41,'祝日'!$A$22:$A$37,0)),IF(COUNTIF('祝日'!$D$2:$D$17,W41)+COUNTIF('祝日'!$D$22:$D$37,W41)&gt;0,"振替休日",IF(COUNTIF('祝日'!$E$2:$E$17,W41)+COUNTIF('祝日'!$E$22:$E$37,W41)&gt;0,"国民の休日",IF(COUNTIF('設定'!$A$11:$A$20,W41)&gt;0,INDEX('設定'!$B$11:$B$20,MATCH(W41,'設定'!$A$11:$A$20,0))&amp;"",""))))))</f>
        <v/>
      </c>
      <c r="X42" s="28" t="n"/>
      <c r="Y42" s="18">
        <f>IF(Y41="","",IFERROR(INDEX('祝日'!$B$2:$B$17,MATCH(Y41,'祝日'!$A$2:$A$17,0)),IFERROR(INDEX('祝日'!$B$22:$B$37,MATCH(Y41,'祝日'!$A$22:$A$37,0)),IF(COUNTIF('祝日'!$D$2:$D$17,Y41)+COUNTIF('祝日'!$D$22:$D$37,Y41)&gt;0,"振替休日",IF(COUNTIF('祝日'!$E$2:$E$17,Y41)+COUNTIF('祝日'!$E$22:$E$37,Y41)&gt;0,"国民の休日",IF(COUNTIF('設定'!$A$11:$A$20,Y41)&gt;0,INDEX('設定'!$B$11:$B$20,MATCH(Y41,'設定'!$A$11:$A$20,0))&amp;"",""))))))</f>
        <v/>
      </c>
      <c r="Z42" s="18">
        <f>IF(Z41="","",IFERROR(INDEX('祝日'!$B$2:$B$17,MATCH(Z41,'祝日'!$A$2:$A$17,0)),IFERROR(INDEX('祝日'!$B$22:$B$37,MATCH(Z41,'祝日'!$A$22:$A$37,0)),IF(COUNTIF('祝日'!$D$2:$D$17,Z41)+COUNTIF('祝日'!$D$22:$D$37,Z41)&gt;0,"振替休日",IF(COUNTIF('祝日'!$E$2:$E$17,Z41)+COUNTIF('祝日'!$E$22:$E$37,Z41)&gt;0,"国民の休日",IF(COUNTIF('設定'!$A$11:$A$20,Z41)&gt;0,INDEX('設定'!$B$11:$B$20,MATCH(Z41,'設定'!$A$11:$A$20,0))&amp;"",""))))))</f>
        <v/>
      </c>
      <c r="AA42" s="18">
        <f>IF(AA41="","",IFERROR(INDEX('祝日'!$B$2:$B$17,MATCH(AA41,'祝日'!$A$2:$A$17,0)),IFERROR(INDEX('祝日'!$B$22:$B$37,MATCH(AA41,'祝日'!$A$22:$A$37,0)),IF(COUNTIF('祝日'!$D$2:$D$17,AA41)+COUNTIF('祝日'!$D$22:$D$37,AA41)&gt;0,"振替休日",IF(COUNTIF('祝日'!$E$2:$E$17,AA41)+COUNTIF('祝日'!$E$22:$E$37,AA41)&gt;0,"国民の休日",IF(COUNTIF('設定'!$A$11:$A$20,AA41)&gt;0,INDEX('設定'!$B$11:$B$20,MATCH(AA41,'設定'!$A$11:$A$20,0))&amp;"",""))))))</f>
        <v/>
      </c>
      <c r="AB42" s="18">
        <f>IF(AB41="","",IFERROR(INDEX('祝日'!$B$2:$B$17,MATCH(AB41,'祝日'!$A$2:$A$17,0)),IFERROR(INDEX('祝日'!$B$22:$B$37,MATCH(AB41,'祝日'!$A$22:$A$37,0)),IF(COUNTIF('祝日'!$D$2:$D$17,AB41)+COUNTIF('祝日'!$D$22:$D$37,AB41)&gt;0,"振替休日",IF(COUNTIF('祝日'!$E$2:$E$17,AB41)+COUNTIF('祝日'!$E$22:$E$37,AB41)&gt;0,"国民の休日",IF(COUNTIF('設定'!$A$11:$A$20,AB41)&gt;0,INDEX('設定'!$B$11:$B$20,MATCH(AB41,'設定'!$A$11:$A$20,0))&amp;"",""))))))</f>
        <v/>
      </c>
      <c r="AC42" s="18">
        <f>IF(AC41="","",IFERROR(INDEX('祝日'!$B$2:$B$17,MATCH(AC41,'祝日'!$A$2:$A$17,0)),IFERROR(INDEX('祝日'!$B$22:$B$37,MATCH(AC41,'祝日'!$A$22:$A$37,0)),IF(COUNTIF('祝日'!$D$2:$D$17,AC41)+COUNTIF('祝日'!$D$22:$D$37,AC41)&gt;0,"振替休日",IF(COUNTIF('祝日'!$E$2:$E$17,AC41)+COUNTIF('祝日'!$E$22:$E$37,AC41)&gt;0,"国民の休日",IF(COUNTIF('設定'!$A$11:$A$20,AC41)&gt;0,INDEX('設定'!$B$11:$B$20,MATCH(AC41,'設定'!$A$11:$A$20,0))&amp;"",""))))))</f>
        <v/>
      </c>
      <c r="AD42" s="18">
        <f>IF(AD41="","",IFERROR(INDEX('祝日'!$B$2:$B$17,MATCH(AD41,'祝日'!$A$2:$A$17,0)),IFERROR(INDEX('祝日'!$B$22:$B$37,MATCH(AD41,'祝日'!$A$22:$A$37,0)),IF(COUNTIF('祝日'!$D$2:$D$17,AD41)+COUNTIF('祝日'!$D$22:$D$37,AD41)&gt;0,"振替休日",IF(COUNTIF('祝日'!$E$2:$E$17,AD41)+COUNTIF('祝日'!$E$22:$E$37,AD41)&gt;0,"国民の休日",IF(COUNTIF('設定'!$A$11:$A$20,AD41)&gt;0,INDEX('設定'!$B$11:$B$20,MATCH(AD41,'設定'!$A$11:$A$20,0))&amp;"",""))))))</f>
        <v/>
      </c>
      <c r="AE42" s="18">
        <f>IF(AE41="","",IFERROR(INDEX('祝日'!$B$2:$B$17,MATCH(AE41,'祝日'!$A$2:$A$17,0)),IFERROR(INDEX('祝日'!$B$22:$B$37,MATCH(AE41,'祝日'!$A$22:$A$37,0)),IF(COUNTIF('祝日'!$D$2:$D$17,AE41)+COUNTIF('祝日'!$D$22:$D$37,AE41)&gt;0,"振替休日",IF(COUNTIF('祝日'!$E$2:$E$17,AE41)+COUNTIF('祝日'!$E$22:$E$37,AE41)&gt;0,"国民の休日",IF(COUNTIF('設定'!$A$11:$A$20,AE41)&gt;0,INDEX('設定'!$B$11:$B$20,MATCH(AE41,'設定'!$A$11:$A$20,0))&amp;"",""))))))</f>
        <v/>
      </c>
    </row>
    <row r="43" ht="17" customHeight="1">
      <c r="A43" s="17">
        <f>IF(MONTH(($A$33-WEEKDAY($A$33,'設定'!$B$3)+1+28))=MONTH($A$33),($A$33-WEEKDAY($A$33,'設定'!$B$3)+1+28),"")</f>
        <v/>
      </c>
      <c r="B43" s="17">
        <f>IF(MONTH(($A$33-WEEKDAY($A$33,'設定'!$B$3)+1+29))=MONTH($A$33),($A$33-WEEKDAY($A$33,'設定'!$B$3)+1+29),"")</f>
        <v/>
      </c>
      <c r="C43" s="17">
        <f>IF(MONTH(($A$33-WEEKDAY($A$33,'設定'!$B$3)+1+30))=MONTH($A$33),($A$33-WEEKDAY($A$33,'設定'!$B$3)+1+30),"")</f>
        <v/>
      </c>
      <c r="D43" s="17">
        <f>IF(MONTH(($A$33-WEEKDAY($A$33,'設定'!$B$3)+1+31))=MONTH($A$33),($A$33-WEEKDAY($A$33,'設定'!$B$3)+1+31),"")</f>
        <v/>
      </c>
      <c r="E43" s="17">
        <f>IF(MONTH(($A$33-WEEKDAY($A$33,'設定'!$B$3)+1+32))=MONTH($A$33),($A$33-WEEKDAY($A$33,'設定'!$B$3)+1+32),"")</f>
        <v/>
      </c>
      <c r="F43" s="17">
        <f>IF(MONTH(($A$33-WEEKDAY($A$33,'設定'!$B$3)+1+33))=MONTH($A$33),($A$33-WEEKDAY($A$33,'設定'!$B$3)+1+33),"")</f>
        <v/>
      </c>
      <c r="G43" s="17">
        <f>IF(MONTH(($A$33-WEEKDAY($A$33,'設定'!$B$3)+1+34))=MONTH($A$33),($A$33-WEEKDAY($A$33,'設定'!$B$3)+1+34),"")</f>
        <v/>
      </c>
      <c r="H43" s="28" t="n"/>
      <c r="I43" s="17">
        <f>IF(MONTH(($I$33-WEEKDAY($I$33,'設定'!$B$3)+1+28))=MONTH($I$33),($I$33-WEEKDAY($I$33,'設定'!$B$3)+1+28),"")</f>
        <v/>
      </c>
      <c r="J43" s="17">
        <f>IF(MONTH(($I$33-WEEKDAY($I$33,'設定'!$B$3)+1+29))=MONTH($I$33),($I$33-WEEKDAY($I$33,'設定'!$B$3)+1+29),"")</f>
        <v/>
      </c>
      <c r="K43" s="17">
        <f>IF(MONTH(($I$33-WEEKDAY($I$33,'設定'!$B$3)+1+30))=MONTH($I$33),($I$33-WEEKDAY($I$33,'設定'!$B$3)+1+30),"")</f>
        <v/>
      </c>
      <c r="L43" s="17">
        <f>IF(MONTH(($I$33-WEEKDAY($I$33,'設定'!$B$3)+1+31))=MONTH($I$33),($I$33-WEEKDAY($I$33,'設定'!$B$3)+1+31),"")</f>
        <v/>
      </c>
      <c r="M43" s="17">
        <f>IF(MONTH(($I$33-WEEKDAY($I$33,'設定'!$B$3)+1+32))=MONTH($I$33),($I$33-WEEKDAY($I$33,'設定'!$B$3)+1+32),"")</f>
        <v/>
      </c>
      <c r="N43" s="17">
        <f>IF(MONTH(($I$33-WEEKDAY($I$33,'設定'!$B$3)+1+33))=MONTH($I$33),($I$33-WEEKDAY($I$33,'設定'!$B$3)+1+33),"")</f>
        <v/>
      </c>
      <c r="O43" s="17">
        <f>IF(MONTH(($I$33-WEEKDAY($I$33,'設定'!$B$3)+1+34))=MONTH($I$33),($I$33-WEEKDAY($I$33,'設定'!$B$3)+1+34),"")</f>
        <v/>
      </c>
      <c r="P43" s="28" t="n"/>
      <c r="Q43" s="17">
        <f>IF(MONTH(($Q$33-WEEKDAY($Q$33,'設定'!$B$3)+1+28))=MONTH($Q$33),($Q$33-WEEKDAY($Q$33,'設定'!$B$3)+1+28),"")</f>
        <v/>
      </c>
      <c r="R43" s="17">
        <f>IF(MONTH(($Q$33-WEEKDAY($Q$33,'設定'!$B$3)+1+29))=MONTH($Q$33),($Q$33-WEEKDAY($Q$33,'設定'!$B$3)+1+29),"")</f>
        <v/>
      </c>
      <c r="S43" s="17">
        <f>IF(MONTH(($Q$33-WEEKDAY($Q$33,'設定'!$B$3)+1+30))=MONTH($Q$33),($Q$33-WEEKDAY($Q$33,'設定'!$B$3)+1+30),"")</f>
        <v/>
      </c>
      <c r="T43" s="17">
        <f>IF(MONTH(($Q$33-WEEKDAY($Q$33,'設定'!$B$3)+1+31))=MONTH($Q$33),($Q$33-WEEKDAY($Q$33,'設定'!$B$3)+1+31),"")</f>
        <v/>
      </c>
      <c r="U43" s="17">
        <f>IF(MONTH(($Q$33-WEEKDAY($Q$33,'設定'!$B$3)+1+32))=MONTH($Q$33),($Q$33-WEEKDAY($Q$33,'設定'!$B$3)+1+32),"")</f>
        <v/>
      </c>
      <c r="V43" s="17">
        <f>IF(MONTH(($Q$33-WEEKDAY($Q$33,'設定'!$B$3)+1+33))=MONTH($Q$33),($Q$33-WEEKDAY($Q$33,'設定'!$B$3)+1+33),"")</f>
        <v/>
      </c>
      <c r="W43" s="17">
        <f>IF(MONTH(($Q$33-WEEKDAY($Q$33,'設定'!$B$3)+1+34))=MONTH($Q$33),($Q$33-WEEKDAY($Q$33,'設定'!$B$3)+1+34),"")</f>
        <v/>
      </c>
      <c r="X43" s="28" t="n"/>
      <c r="Y43" s="17">
        <f>IF(MONTH(($Y$33-WEEKDAY($Y$33,'設定'!$B$3)+1+28))=MONTH($Y$33),($Y$33-WEEKDAY($Y$33,'設定'!$B$3)+1+28),"")</f>
        <v/>
      </c>
      <c r="Z43" s="17">
        <f>IF(MONTH(($Y$33-WEEKDAY($Y$33,'設定'!$B$3)+1+29))=MONTH($Y$33),($Y$33-WEEKDAY($Y$33,'設定'!$B$3)+1+29),"")</f>
        <v/>
      </c>
      <c r="AA43" s="17">
        <f>IF(MONTH(($Y$33-WEEKDAY($Y$33,'設定'!$B$3)+1+30))=MONTH($Y$33),($Y$33-WEEKDAY($Y$33,'設定'!$B$3)+1+30),"")</f>
        <v/>
      </c>
      <c r="AB43" s="17">
        <f>IF(MONTH(($Y$33-WEEKDAY($Y$33,'設定'!$B$3)+1+31))=MONTH($Y$33),($Y$33-WEEKDAY($Y$33,'設定'!$B$3)+1+31),"")</f>
        <v/>
      </c>
      <c r="AC43" s="17">
        <f>IF(MONTH(($Y$33-WEEKDAY($Y$33,'設定'!$B$3)+1+32))=MONTH($Y$33),($Y$33-WEEKDAY($Y$33,'設定'!$B$3)+1+32),"")</f>
        <v/>
      </c>
      <c r="AD43" s="17">
        <f>IF(MONTH(($Y$33-WEEKDAY($Y$33,'設定'!$B$3)+1+33))=MONTH($Y$33),($Y$33-WEEKDAY($Y$33,'設定'!$B$3)+1+33),"")</f>
        <v/>
      </c>
      <c r="AE43" s="17">
        <f>IF(MONTH(($Y$33-WEEKDAY($Y$33,'設定'!$B$3)+1+34))=MONTH($Y$33),($Y$33-WEEKDAY($Y$33,'設定'!$B$3)+1+34),"")</f>
        <v/>
      </c>
    </row>
    <row r="44" ht="11" customHeight="1">
      <c r="A44" s="18">
        <f>IF(A43="","",IFERROR(INDEX('祝日'!$B$2:$B$17,MATCH(A43,'祝日'!$A$2:$A$17,0)),IFERROR(INDEX('祝日'!$B$22:$B$37,MATCH(A43,'祝日'!$A$22:$A$37,0)),IF(COUNTIF('祝日'!$D$2:$D$17,A43)+COUNTIF('祝日'!$D$22:$D$37,A43)&gt;0,"振替休日",IF(COUNTIF('祝日'!$E$2:$E$17,A43)+COUNTIF('祝日'!$E$22:$E$37,A43)&gt;0,"国民の休日",IF(COUNTIF('設定'!$A$11:$A$20,A43)&gt;0,INDEX('設定'!$B$11:$B$20,MATCH(A43,'設定'!$A$11:$A$20,0))&amp;"",""))))))</f>
        <v/>
      </c>
      <c r="B44" s="18">
        <f>IF(B43="","",IFERROR(INDEX('祝日'!$B$2:$B$17,MATCH(B43,'祝日'!$A$2:$A$17,0)),IFERROR(INDEX('祝日'!$B$22:$B$37,MATCH(B43,'祝日'!$A$22:$A$37,0)),IF(COUNTIF('祝日'!$D$2:$D$17,B43)+COUNTIF('祝日'!$D$22:$D$37,B43)&gt;0,"振替休日",IF(COUNTIF('祝日'!$E$2:$E$17,B43)+COUNTIF('祝日'!$E$22:$E$37,B43)&gt;0,"国民の休日",IF(COUNTIF('設定'!$A$11:$A$20,B43)&gt;0,INDEX('設定'!$B$11:$B$20,MATCH(B43,'設定'!$A$11:$A$20,0))&amp;"",""))))))</f>
        <v/>
      </c>
      <c r="C44" s="18">
        <f>IF(C43="","",IFERROR(INDEX('祝日'!$B$2:$B$17,MATCH(C43,'祝日'!$A$2:$A$17,0)),IFERROR(INDEX('祝日'!$B$22:$B$37,MATCH(C43,'祝日'!$A$22:$A$37,0)),IF(COUNTIF('祝日'!$D$2:$D$17,C43)+COUNTIF('祝日'!$D$22:$D$37,C43)&gt;0,"振替休日",IF(COUNTIF('祝日'!$E$2:$E$17,C43)+COUNTIF('祝日'!$E$22:$E$37,C43)&gt;0,"国民の休日",IF(COUNTIF('設定'!$A$11:$A$20,C43)&gt;0,INDEX('設定'!$B$11:$B$20,MATCH(C43,'設定'!$A$11:$A$20,0))&amp;"",""))))))</f>
        <v/>
      </c>
      <c r="D44" s="18">
        <f>IF(D43="","",IFERROR(INDEX('祝日'!$B$2:$B$17,MATCH(D43,'祝日'!$A$2:$A$17,0)),IFERROR(INDEX('祝日'!$B$22:$B$37,MATCH(D43,'祝日'!$A$22:$A$37,0)),IF(COUNTIF('祝日'!$D$2:$D$17,D43)+COUNTIF('祝日'!$D$22:$D$37,D43)&gt;0,"振替休日",IF(COUNTIF('祝日'!$E$2:$E$17,D43)+COUNTIF('祝日'!$E$22:$E$37,D43)&gt;0,"国民の休日",IF(COUNTIF('設定'!$A$11:$A$20,D43)&gt;0,INDEX('設定'!$B$11:$B$20,MATCH(D43,'設定'!$A$11:$A$20,0))&amp;"",""))))))</f>
        <v/>
      </c>
      <c r="E44" s="18">
        <f>IF(E43="","",IFERROR(INDEX('祝日'!$B$2:$B$17,MATCH(E43,'祝日'!$A$2:$A$17,0)),IFERROR(INDEX('祝日'!$B$22:$B$37,MATCH(E43,'祝日'!$A$22:$A$37,0)),IF(COUNTIF('祝日'!$D$2:$D$17,E43)+COUNTIF('祝日'!$D$22:$D$37,E43)&gt;0,"振替休日",IF(COUNTIF('祝日'!$E$2:$E$17,E43)+COUNTIF('祝日'!$E$22:$E$37,E43)&gt;0,"国民の休日",IF(COUNTIF('設定'!$A$11:$A$20,E43)&gt;0,INDEX('設定'!$B$11:$B$20,MATCH(E43,'設定'!$A$11:$A$20,0))&amp;"",""))))))</f>
        <v/>
      </c>
      <c r="F44" s="18">
        <f>IF(F43="","",IFERROR(INDEX('祝日'!$B$2:$B$17,MATCH(F43,'祝日'!$A$2:$A$17,0)),IFERROR(INDEX('祝日'!$B$22:$B$37,MATCH(F43,'祝日'!$A$22:$A$37,0)),IF(COUNTIF('祝日'!$D$2:$D$17,F43)+COUNTIF('祝日'!$D$22:$D$37,F43)&gt;0,"振替休日",IF(COUNTIF('祝日'!$E$2:$E$17,F43)+COUNTIF('祝日'!$E$22:$E$37,F43)&gt;0,"国民の休日",IF(COUNTIF('設定'!$A$11:$A$20,F43)&gt;0,INDEX('設定'!$B$11:$B$20,MATCH(F43,'設定'!$A$11:$A$20,0))&amp;"",""))))))</f>
        <v/>
      </c>
      <c r="G44" s="18">
        <f>IF(G43="","",IFERROR(INDEX('祝日'!$B$2:$B$17,MATCH(G43,'祝日'!$A$2:$A$17,0)),IFERROR(INDEX('祝日'!$B$22:$B$37,MATCH(G43,'祝日'!$A$22:$A$37,0)),IF(COUNTIF('祝日'!$D$2:$D$17,G43)+COUNTIF('祝日'!$D$22:$D$37,G43)&gt;0,"振替休日",IF(COUNTIF('祝日'!$E$2:$E$17,G43)+COUNTIF('祝日'!$E$22:$E$37,G43)&gt;0,"国民の休日",IF(COUNTIF('設定'!$A$11:$A$20,G43)&gt;0,INDEX('設定'!$B$11:$B$20,MATCH(G43,'設定'!$A$11:$A$20,0))&amp;"",""))))))</f>
        <v/>
      </c>
      <c r="H44" s="28" t="n"/>
      <c r="I44" s="18">
        <f>IF(I43="","",IFERROR(INDEX('祝日'!$B$2:$B$17,MATCH(I43,'祝日'!$A$2:$A$17,0)),IFERROR(INDEX('祝日'!$B$22:$B$37,MATCH(I43,'祝日'!$A$22:$A$37,0)),IF(COUNTIF('祝日'!$D$2:$D$17,I43)+COUNTIF('祝日'!$D$22:$D$37,I43)&gt;0,"振替休日",IF(COUNTIF('祝日'!$E$2:$E$17,I43)+COUNTIF('祝日'!$E$22:$E$37,I43)&gt;0,"国民の休日",IF(COUNTIF('設定'!$A$11:$A$20,I43)&gt;0,INDEX('設定'!$B$11:$B$20,MATCH(I43,'設定'!$A$11:$A$20,0))&amp;"",""))))))</f>
        <v/>
      </c>
      <c r="J44" s="18">
        <f>IF(J43="","",IFERROR(INDEX('祝日'!$B$2:$B$17,MATCH(J43,'祝日'!$A$2:$A$17,0)),IFERROR(INDEX('祝日'!$B$22:$B$37,MATCH(J43,'祝日'!$A$22:$A$37,0)),IF(COUNTIF('祝日'!$D$2:$D$17,J43)+COUNTIF('祝日'!$D$22:$D$37,J43)&gt;0,"振替休日",IF(COUNTIF('祝日'!$E$2:$E$17,J43)+COUNTIF('祝日'!$E$22:$E$37,J43)&gt;0,"国民の休日",IF(COUNTIF('設定'!$A$11:$A$20,J43)&gt;0,INDEX('設定'!$B$11:$B$20,MATCH(J43,'設定'!$A$11:$A$20,0))&amp;"",""))))))</f>
        <v/>
      </c>
      <c r="K44" s="18">
        <f>IF(K43="","",IFERROR(INDEX('祝日'!$B$2:$B$17,MATCH(K43,'祝日'!$A$2:$A$17,0)),IFERROR(INDEX('祝日'!$B$22:$B$37,MATCH(K43,'祝日'!$A$22:$A$37,0)),IF(COUNTIF('祝日'!$D$2:$D$17,K43)+COUNTIF('祝日'!$D$22:$D$37,K43)&gt;0,"振替休日",IF(COUNTIF('祝日'!$E$2:$E$17,K43)+COUNTIF('祝日'!$E$22:$E$37,K43)&gt;0,"国民の休日",IF(COUNTIF('設定'!$A$11:$A$20,K43)&gt;0,INDEX('設定'!$B$11:$B$20,MATCH(K43,'設定'!$A$11:$A$20,0))&amp;"",""))))))</f>
        <v/>
      </c>
      <c r="L44" s="18">
        <f>IF(L43="","",IFERROR(INDEX('祝日'!$B$2:$B$17,MATCH(L43,'祝日'!$A$2:$A$17,0)),IFERROR(INDEX('祝日'!$B$22:$B$37,MATCH(L43,'祝日'!$A$22:$A$37,0)),IF(COUNTIF('祝日'!$D$2:$D$17,L43)+COUNTIF('祝日'!$D$22:$D$37,L43)&gt;0,"振替休日",IF(COUNTIF('祝日'!$E$2:$E$17,L43)+COUNTIF('祝日'!$E$22:$E$37,L43)&gt;0,"国民の休日",IF(COUNTIF('設定'!$A$11:$A$20,L43)&gt;0,INDEX('設定'!$B$11:$B$20,MATCH(L43,'設定'!$A$11:$A$20,0))&amp;"",""))))))</f>
        <v/>
      </c>
      <c r="M44" s="18">
        <f>IF(M43="","",IFERROR(INDEX('祝日'!$B$2:$B$17,MATCH(M43,'祝日'!$A$2:$A$17,0)),IFERROR(INDEX('祝日'!$B$22:$B$37,MATCH(M43,'祝日'!$A$22:$A$37,0)),IF(COUNTIF('祝日'!$D$2:$D$17,M43)+COUNTIF('祝日'!$D$22:$D$37,M43)&gt;0,"振替休日",IF(COUNTIF('祝日'!$E$2:$E$17,M43)+COUNTIF('祝日'!$E$22:$E$37,M43)&gt;0,"国民の休日",IF(COUNTIF('設定'!$A$11:$A$20,M43)&gt;0,INDEX('設定'!$B$11:$B$20,MATCH(M43,'設定'!$A$11:$A$20,0))&amp;"",""))))))</f>
        <v/>
      </c>
      <c r="N44" s="18">
        <f>IF(N43="","",IFERROR(INDEX('祝日'!$B$2:$B$17,MATCH(N43,'祝日'!$A$2:$A$17,0)),IFERROR(INDEX('祝日'!$B$22:$B$37,MATCH(N43,'祝日'!$A$22:$A$37,0)),IF(COUNTIF('祝日'!$D$2:$D$17,N43)+COUNTIF('祝日'!$D$22:$D$37,N43)&gt;0,"振替休日",IF(COUNTIF('祝日'!$E$2:$E$17,N43)+COUNTIF('祝日'!$E$22:$E$37,N43)&gt;0,"国民の休日",IF(COUNTIF('設定'!$A$11:$A$20,N43)&gt;0,INDEX('設定'!$B$11:$B$20,MATCH(N43,'設定'!$A$11:$A$20,0))&amp;"",""))))))</f>
        <v/>
      </c>
      <c r="O44" s="18">
        <f>IF(O43="","",IFERROR(INDEX('祝日'!$B$2:$B$17,MATCH(O43,'祝日'!$A$2:$A$17,0)),IFERROR(INDEX('祝日'!$B$22:$B$37,MATCH(O43,'祝日'!$A$22:$A$37,0)),IF(COUNTIF('祝日'!$D$2:$D$17,O43)+COUNTIF('祝日'!$D$22:$D$37,O43)&gt;0,"振替休日",IF(COUNTIF('祝日'!$E$2:$E$17,O43)+COUNTIF('祝日'!$E$22:$E$37,O43)&gt;0,"国民の休日",IF(COUNTIF('設定'!$A$11:$A$20,O43)&gt;0,INDEX('設定'!$B$11:$B$20,MATCH(O43,'設定'!$A$11:$A$20,0))&amp;"",""))))))</f>
        <v/>
      </c>
      <c r="P44" s="28" t="n"/>
      <c r="Q44" s="18">
        <f>IF(Q43="","",IFERROR(INDEX('祝日'!$B$2:$B$17,MATCH(Q43,'祝日'!$A$2:$A$17,0)),IFERROR(INDEX('祝日'!$B$22:$B$37,MATCH(Q43,'祝日'!$A$22:$A$37,0)),IF(COUNTIF('祝日'!$D$2:$D$17,Q43)+COUNTIF('祝日'!$D$22:$D$37,Q43)&gt;0,"振替休日",IF(COUNTIF('祝日'!$E$2:$E$17,Q43)+COUNTIF('祝日'!$E$22:$E$37,Q43)&gt;0,"国民の休日",IF(COUNTIF('設定'!$A$11:$A$20,Q43)&gt;0,INDEX('設定'!$B$11:$B$20,MATCH(Q43,'設定'!$A$11:$A$20,0))&amp;"",""))))))</f>
        <v/>
      </c>
      <c r="R44" s="18">
        <f>IF(R43="","",IFERROR(INDEX('祝日'!$B$2:$B$17,MATCH(R43,'祝日'!$A$2:$A$17,0)),IFERROR(INDEX('祝日'!$B$22:$B$37,MATCH(R43,'祝日'!$A$22:$A$37,0)),IF(COUNTIF('祝日'!$D$2:$D$17,R43)+COUNTIF('祝日'!$D$22:$D$37,R43)&gt;0,"振替休日",IF(COUNTIF('祝日'!$E$2:$E$17,R43)+COUNTIF('祝日'!$E$22:$E$37,R43)&gt;0,"国民の休日",IF(COUNTIF('設定'!$A$11:$A$20,R43)&gt;0,INDEX('設定'!$B$11:$B$20,MATCH(R43,'設定'!$A$11:$A$20,0))&amp;"",""))))))</f>
        <v/>
      </c>
      <c r="S44" s="18">
        <f>IF(S43="","",IFERROR(INDEX('祝日'!$B$2:$B$17,MATCH(S43,'祝日'!$A$2:$A$17,0)),IFERROR(INDEX('祝日'!$B$22:$B$37,MATCH(S43,'祝日'!$A$22:$A$37,0)),IF(COUNTIF('祝日'!$D$2:$D$17,S43)+COUNTIF('祝日'!$D$22:$D$37,S43)&gt;0,"振替休日",IF(COUNTIF('祝日'!$E$2:$E$17,S43)+COUNTIF('祝日'!$E$22:$E$37,S43)&gt;0,"国民の休日",IF(COUNTIF('設定'!$A$11:$A$20,S43)&gt;0,INDEX('設定'!$B$11:$B$20,MATCH(S43,'設定'!$A$11:$A$20,0))&amp;"",""))))))</f>
        <v/>
      </c>
      <c r="T44" s="18">
        <f>IF(T43="","",IFERROR(INDEX('祝日'!$B$2:$B$17,MATCH(T43,'祝日'!$A$2:$A$17,0)),IFERROR(INDEX('祝日'!$B$22:$B$37,MATCH(T43,'祝日'!$A$22:$A$37,0)),IF(COUNTIF('祝日'!$D$2:$D$17,T43)+COUNTIF('祝日'!$D$22:$D$37,T43)&gt;0,"振替休日",IF(COUNTIF('祝日'!$E$2:$E$17,T43)+COUNTIF('祝日'!$E$22:$E$37,T43)&gt;0,"国民の休日",IF(COUNTIF('設定'!$A$11:$A$20,T43)&gt;0,INDEX('設定'!$B$11:$B$20,MATCH(T43,'設定'!$A$11:$A$20,0))&amp;"",""))))))</f>
        <v/>
      </c>
      <c r="U44" s="18">
        <f>IF(U43="","",IFERROR(INDEX('祝日'!$B$2:$B$17,MATCH(U43,'祝日'!$A$2:$A$17,0)),IFERROR(INDEX('祝日'!$B$22:$B$37,MATCH(U43,'祝日'!$A$22:$A$37,0)),IF(COUNTIF('祝日'!$D$2:$D$17,U43)+COUNTIF('祝日'!$D$22:$D$37,U43)&gt;0,"振替休日",IF(COUNTIF('祝日'!$E$2:$E$17,U43)+COUNTIF('祝日'!$E$22:$E$37,U43)&gt;0,"国民の休日",IF(COUNTIF('設定'!$A$11:$A$20,U43)&gt;0,INDEX('設定'!$B$11:$B$20,MATCH(U43,'設定'!$A$11:$A$20,0))&amp;"",""))))))</f>
        <v/>
      </c>
      <c r="V44" s="18">
        <f>IF(V43="","",IFERROR(INDEX('祝日'!$B$2:$B$17,MATCH(V43,'祝日'!$A$2:$A$17,0)),IFERROR(INDEX('祝日'!$B$22:$B$37,MATCH(V43,'祝日'!$A$22:$A$37,0)),IF(COUNTIF('祝日'!$D$2:$D$17,V43)+COUNTIF('祝日'!$D$22:$D$37,V43)&gt;0,"振替休日",IF(COUNTIF('祝日'!$E$2:$E$17,V43)+COUNTIF('祝日'!$E$22:$E$37,V43)&gt;0,"国民の休日",IF(COUNTIF('設定'!$A$11:$A$20,V43)&gt;0,INDEX('設定'!$B$11:$B$20,MATCH(V43,'設定'!$A$11:$A$20,0))&amp;"",""))))))</f>
        <v/>
      </c>
      <c r="W44" s="18">
        <f>IF(W43="","",IFERROR(INDEX('祝日'!$B$2:$B$17,MATCH(W43,'祝日'!$A$2:$A$17,0)),IFERROR(INDEX('祝日'!$B$22:$B$37,MATCH(W43,'祝日'!$A$22:$A$37,0)),IF(COUNTIF('祝日'!$D$2:$D$17,W43)+COUNTIF('祝日'!$D$22:$D$37,W43)&gt;0,"振替休日",IF(COUNTIF('祝日'!$E$2:$E$17,W43)+COUNTIF('祝日'!$E$22:$E$37,W43)&gt;0,"国民の休日",IF(COUNTIF('設定'!$A$11:$A$20,W43)&gt;0,INDEX('設定'!$B$11:$B$20,MATCH(W43,'設定'!$A$11:$A$20,0))&amp;"",""))))))</f>
        <v/>
      </c>
      <c r="X44" s="28" t="n"/>
      <c r="Y44" s="18">
        <f>IF(Y43="","",IFERROR(INDEX('祝日'!$B$2:$B$17,MATCH(Y43,'祝日'!$A$2:$A$17,0)),IFERROR(INDEX('祝日'!$B$22:$B$37,MATCH(Y43,'祝日'!$A$22:$A$37,0)),IF(COUNTIF('祝日'!$D$2:$D$17,Y43)+COUNTIF('祝日'!$D$22:$D$37,Y43)&gt;0,"振替休日",IF(COUNTIF('祝日'!$E$2:$E$17,Y43)+COUNTIF('祝日'!$E$22:$E$37,Y43)&gt;0,"国民の休日",IF(COUNTIF('設定'!$A$11:$A$20,Y43)&gt;0,INDEX('設定'!$B$11:$B$20,MATCH(Y43,'設定'!$A$11:$A$20,0))&amp;"",""))))))</f>
        <v/>
      </c>
      <c r="Z44" s="18">
        <f>IF(Z43="","",IFERROR(INDEX('祝日'!$B$2:$B$17,MATCH(Z43,'祝日'!$A$2:$A$17,0)),IFERROR(INDEX('祝日'!$B$22:$B$37,MATCH(Z43,'祝日'!$A$22:$A$37,0)),IF(COUNTIF('祝日'!$D$2:$D$17,Z43)+COUNTIF('祝日'!$D$22:$D$37,Z43)&gt;0,"振替休日",IF(COUNTIF('祝日'!$E$2:$E$17,Z43)+COUNTIF('祝日'!$E$22:$E$37,Z43)&gt;0,"国民の休日",IF(COUNTIF('設定'!$A$11:$A$20,Z43)&gt;0,INDEX('設定'!$B$11:$B$20,MATCH(Z43,'設定'!$A$11:$A$20,0))&amp;"",""))))))</f>
        <v/>
      </c>
      <c r="AA44" s="18">
        <f>IF(AA43="","",IFERROR(INDEX('祝日'!$B$2:$B$17,MATCH(AA43,'祝日'!$A$2:$A$17,0)),IFERROR(INDEX('祝日'!$B$22:$B$37,MATCH(AA43,'祝日'!$A$22:$A$37,0)),IF(COUNTIF('祝日'!$D$2:$D$17,AA43)+COUNTIF('祝日'!$D$22:$D$37,AA43)&gt;0,"振替休日",IF(COUNTIF('祝日'!$E$2:$E$17,AA43)+COUNTIF('祝日'!$E$22:$E$37,AA43)&gt;0,"国民の休日",IF(COUNTIF('設定'!$A$11:$A$20,AA43)&gt;0,INDEX('設定'!$B$11:$B$20,MATCH(AA43,'設定'!$A$11:$A$20,0))&amp;"",""))))))</f>
        <v/>
      </c>
      <c r="AB44" s="18">
        <f>IF(AB43="","",IFERROR(INDEX('祝日'!$B$2:$B$17,MATCH(AB43,'祝日'!$A$2:$A$17,0)),IFERROR(INDEX('祝日'!$B$22:$B$37,MATCH(AB43,'祝日'!$A$22:$A$37,0)),IF(COUNTIF('祝日'!$D$2:$D$17,AB43)+COUNTIF('祝日'!$D$22:$D$37,AB43)&gt;0,"振替休日",IF(COUNTIF('祝日'!$E$2:$E$17,AB43)+COUNTIF('祝日'!$E$22:$E$37,AB43)&gt;0,"国民の休日",IF(COUNTIF('設定'!$A$11:$A$20,AB43)&gt;0,INDEX('設定'!$B$11:$B$20,MATCH(AB43,'設定'!$A$11:$A$20,0))&amp;"",""))))))</f>
        <v/>
      </c>
      <c r="AC44" s="18">
        <f>IF(AC43="","",IFERROR(INDEX('祝日'!$B$2:$B$17,MATCH(AC43,'祝日'!$A$2:$A$17,0)),IFERROR(INDEX('祝日'!$B$22:$B$37,MATCH(AC43,'祝日'!$A$22:$A$37,0)),IF(COUNTIF('祝日'!$D$2:$D$17,AC43)+COUNTIF('祝日'!$D$22:$D$37,AC43)&gt;0,"振替休日",IF(COUNTIF('祝日'!$E$2:$E$17,AC43)+COUNTIF('祝日'!$E$22:$E$37,AC43)&gt;0,"国民の休日",IF(COUNTIF('設定'!$A$11:$A$20,AC43)&gt;0,INDEX('設定'!$B$11:$B$20,MATCH(AC43,'設定'!$A$11:$A$20,0))&amp;"",""))))))</f>
        <v/>
      </c>
      <c r="AD44" s="18">
        <f>IF(AD43="","",IFERROR(INDEX('祝日'!$B$2:$B$17,MATCH(AD43,'祝日'!$A$2:$A$17,0)),IFERROR(INDEX('祝日'!$B$22:$B$37,MATCH(AD43,'祝日'!$A$22:$A$37,0)),IF(COUNTIF('祝日'!$D$2:$D$17,AD43)+COUNTIF('祝日'!$D$22:$D$37,AD43)&gt;0,"振替休日",IF(COUNTIF('祝日'!$E$2:$E$17,AD43)+COUNTIF('祝日'!$E$22:$E$37,AD43)&gt;0,"国民の休日",IF(COUNTIF('設定'!$A$11:$A$20,AD43)&gt;0,INDEX('設定'!$B$11:$B$20,MATCH(AD43,'設定'!$A$11:$A$20,0))&amp;"",""))))))</f>
        <v/>
      </c>
      <c r="AE44" s="18">
        <f>IF(AE43="","",IFERROR(INDEX('祝日'!$B$2:$B$17,MATCH(AE43,'祝日'!$A$2:$A$17,0)),IFERROR(INDEX('祝日'!$B$22:$B$37,MATCH(AE43,'祝日'!$A$22:$A$37,0)),IF(COUNTIF('祝日'!$D$2:$D$17,AE43)+COUNTIF('祝日'!$D$22:$D$37,AE43)&gt;0,"振替休日",IF(COUNTIF('祝日'!$E$2:$E$17,AE43)+COUNTIF('祝日'!$E$22:$E$37,AE43)&gt;0,"国民の休日",IF(COUNTIF('設定'!$A$11:$A$20,AE43)&gt;0,INDEX('設定'!$B$11:$B$20,MATCH(AE43,'設定'!$A$11:$A$20,0))&amp;"",""))))))</f>
        <v/>
      </c>
    </row>
    <row r="45" ht="17" customHeight="1">
      <c r="A45" s="17">
        <f>IF(MONTH(($A$33-WEEKDAY($A$33,'設定'!$B$3)+1+35))=MONTH($A$33),($A$33-WEEKDAY($A$33,'設定'!$B$3)+1+35),"")</f>
        <v/>
      </c>
      <c r="B45" s="17">
        <f>IF(MONTH(($A$33-WEEKDAY($A$33,'設定'!$B$3)+1+36))=MONTH($A$33),($A$33-WEEKDAY($A$33,'設定'!$B$3)+1+36),"")</f>
        <v/>
      </c>
      <c r="C45" s="17">
        <f>IF(MONTH(($A$33-WEEKDAY($A$33,'設定'!$B$3)+1+37))=MONTH($A$33),($A$33-WEEKDAY($A$33,'設定'!$B$3)+1+37),"")</f>
        <v/>
      </c>
      <c r="D45" s="17">
        <f>IF(MONTH(($A$33-WEEKDAY($A$33,'設定'!$B$3)+1+38))=MONTH($A$33),($A$33-WEEKDAY($A$33,'設定'!$B$3)+1+38),"")</f>
        <v/>
      </c>
      <c r="E45" s="17">
        <f>IF(MONTH(($A$33-WEEKDAY($A$33,'設定'!$B$3)+1+39))=MONTH($A$33),($A$33-WEEKDAY($A$33,'設定'!$B$3)+1+39),"")</f>
        <v/>
      </c>
      <c r="F45" s="17">
        <f>IF(MONTH(($A$33-WEEKDAY($A$33,'設定'!$B$3)+1+40))=MONTH($A$33),($A$33-WEEKDAY($A$33,'設定'!$B$3)+1+40),"")</f>
        <v/>
      </c>
      <c r="G45" s="17">
        <f>IF(MONTH(($A$33-WEEKDAY($A$33,'設定'!$B$3)+1+41))=MONTH($A$33),($A$33-WEEKDAY($A$33,'設定'!$B$3)+1+41),"")</f>
        <v/>
      </c>
      <c r="H45" s="28" t="n"/>
      <c r="I45" s="17">
        <f>IF(MONTH(($I$33-WEEKDAY($I$33,'設定'!$B$3)+1+35))=MONTH($I$33),($I$33-WEEKDAY($I$33,'設定'!$B$3)+1+35),"")</f>
        <v/>
      </c>
      <c r="J45" s="17">
        <f>IF(MONTH(($I$33-WEEKDAY($I$33,'設定'!$B$3)+1+36))=MONTH($I$33),($I$33-WEEKDAY($I$33,'設定'!$B$3)+1+36),"")</f>
        <v/>
      </c>
      <c r="K45" s="17">
        <f>IF(MONTH(($I$33-WEEKDAY($I$33,'設定'!$B$3)+1+37))=MONTH($I$33),($I$33-WEEKDAY($I$33,'設定'!$B$3)+1+37),"")</f>
        <v/>
      </c>
      <c r="L45" s="17">
        <f>IF(MONTH(($I$33-WEEKDAY($I$33,'設定'!$B$3)+1+38))=MONTH($I$33),($I$33-WEEKDAY($I$33,'設定'!$B$3)+1+38),"")</f>
        <v/>
      </c>
      <c r="M45" s="17">
        <f>IF(MONTH(($I$33-WEEKDAY($I$33,'設定'!$B$3)+1+39))=MONTH($I$33),($I$33-WEEKDAY($I$33,'設定'!$B$3)+1+39),"")</f>
        <v/>
      </c>
      <c r="N45" s="17">
        <f>IF(MONTH(($I$33-WEEKDAY($I$33,'設定'!$B$3)+1+40))=MONTH($I$33),($I$33-WEEKDAY($I$33,'設定'!$B$3)+1+40),"")</f>
        <v/>
      </c>
      <c r="O45" s="17">
        <f>IF(MONTH(($I$33-WEEKDAY($I$33,'設定'!$B$3)+1+41))=MONTH($I$33),($I$33-WEEKDAY($I$33,'設定'!$B$3)+1+41),"")</f>
        <v/>
      </c>
      <c r="P45" s="28" t="n"/>
      <c r="Q45" s="17">
        <f>IF(MONTH(($Q$33-WEEKDAY($Q$33,'設定'!$B$3)+1+35))=MONTH($Q$33),($Q$33-WEEKDAY($Q$33,'設定'!$B$3)+1+35),"")</f>
        <v/>
      </c>
      <c r="R45" s="17">
        <f>IF(MONTH(($Q$33-WEEKDAY($Q$33,'設定'!$B$3)+1+36))=MONTH($Q$33),($Q$33-WEEKDAY($Q$33,'設定'!$B$3)+1+36),"")</f>
        <v/>
      </c>
      <c r="S45" s="17">
        <f>IF(MONTH(($Q$33-WEEKDAY($Q$33,'設定'!$B$3)+1+37))=MONTH($Q$33),($Q$33-WEEKDAY($Q$33,'設定'!$B$3)+1+37),"")</f>
        <v/>
      </c>
      <c r="T45" s="17">
        <f>IF(MONTH(($Q$33-WEEKDAY($Q$33,'設定'!$B$3)+1+38))=MONTH($Q$33),($Q$33-WEEKDAY($Q$33,'設定'!$B$3)+1+38),"")</f>
        <v/>
      </c>
      <c r="U45" s="17">
        <f>IF(MONTH(($Q$33-WEEKDAY($Q$33,'設定'!$B$3)+1+39))=MONTH($Q$33),($Q$33-WEEKDAY($Q$33,'設定'!$B$3)+1+39),"")</f>
        <v/>
      </c>
      <c r="V45" s="17">
        <f>IF(MONTH(($Q$33-WEEKDAY($Q$33,'設定'!$B$3)+1+40))=MONTH($Q$33),($Q$33-WEEKDAY($Q$33,'設定'!$B$3)+1+40),"")</f>
        <v/>
      </c>
      <c r="W45" s="17">
        <f>IF(MONTH(($Q$33-WEEKDAY($Q$33,'設定'!$B$3)+1+41))=MONTH($Q$33),($Q$33-WEEKDAY($Q$33,'設定'!$B$3)+1+41),"")</f>
        <v/>
      </c>
      <c r="X45" s="28" t="n"/>
      <c r="Y45" s="17">
        <f>IF(MONTH(($Y$33-WEEKDAY($Y$33,'設定'!$B$3)+1+35))=MONTH($Y$33),($Y$33-WEEKDAY($Y$33,'設定'!$B$3)+1+35),"")</f>
        <v/>
      </c>
      <c r="Z45" s="17">
        <f>IF(MONTH(($Y$33-WEEKDAY($Y$33,'設定'!$B$3)+1+36))=MONTH($Y$33),($Y$33-WEEKDAY($Y$33,'設定'!$B$3)+1+36),"")</f>
        <v/>
      </c>
      <c r="AA45" s="17">
        <f>IF(MONTH(($Y$33-WEEKDAY($Y$33,'設定'!$B$3)+1+37))=MONTH($Y$33),($Y$33-WEEKDAY($Y$33,'設定'!$B$3)+1+37),"")</f>
        <v/>
      </c>
      <c r="AB45" s="17">
        <f>IF(MONTH(($Y$33-WEEKDAY($Y$33,'設定'!$B$3)+1+38))=MONTH($Y$33),($Y$33-WEEKDAY($Y$33,'設定'!$B$3)+1+38),"")</f>
        <v/>
      </c>
      <c r="AC45" s="17">
        <f>IF(MONTH(($Y$33-WEEKDAY($Y$33,'設定'!$B$3)+1+39))=MONTH($Y$33),($Y$33-WEEKDAY($Y$33,'設定'!$B$3)+1+39),"")</f>
        <v/>
      </c>
      <c r="AD45" s="17">
        <f>IF(MONTH(($Y$33-WEEKDAY($Y$33,'設定'!$B$3)+1+40))=MONTH($Y$33),($Y$33-WEEKDAY($Y$33,'設定'!$B$3)+1+40),"")</f>
        <v/>
      </c>
      <c r="AE45" s="17">
        <f>IF(MONTH(($Y$33-WEEKDAY($Y$33,'設定'!$B$3)+1+41))=MONTH($Y$33),($Y$33-WEEKDAY($Y$33,'設定'!$B$3)+1+41),"")</f>
        <v/>
      </c>
    </row>
    <row r="46" ht="11" customHeight="1">
      <c r="A46" s="18">
        <f>IF(A45="","",IFERROR(INDEX('祝日'!$B$2:$B$17,MATCH(A45,'祝日'!$A$2:$A$17,0)),IFERROR(INDEX('祝日'!$B$22:$B$37,MATCH(A45,'祝日'!$A$22:$A$37,0)),IF(COUNTIF('祝日'!$D$2:$D$17,A45)+COUNTIF('祝日'!$D$22:$D$37,A45)&gt;0,"振替休日",IF(COUNTIF('祝日'!$E$2:$E$17,A45)+COUNTIF('祝日'!$E$22:$E$37,A45)&gt;0,"国民の休日",IF(COUNTIF('設定'!$A$11:$A$20,A45)&gt;0,INDEX('設定'!$B$11:$B$20,MATCH(A45,'設定'!$A$11:$A$20,0))&amp;"",""))))))</f>
        <v/>
      </c>
      <c r="B46" s="18">
        <f>IF(B45="","",IFERROR(INDEX('祝日'!$B$2:$B$17,MATCH(B45,'祝日'!$A$2:$A$17,0)),IFERROR(INDEX('祝日'!$B$22:$B$37,MATCH(B45,'祝日'!$A$22:$A$37,0)),IF(COUNTIF('祝日'!$D$2:$D$17,B45)+COUNTIF('祝日'!$D$22:$D$37,B45)&gt;0,"振替休日",IF(COUNTIF('祝日'!$E$2:$E$17,B45)+COUNTIF('祝日'!$E$22:$E$37,B45)&gt;0,"国民の休日",IF(COUNTIF('設定'!$A$11:$A$20,B45)&gt;0,INDEX('設定'!$B$11:$B$20,MATCH(B45,'設定'!$A$11:$A$20,0))&amp;"",""))))))</f>
        <v/>
      </c>
      <c r="C46" s="18">
        <f>IF(C45="","",IFERROR(INDEX('祝日'!$B$2:$B$17,MATCH(C45,'祝日'!$A$2:$A$17,0)),IFERROR(INDEX('祝日'!$B$22:$B$37,MATCH(C45,'祝日'!$A$22:$A$37,0)),IF(COUNTIF('祝日'!$D$2:$D$17,C45)+COUNTIF('祝日'!$D$22:$D$37,C45)&gt;0,"振替休日",IF(COUNTIF('祝日'!$E$2:$E$17,C45)+COUNTIF('祝日'!$E$22:$E$37,C45)&gt;0,"国民の休日",IF(COUNTIF('設定'!$A$11:$A$20,C45)&gt;0,INDEX('設定'!$B$11:$B$20,MATCH(C45,'設定'!$A$11:$A$20,0))&amp;"",""))))))</f>
        <v/>
      </c>
      <c r="D46" s="18">
        <f>IF(D45="","",IFERROR(INDEX('祝日'!$B$2:$B$17,MATCH(D45,'祝日'!$A$2:$A$17,0)),IFERROR(INDEX('祝日'!$B$22:$B$37,MATCH(D45,'祝日'!$A$22:$A$37,0)),IF(COUNTIF('祝日'!$D$2:$D$17,D45)+COUNTIF('祝日'!$D$22:$D$37,D45)&gt;0,"振替休日",IF(COUNTIF('祝日'!$E$2:$E$17,D45)+COUNTIF('祝日'!$E$22:$E$37,D45)&gt;0,"国民の休日",IF(COUNTIF('設定'!$A$11:$A$20,D45)&gt;0,INDEX('設定'!$B$11:$B$20,MATCH(D45,'設定'!$A$11:$A$20,0))&amp;"",""))))))</f>
        <v/>
      </c>
      <c r="E46" s="18">
        <f>IF(E45="","",IFERROR(INDEX('祝日'!$B$2:$B$17,MATCH(E45,'祝日'!$A$2:$A$17,0)),IFERROR(INDEX('祝日'!$B$22:$B$37,MATCH(E45,'祝日'!$A$22:$A$37,0)),IF(COUNTIF('祝日'!$D$2:$D$17,E45)+COUNTIF('祝日'!$D$22:$D$37,E45)&gt;0,"振替休日",IF(COUNTIF('祝日'!$E$2:$E$17,E45)+COUNTIF('祝日'!$E$22:$E$37,E45)&gt;0,"国民の休日",IF(COUNTIF('設定'!$A$11:$A$20,E45)&gt;0,INDEX('設定'!$B$11:$B$20,MATCH(E45,'設定'!$A$11:$A$20,0))&amp;"",""))))))</f>
        <v/>
      </c>
      <c r="F46" s="18">
        <f>IF(F45="","",IFERROR(INDEX('祝日'!$B$2:$B$17,MATCH(F45,'祝日'!$A$2:$A$17,0)),IFERROR(INDEX('祝日'!$B$22:$B$37,MATCH(F45,'祝日'!$A$22:$A$37,0)),IF(COUNTIF('祝日'!$D$2:$D$17,F45)+COUNTIF('祝日'!$D$22:$D$37,F45)&gt;0,"振替休日",IF(COUNTIF('祝日'!$E$2:$E$17,F45)+COUNTIF('祝日'!$E$22:$E$37,F45)&gt;0,"国民の休日",IF(COUNTIF('設定'!$A$11:$A$20,F45)&gt;0,INDEX('設定'!$B$11:$B$20,MATCH(F45,'設定'!$A$11:$A$20,0))&amp;"",""))))))</f>
        <v/>
      </c>
      <c r="G46" s="18">
        <f>IF(G45="","",IFERROR(INDEX('祝日'!$B$2:$B$17,MATCH(G45,'祝日'!$A$2:$A$17,0)),IFERROR(INDEX('祝日'!$B$22:$B$37,MATCH(G45,'祝日'!$A$22:$A$37,0)),IF(COUNTIF('祝日'!$D$2:$D$17,G45)+COUNTIF('祝日'!$D$22:$D$37,G45)&gt;0,"振替休日",IF(COUNTIF('祝日'!$E$2:$E$17,G45)+COUNTIF('祝日'!$E$22:$E$37,G45)&gt;0,"国民の休日",IF(COUNTIF('設定'!$A$11:$A$20,G45)&gt;0,INDEX('設定'!$B$11:$B$20,MATCH(G45,'設定'!$A$11:$A$20,0))&amp;"",""))))))</f>
        <v/>
      </c>
      <c r="H46" s="28" t="n"/>
      <c r="I46" s="18">
        <f>IF(I45="","",IFERROR(INDEX('祝日'!$B$2:$B$17,MATCH(I45,'祝日'!$A$2:$A$17,0)),IFERROR(INDEX('祝日'!$B$22:$B$37,MATCH(I45,'祝日'!$A$22:$A$37,0)),IF(COUNTIF('祝日'!$D$2:$D$17,I45)+COUNTIF('祝日'!$D$22:$D$37,I45)&gt;0,"振替休日",IF(COUNTIF('祝日'!$E$2:$E$17,I45)+COUNTIF('祝日'!$E$22:$E$37,I45)&gt;0,"国民の休日",IF(COUNTIF('設定'!$A$11:$A$20,I45)&gt;0,INDEX('設定'!$B$11:$B$20,MATCH(I45,'設定'!$A$11:$A$20,0))&amp;"",""))))))</f>
        <v/>
      </c>
      <c r="J46" s="18">
        <f>IF(J45="","",IFERROR(INDEX('祝日'!$B$2:$B$17,MATCH(J45,'祝日'!$A$2:$A$17,0)),IFERROR(INDEX('祝日'!$B$22:$B$37,MATCH(J45,'祝日'!$A$22:$A$37,0)),IF(COUNTIF('祝日'!$D$2:$D$17,J45)+COUNTIF('祝日'!$D$22:$D$37,J45)&gt;0,"振替休日",IF(COUNTIF('祝日'!$E$2:$E$17,J45)+COUNTIF('祝日'!$E$22:$E$37,J45)&gt;0,"国民の休日",IF(COUNTIF('設定'!$A$11:$A$20,J45)&gt;0,INDEX('設定'!$B$11:$B$20,MATCH(J45,'設定'!$A$11:$A$20,0))&amp;"",""))))))</f>
        <v/>
      </c>
      <c r="K46" s="18">
        <f>IF(K45="","",IFERROR(INDEX('祝日'!$B$2:$B$17,MATCH(K45,'祝日'!$A$2:$A$17,0)),IFERROR(INDEX('祝日'!$B$22:$B$37,MATCH(K45,'祝日'!$A$22:$A$37,0)),IF(COUNTIF('祝日'!$D$2:$D$17,K45)+COUNTIF('祝日'!$D$22:$D$37,K45)&gt;0,"振替休日",IF(COUNTIF('祝日'!$E$2:$E$17,K45)+COUNTIF('祝日'!$E$22:$E$37,K45)&gt;0,"国民の休日",IF(COUNTIF('設定'!$A$11:$A$20,K45)&gt;0,INDEX('設定'!$B$11:$B$20,MATCH(K45,'設定'!$A$11:$A$20,0))&amp;"",""))))))</f>
        <v/>
      </c>
      <c r="L46" s="18">
        <f>IF(L45="","",IFERROR(INDEX('祝日'!$B$2:$B$17,MATCH(L45,'祝日'!$A$2:$A$17,0)),IFERROR(INDEX('祝日'!$B$22:$B$37,MATCH(L45,'祝日'!$A$22:$A$37,0)),IF(COUNTIF('祝日'!$D$2:$D$17,L45)+COUNTIF('祝日'!$D$22:$D$37,L45)&gt;0,"振替休日",IF(COUNTIF('祝日'!$E$2:$E$17,L45)+COUNTIF('祝日'!$E$22:$E$37,L45)&gt;0,"国民の休日",IF(COUNTIF('設定'!$A$11:$A$20,L45)&gt;0,INDEX('設定'!$B$11:$B$20,MATCH(L45,'設定'!$A$11:$A$20,0))&amp;"",""))))))</f>
        <v/>
      </c>
      <c r="M46" s="18">
        <f>IF(M45="","",IFERROR(INDEX('祝日'!$B$2:$B$17,MATCH(M45,'祝日'!$A$2:$A$17,0)),IFERROR(INDEX('祝日'!$B$22:$B$37,MATCH(M45,'祝日'!$A$22:$A$37,0)),IF(COUNTIF('祝日'!$D$2:$D$17,M45)+COUNTIF('祝日'!$D$22:$D$37,M45)&gt;0,"振替休日",IF(COUNTIF('祝日'!$E$2:$E$17,M45)+COUNTIF('祝日'!$E$22:$E$37,M45)&gt;0,"国民の休日",IF(COUNTIF('設定'!$A$11:$A$20,M45)&gt;0,INDEX('設定'!$B$11:$B$20,MATCH(M45,'設定'!$A$11:$A$20,0))&amp;"",""))))))</f>
        <v/>
      </c>
      <c r="N46" s="18">
        <f>IF(N45="","",IFERROR(INDEX('祝日'!$B$2:$B$17,MATCH(N45,'祝日'!$A$2:$A$17,0)),IFERROR(INDEX('祝日'!$B$22:$B$37,MATCH(N45,'祝日'!$A$22:$A$37,0)),IF(COUNTIF('祝日'!$D$2:$D$17,N45)+COUNTIF('祝日'!$D$22:$D$37,N45)&gt;0,"振替休日",IF(COUNTIF('祝日'!$E$2:$E$17,N45)+COUNTIF('祝日'!$E$22:$E$37,N45)&gt;0,"国民の休日",IF(COUNTIF('設定'!$A$11:$A$20,N45)&gt;0,INDEX('設定'!$B$11:$B$20,MATCH(N45,'設定'!$A$11:$A$20,0))&amp;"",""))))))</f>
        <v/>
      </c>
      <c r="O46" s="18">
        <f>IF(O45="","",IFERROR(INDEX('祝日'!$B$2:$B$17,MATCH(O45,'祝日'!$A$2:$A$17,0)),IFERROR(INDEX('祝日'!$B$22:$B$37,MATCH(O45,'祝日'!$A$22:$A$37,0)),IF(COUNTIF('祝日'!$D$2:$D$17,O45)+COUNTIF('祝日'!$D$22:$D$37,O45)&gt;0,"振替休日",IF(COUNTIF('祝日'!$E$2:$E$17,O45)+COUNTIF('祝日'!$E$22:$E$37,O45)&gt;0,"国民の休日",IF(COUNTIF('設定'!$A$11:$A$20,O45)&gt;0,INDEX('設定'!$B$11:$B$20,MATCH(O45,'設定'!$A$11:$A$20,0))&amp;"",""))))))</f>
        <v/>
      </c>
      <c r="P46" s="28" t="n"/>
      <c r="Q46" s="18">
        <f>IF(Q45="","",IFERROR(INDEX('祝日'!$B$2:$B$17,MATCH(Q45,'祝日'!$A$2:$A$17,0)),IFERROR(INDEX('祝日'!$B$22:$B$37,MATCH(Q45,'祝日'!$A$22:$A$37,0)),IF(COUNTIF('祝日'!$D$2:$D$17,Q45)+COUNTIF('祝日'!$D$22:$D$37,Q45)&gt;0,"振替休日",IF(COUNTIF('祝日'!$E$2:$E$17,Q45)+COUNTIF('祝日'!$E$22:$E$37,Q45)&gt;0,"国民の休日",IF(COUNTIF('設定'!$A$11:$A$20,Q45)&gt;0,INDEX('設定'!$B$11:$B$20,MATCH(Q45,'設定'!$A$11:$A$20,0))&amp;"",""))))))</f>
        <v/>
      </c>
      <c r="R46" s="18">
        <f>IF(R45="","",IFERROR(INDEX('祝日'!$B$2:$B$17,MATCH(R45,'祝日'!$A$2:$A$17,0)),IFERROR(INDEX('祝日'!$B$22:$B$37,MATCH(R45,'祝日'!$A$22:$A$37,0)),IF(COUNTIF('祝日'!$D$2:$D$17,R45)+COUNTIF('祝日'!$D$22:$D$37,R45)&gt;0,"振替休日",IF(COUNTIF('祝日'!$E$2:$E$17,R45)+COUNTIF('祝日'!$E$22:$E$37,R45)&gt;0,"国民の休日",IF(COUNTIF('設定'!$A$11:$A$20,R45)&gt;0,INDEX('設定'!$B$11:$B$20,MATCH(R45,'設定'!$A$11:$A$20,0))&amp;"",""))))))</f>
        <v/>
      </c>
      <c r="S46" s="18">
        <f>IF(S45="","",IFERROR(INDEX('祝日'!$B$2:$B$17,MATCH(S45,'祝日'!$A$2:$A$17,0)),IFERROR(INDEX('祝日'!$B$22:$B$37,MATCH(S45,'祝日'!$A$22:$A$37,0)),IF(COUNTIF('祝日'!$D$2:$D$17,S45)+COUNTIF('祝日'!$D$22:$D$37,S45)&gt;0,"振替休日",IF(COUNTIF('祝日'!$E$2:$E$17,S45)+COUNTIF('祝日'!$E$22:$E$37,S45)&gt;0,"国民の休日",IF(COUNTIF('設定'!$A$11:$A$20,S45)&gt;0,INDEX('設定'!$B$11:$B$20,MATCH(S45,'設定'!$A$11:$A$20,0))&amp;"",""))))))</f>
        <v/>
      </c>
      <c r="T46" s="18">
        <f>IF(T45="","",IFERROR(INDEX('祝日'!$B$2:$B$17,MATCH(T45,'祝日'!$A$2:$A$17,0)),IFERROR(INDEX('祝日'!$B$22:$B$37,MATCH(T45,'祝日'!$A$22:$A$37,0)),IF(COUNTIF('祝日'!$D$2:$D$17,T45)+COUNTIF('祝日'!$D$22:$D$37,T45)&gt;0,"振替休日",IF(COUNTIF('祝日'!$E$2:$E$17,T45)+COUNTIF('祝日'!$E$22:$E$37,T45)&gt;0,"国民の休日",IF(COUNTIF('設定'!$A$11:$A$20,T45)&gt;0,INDEX('設定'!$B$11:$B$20,MATCH(T45,'設定'!$A$11:$A$20,0))&amp;"",""))))))</f>
        <v/>
      </c>
      <c r="U46" s="18">
        <f>IF(U45="","",IFERROR(INDEX('祝日'!$B$2:$B$17,MATCH(U45,'祝日'!$A$2:$A$17,0)),IFERROR(INDEX('祝日'!$B$22:$B$37,MATCH(U45,'祝日'!$A$22:$A$37,0)),IF(COUNTIF('祝日'!$D$2:$D$17,U45)+COUNTIF('祝日'!$D$22:$D$37,U45)&gt;0,"振替休日",IF(COUNTIF('祝日'!$E$2:$E$17,U45)+COUNTIF('祝日'!$E$22:$E$37,U45)&gt;0,"国民の休日",IF(COUNTIF('設定'!$A$11:$A$20,U45)&gt;0,INDEX('設定'!$B$11:$B$20,MATCH(U45,'設定'!$A$11:$A$20,0))&amp;"",""))))))</f>
        <v/>
      </c>
      <c r="V46" s="18">
        <f>IF(V45="","",IFERROR(INDEX('祝日'!$B$2:$B$17,MATCH(V45,'祝日'!$A$2:$A$17,0)),IFERROR(INDEX('祝日'!$B$22:$B$37,MATCH(V45,'祝日'!$A$22:$A$37,0)),IF(COUNTIF('祝日'!$D$2:$D$17,V45)+COUNTIF('祝日'!$D$22:$D$37,V45)&gt;0,"振替休日",IF(COUNTIF('祝日'!$E$2:$E$17,V45)+COUNTIF('祝日'!$E$22:$E$37,V45)&gt;0,"国民の休日",IF(COUNTIF('設定'!$A$11:$A$20,V45)&gt;0,INDEX('設定'!$B$11:$B$20,MATCH(V45,'設定'!$A$11:$A$20,0))&amp;"",""))))))</f>
        <v/>
      </c>
      <c r="W46" s="18">
        <f>IF(W45="","",IFERROR(INDEX('祝日'!$B$2:$B$17,MATCH(W45,'祝日'!$A$2:$A$17,0)),IFERROR(INDEX('祝日'!$B$22:$B$37,MATCH(W45,'祝日'!$A$22:$A$37,0)),IF(COUNTIF('祝日'!$D$2:$D$17,W45)+COUNTIF('祝日'!$D$22:$D$37,W45)&gt;0,"振替休日",IF(COUNTIF('祝日'!$E$2:$E$17,W45)+COUNTIF('祝日'!$E$22:$E$37,W45)&gt;0,"国民の休日",IF(COUNTIF('設定'!$A$11:$A$20,W45)&gt;0,INDEX('設定'!$B$11:$B$20,MATCH(W45,'設定'!$A$11:$A$20,0))&amp;"",""))))))</f>
        <v/>
      </c>
      <c r="X46" s="28" t="n"/>
      <c r="Y46" s="18">
        <f>IF(Y45="","",IFERROR(INDEX('祝日'!$B$2:$B$17,MATCH(Y45,'祝日'!$A$2:$A$17,0)),IFERROR(INDEX('祝日'!$B$22:$B$37,MATCH(Y45,'祝日'!$A$22:$A$37,0)),IF(COUNTIF('祝日'!$D$2:$D$17,Y45)+COUNTIF('祝日'!$D$22:$D$37,Y45)&gt;0,"振替休日",IF(COUNTIF('祝日'!$E$2:$E$17,Y45)+COUNTIF('祝日'!$E$22:$E$37,Y45)&gt;0,"国民の休日",IF(COUNTIF('設定'!$A$11:$A$20,Y45)&gt;0,INDEX('設定'!$B$11:$B$20,MATCH(Y45,'設定'!$A$11:$A$20,0))&amp;"",""))))))</f>
        <v/>
      </c>
      <c r="Z46" s="18">
        <f>IF(Z45="","",IFERROR(INDEX('祝日'!$B$2:$B$17,MATCH(Z45,'祝日'!$A$2:$A$17,0)),IFERROR(INDEX('祝日'!$B$22:$B$37,MATCH(Z45,'祝日'!$A$22:$A$37,0)),IF(COUNTIF('祝日'!$D$2:$D$17,Z45)+COUNTIF('祝日'!$D$22:$D$37,Z45)&gt;0,"振替休日",IF(COUNTIF('祝日'!$E$2:$E$17,Z45)+COUNTIF('祝日'!$E$22:$E$37,Z45)&gt;0,"国民の休日",IF(COUNTIF('設定'!$A$11:$A$20,Z45)&gt;0,INDEX('設定'!$B$11:$B$20,MATCH(Z45,'設定'!$A$11:$A$20,0))&amp;"",""))))))</f>
        <v/>
      </c>
      <c r="AA46" s="18">
        <f>IF(AA45="","",IFERROR(INDEX('祝日'!$B$2:$B$17,MATCH(AA45,'祝日'!$A$2:$A$17,0)),IFERROR(INDEX('祝日'!$B$22:$B$37,MATCH(AA45,'祝日'!$A$22:$A$37,0)),IF(COUNTIF('祝日'!$D$2:$D$17,AA45)+COUNTIF('祝日'!$D$22:$D$37,AA45)&gt;0,"振替休日",IF(COUNTIF('祝日'!$E$2:$E$17,AA45)+COUNTIF('祝日'!$E$22:$E$37,AA45)&gt;0,"国民の休日",IF(COUNTIF('設定'!$A$11:$A$20,AA45)&gt;0,INDEX('設定'!$B$11:$B$20,MATCH(AA45,'設定'!$A$11:$A$20,0))&amp;"",""))))))</f>
        <v/>
      </c>
      <c r="AB46" s="18">
        <f>IF(AB45="","",IFERROR(INDEX('祝日'!$B$2:$B$17,MATCH(AB45,'祝日'!$A$2:$A$17,0)),IFERROR(INDEX('祝日'!$B$22:$B$37,MATCH(AB45,'祝日'!$A$22:$A$37,0)),IF(COUNTIF('祝日'!$D$2:$D$17,AB45)+COUNTIF('祝日'!$D$22:$D$37,AB45)&gt;0,"振替休日",IF(COUNTIF('祝日'!$E$2:$E$17,AB45)+COUNTIF('祝日'!$E$22:$E$37,AB45)&gt;0,"国民の休日",IF(COUNTIF('設定'!$A$11:$A$20,AB45)&gt;0,INDEX('設定'!$B$11:$B$20,MATCH(AB45,'設定'!$A$11:$A$20,0))&amp;"",""))))))</f>
        <v/>
      </c>
      <c r="AC46" s="18">
        <f>IF(AC45="","",IFERROR(INDEX('祝日'!$B$2:$B$17,MATCH(AC45,'祝日'!$A$2:$A$17,0)),IFERROR(INDEX('祝日'!$B$22:$B$37,MATCH(AC45,'祝日'!$A$22:$A$37,0)),IF(COUNTIF('祝日'!$D$2:$D$17,AC45)+COUNTIF('祝日'!$D$22:$D$37,AC45)&gt;0,"振替休日",IF(COUNTIF('祝日'!$E$2:$E$17,AC45)+COUNTIF('祝日'!$E$22:$E$37,AC45)&gt;0,"国民の休日",IF(COUNTIF('設定'!$A$11:$A$20,AC45)&gt;0,INDEX('設定'!$B$11:$B$20,MATCH(AC45,'設定'!$A$11:$A$20,0))&amp;"",""))))))</f>
        <v/>
      </c>
      <c r="AD46" s="18">
        <f>IF(AD45="","",IFERROR(INDEX('祝日'!$B$2:$B$17,MATCH(AD45,'祝日'!$A$2:$A$17,0)),IFERROR(INDEX('祝日'!$B$22:$B$37,MATCH(AD45,'祝日'!$A$22:$A$37,0)),IF(COUNTIF('祝日'!$D$2:$D$17,AD45)+COUNTIF('祝日'!$D$22:$D$37,AD45)&gt;0,"振替休日",IF(COUNTIF('祝日'!$E$2:$E$17,AD45)+COUNTIF('祝日'!$E$22:$E$37,AD45)&gt;0,"国民の休日",IF(COUNTIF('設定'!$A$11:$A$20,AD45)&gt;0,INDEX('設定'!$B$11:$B$20,MATCH(AD45,'設定'!$A$11:$A$20,0))&amp;"",""))))))</f>
        <v/>
      </c>
      <c r="AE46" s="18">
        <f>IF(AE45="","",IFERROR(INDEX('祝日'!$B$2:$B$17,MATCH(AE45,'祝日'!$A$2:$A$17,0)),IFERROR(INDEX('祝日'!$B$22:$B$37,MATCH(AE45,'祝日'!$A$22:$A$37,0)),IF(COUNTIF('祝日'!$D$2:$D$17,AE45)+COUNTIF('祝日'!$D$22:$D$37,AE45)&gt;0,"振替休日",IF(COUNTIF('祝日'!$E$2:$E$17,AE45)+COUNTIF('祝日'!$E$22:$E$37,AE45)&gt;0,"国民の休日",IF(COUNTIF('設定'!$A$11:$A$20,AE45)&gt;0,INDEX('設定'!$B$11:$B$20,MATCH(AE45,'設定'!$A$11:$A$20,0))&amp;"",""))))))</f>
        <v/>
      </c>
    </row>
    <row r="47" ht="8" customHeight="1"/>
  </sheetData>
  <mergeCells count="13">
    <mergeCell ref="Q18:W18"/>
    <mergeCell ref="Q33:W33"/>
    <mergeCell ref="A18:G18"/>
    <mergeCell ref="A3:G3"/>
    <mergeCell ref="I18:O18"/>
    <mergeCell ref="Y18:AE18"/>
    <mergeCell ref="I3:O3"/>
    <mergeCell ref="A1:AE1"/>
    <mergeCell ref="Q3:W3"/>
    <mergeCell ref="Y3:AE3"/>
    <mergeCell ref="A33:G33"/>
    <mergeCell ref="Y33:AE33"/>
    <mergeCell ref="I33:O33"/>
  </mergeCells>
  <conditionalFormatting sqref="A4:G4">
    <cfRule type="expression" priority="1" dxfId="0" stopIfTrue="1">
      <formula>A4="日"</formula>
    </cfRule>
    <cfRule type="expression" priority="2" dxfId="1" stopIfTrue="1">
      <formula>A4="土"</formula>
    </cfRule>
  </conditionalFormatting>
  <conditionalFormatting sqref="A5:G5">
    <cfRule type="expression" priority="3" dxfId="2" stopIfTrue="1">
      <formula>LEN(A6)&gt;0</formula>
    </cfRule>
    <cfRule type="expression" priority="4" dxfId="0" stopIfTrue="1">
      <formula>WEEKDAY(A5,1)=1</formula>
    </cfRule>
    <cfRule type="expression" priority="5" dxfId="1" stopIfTrue="1">
      <formula>WEEKDAY(A5,1)=7</formula>
    </cfRule>
  </conditionalFormatting>
  <conditionalFormatting sqref="A7:G7">
    <cfRule type="expression" priority="6" dxfId="2" stopIfTrue="1">
      <formula>LEN(A8)&gt;0</formula>
    </cfRule>
    <cfRule type="expression" priority="7" dxfId="0" stopIfTrue="1">
      <formula>WEEKDAY(A7,1)=1</formula>
    </cfRule>
    <cfRule type="expression" priority="8" dxfId="1" stopIfTrue="1">
      <formula>WEEKDAY(A7,1)=7</formula>
    </cfRule>
  </conditionalFormatting>
  <conditionalFormatting sqref="A9:G9">
    <cfRule type="expression" priority="9" dxfId="2" stopIfTrue="1">
      <formula>LEN(A10)&gt;0</formula>
    </cfRule>
    <cfRule type="expression" priority="10" dxfId="0" stopIfTrue="1">
      <formula>WEEKDAY(A9,1)=1</formula>
    </cfRule>
    <cfRule type="expression" priority="11" dxfId="1" stopIfTrue="1">
      <formula>WEEKDAY(A9,1)=7</formula>
    </cfRule>
  </conditionalFormatting>
  <conditionalFormatting sqref="A11:G11">
    <cfRule type="expression" priority="12" dxfId="2" stopIfTrue="1">
      <formula>LEN(A12)&gt;0</formula>
    </cfRule>
    <cfRule type="expression" priority="13" dxfId="0" stopIfTrue="1">
      <formula>WEEKDAY(A11,1)=1</formula>
    </cfRule>
    <cfRule type="expression" priority="14" dxfId="1" stopIfTrue="1">
      <formula>WEEKDAY(A11,1)=7</formula>
    </cfRule>
  </conditionalFormatting>
  <conditionalFormatting sqref="A13:G13">
    <cfRule type="expression" priority="15" dxfId="2" stopIfTrue="1">
      <formula>LEN(A14)&gt;0</formula>
    </cfRule>
    <cfRule type="expression" priority="16" dxfId="0" stopIfTrue="1">
      <formula>WEEKDAY(A13,1)=1</formula>
    </cfRule>
    <cfRule type="expression" priority="17" dxfId="1" stopIfTrue="1">
      <formula>WEEKDAY(A13,1)=7</formula>
    </cfRule>
  </conditionalFormatting>
  <conditionalFormatting sqref="A15:G15">
    <cfRule type="expression" priority="18" dxfId="2" stopIfTrue="1">
      <formula>LEN(A16)&gt;0</formula>
    </cfRule>
    <cfRule type="expression" priority="19" dxfId="0" stopIfTrue="1">
      <formula>WEEKDAY(A15,1)=1</formula>
    </cfRule>
    <cfRule type="expression" priority="20" dxfId="1" stopIfTrue="1">
      <formula>WEEKDAY(A15,1)=7</formula>
    </cfRule>
  </conditionalFormatting>
  <conditionalFormatting sqref="I4:O4">
    <cfRule type="expression" priority="21" dxfId="0" stopIfTrue="1">
      <formula>I4="日"</formula>
    </cfRule>
    <cfRule type="expression" priority="22" dxfId="1" stopIfTrue="1">
      <formula>I4="土"</formula>
    </cfRule>
  </conditionalFormatting>
  <conditionalFormatting sqref="I5:O5">
    <cfRule type="expression" priority="23" dxfId="2" stopIfTrue="1">
      <formula>LEN(I6)&gt;0</formula>
    </cfRule>
    <cfRule type="expression" priority="24" dxfId="0" stopIfTrue="1">
      <formula>WEEKDAY(I5,1)=1</formula>
    </cfRule>
    <cfRule type="expression" priority="25" dxfId="1" stopIfTrue="1">
      <formula>WEEKDAY(I5,1)=7</formula>
    </cfRule>
  </conditionalFormatting>
  <conditionalFormatting sqref="I7:O7">
    <cfRule type="expression" priority="26" dxfId="2" stopIfTrue="1">
      <formula>LEN(I8)&gt;0</formula>
    </cfRule>
    <cfRule type="expression" priority="27" dxfId="0" stopIfTrue="1">
      <formula>WEEKDAY(I7,1)=1</formula>
    </cfRule>
    <cfRule type="expression" priority="28" dxfId="1" stopIfTrue="1">
      <formula>WEEKDAY(I7,1)=7</formula>
    </cfRule>
  </conditionalFormatting>
  <conditionalFormatting sqref="I9:O9">
    <cfRule type="expression" priority="29" dxfId="2" stopIfTrue="1">
      <formula>LEN(I10)&gt;0</formula>
    </cfRule>
    <cfRule type="expression" priority="30" dxfId="0" stopIfTrue="1">
      <formula>WEEKDAY(I9,1)=1</formula>
    </cfRule>
    <cfRule type="expression" priority="31" dxfId="1" stopIfTrue="1">
      <formula>WEEKDAY(I9,1)=7</formula>
    </cfRule>
  </conditionalFormatting>
  <conditionalFormatting sqref="I11:O11">
    <cfRule type="expression" priority="32" dxfId="2" stopIfTrue="1">
      <formula>LEN(I12)&gt;0</formula>
    </cfRule>
    <cfRule type="expression" priority="33" dxfId="0" stopIfTrue="1">
      <formula>WEEKDAY(I11,1)=1</formula>
    </cfRule>
    <cfRule type="expression" priority="34" dxfId="1" stopIfTrue="1">
      <formula>WEEKDAY(I11,1)=7</formula>
    </cfRule>
  </conditionalFormatting>
  <conditionalFormatting sqref="I13:O13">
    <cfRule type="expression" priority="35" dxfId="2" stopIfTrue="1">
      <formula>LEN(I14)&gt;0</formula>
    </cfRule>
    <cfRule type="expression" priority="36" dxfId="0" stopIfTrue="1">
      <formula>WEEKDAY(I13,1)=1</formula>
    </cfRule>
    <cfRule type="expression" priority="37" dxfId="1" stopIfTrue="1">
      <formula>WEEKDAY(I13,1)=7</formula>
    </cfRule>
  </conditionalFormatting>
  <conditionalFormatting sqref="I15:O15">
    <cfRule type="expression" priority="38" dxfId="2" stopIfTrue="1">
      <formula>LEN(I16)&gt;0</formula>
    </cfRule>
    <cfRule type="expression" priority="39" dxfId="0" stopIfTrue="1">
      <formula>WEEKDAY(I15,1)=1</formula>
    </cfRule>
    <cfRule type="expression" priority="40" dxfId="1" stopIfTrue="1">
      <formula>WEEKDAY(I15,1)=7</formula>
    </cfRule>
  </conditionalFormatting>
  <conditionalFormatting sqref="Q4:W4">
    <cfRule type="expression" priority="41" dxfId="0" stopIfTrue="1">
      <formula>Q4="日"</formula>
    </cfRule>
    <cfRule type="expression" priority="42" dxfId="1" stopIfTrue="1">
      <formula>Q4="土"</formula>
    </cfRule>
  </conditionalFormatting>
  <conditionalFormatting sqref="Q5:W5">
    <cfRule type="expression" priority="43" dxfId="2" stopIfTrue="1">
      <formula>LEN(Q6)&gt;0</formula>
    </cfRule>
    <cfRule type="expression" priority="44" dxfId="0" stopIfTrue="1">
      <formula>WEEKDAY(Q5,1)=1</formula>
    </cfRule>
    <cfRule type="expression" priority="45" dxfId="1" stopIfTrue="1">
      <formula>WEEKDAY(Q5,1)=7</formula>
    </cfRule>
  </conditionalFormatting>
  <conditionalFormatting sqref="Q7:W7">
    <cfRule type="expression" priority="46" dxfId="2" stopIfTrue="1">
      <formula>LEN(Q8)&gt;0</formula>
    </cfRule>
    <cfRule type="expression" priority="47" dxfId="0" stopIfTrue="1">
      <formula>WEEKDAY(Q7,1)=1</formula>
    </cfRule>
    <cfRule type="expression" priority="48" dxfId="1" stopIfTrue="1">
      <formula>WEEKDAY(Q7,1)=7</formula>
    </cfRule>
  </conditionalFormatting>
  <conditionalFormatting sqref="Q9:W9">
    <cfRule type="expression" priority="49" dxfId="2" stopIfTrue="1">
      <formula>LEN(Q10)&gt;0</formula>
    </cfRule>
    <cfRule type="expression" priority="50" dxfId="0" stopIfTrue="1">
      <formula>WEEKDAY(Q9,1)=1</formula>
    </cfRule>
    <cfRule type="expression" priority="51" dxfId="1" stopIfTrue="1">
      <formula>WEEKDAY(Q9,1)=7</formula>
    </cfRule>
  </conditionalFormatting>
  <conditionalFormatting sqref="Q11:W11">
    <cfRule type="expression" priority="52" dxfId="2" stopIfTrue="1">
      <formula>LEN(Q12)&gt;0</formula>
    </cfRule>
    <cfRule type="expression" priority="53" dxfId="0" stopIfTrue="1">
      <formula>WEEKDAY(Q11,1)=1</formula>
    </cfRule>
    <cfRule type="expression" priority="54" dxfId="1" stopIfTrue="1">
      <formula>WEEKDAY(Q11,1)=7</formula>
    </cfRule>
  </conditionalFormatting>
  <conditionalFormatting sqref="Q13:W13">
    <cfRule type="expression" priority="55" dxfId="2" stopIfTrue="1">
      <formula>LEN(Q14)&gt;0</formula>
    </cfRule>
    <cfRule type="expression" priority="56" dxfId="0" stopIfTrue="1">
      <formula>WEEKDAY(Q13,1)=1</formula>
    </cfRule>
    <cfRule type="expression" priority="57" dxfId="1" stopIfTrue="1">
      <formula>WEEKDAY(Q13,1)=7</formula>
    </cfRule>
  </conditionalFormatting>
  <conditionalFormatting sqref="Q15:W15">
    <cfRule type="expression" priority="58" dxfId="2" stopIfTrue="1">
      <formula>LEN(Q16)&gt;0</formula>
    </cfRule>
    <cfRule type="expression" priority="59" dxfId="0" stopIfTrue="1">
      <formula>WEEKDAY(Q15,1)=1</formula>
    </cfRule>
    <cfRule type="expression" priority="60" dxfId="1" stopIfTrue="1">
      <formula>WEEKDAY(Q15,1)=7</formula>
    </cfRule>
  </conditionalFormatting>
  <conditionalFormatting sqref="Y4:AE4">
    <cfRule type="expression" priority="61" dxfId="0" stopIfTrue="1">
      <formula>Y4="日"</formula>
    </cfRule>
    <cfRule type="expression" priority="62" dxfId="1" stopIfTrue="1">
      <formula>Y4="土"</formula>
    </cfRule>
  </conditionalFormatting>
  <conditionalFormatting sqref="Y5:AE5">
    <cfRule type="expression" priority="63" dxfId="2" stopIfTrue="1">
      <formula>LEN(Y6)&gt;0</formula>
    </cfRule>
    <cfRule type="expression" priority="64" dxfId="0" stopIfTrue="1">
      <formula>WEEKDAY(Y5,1)=1</formula>
    </cfRule>
    <cfRule type="expression" priority="65" dxfId="1" stopIfTrue="1">
      <formula>WEEKDAY(Y5,1)=7</formula>
    </cfRule>
  </conditionalFormatting>
  <conditionalFormatting sqref="Y7:AE7">
    <cfRule type="expression" priority="66" dxfId="2" stopIfTrue="1">
      <formula>LEN(Y8)&gt;0</formula>
    </cfRule>
    <cfRule type="expression" priority="67" dxfId="0" stopIfTrue="1">
      <formula>WEEKDAY(Y7,1)=1</formula>
    </cfRule>
    <cfRule type="expression" priority="68" dxfId="1" stopIfTrue="1">
      <formula>WEEKDAY(Y7,1)=7</formula>
    </cfRule>
  </conditionalFormatting>
  <conditionalFormatting sqref="Y9:AE9">
    <cfRule type="expression" priority="69" dxfId="2" stopIfTrue="1">
      <formula>LEN(Y10)&gt;0</formula>
    </cfRule>
    <cfRule type="expression" priority="70" dxfId="0" stopIfTrue="1">
      <formula>WEEKDAY(Y9,1)=1</formula>
    </cfRule>
    <cfRule type="expression" priority="71" dxfId="1" stopIfTrue="1">
      <formula>WEEKDAY(Y9,1)=7</formula>
    </cfRule>
  </conditionalFormatting>
  <conditionalFormatting sqref="Y11:AE11">
    <cfRule type="expression" priority="72" dxfId="2" stopIfTrue="1">
      <formula>LEN(Y12)&gt;0</formula>
    </cfRule>
    <cfRule type="expression" priority="73" dxfId="0" stopIfTrue="1">
      <formula>WEEKDAY(Y11,1)=1</formula>
    </cfRule>
    <cfRule type="expression" priority="74" dxfId="1" stopIfTrue="1">
      <formula>WEEKDAY(Y11,1)=7</formula>
    </cfRule>
  </conditionalFormatting>
  <conditionalFormatting sqref="Y13:AE13">
    <cfRule type="expression" priority="75" dxfId="2" stopIfTrue="1">
      <formula>LEN(Y14)&gt;0</formula>
    </cfRule>
    <cfRule type="expression" priority="76" dxfId="0" stopIfTrue="1">
      <formula>WEEKDAY(Y13,1)=1</formula>
    </cfRule>
    <cfRule type="expression" priority="77" dxfId="1" stopIfTrue="1">
      <formula>WEEKDAY(Y13,1)=7</formula>
    </cfRule>
  </conditionalFormatting>
  <conditionalFormatting sqref="Y15:AE15">
    <cfRule type="expression" priority="78" dxfId="2" stopIfTrue="1">
      <formula>LEN(Y16)&gt;0</formula>
    </cfRule>
    <cfRule type="expression" priority="79" dxfId="0" stopIfTrue="1">
      <formula>WEEKDAY(Y15,1)=1</formula>
    </cfRule>
    <cfRule type="expression" priority="80" dxfId="1" stopIfTrue="1">
      <formula>WEEKDAY(Y15,1)=7</formula>
    </cfRule>
  </conditionalFormatting>
  <conditionalFormatting sqref="A19:G19">
    <cfRule type="expression" priority="81" dxfId="0" stopIfTrue="1">
      <formula>A19="日"</formula>
    </cfRule>
    <cfRule type="expression" priority="82" dxfId="1" stopIfTrue="1">
      <formula>A19="土"</formula>
    </cfRule>
  </conditionalFormatting>
  <conditionalFormatting sqref="A20:G20">
    <cfRule type="expression" priority="83" dxfId="2" stopIfTrue="1">
      <formula>LEN(A21)&gt;0</formula>
    </cfRule>
    <cfRule type="expression" priority="84" dxfId="0" stopIfTrue="1">
      <formula>WEEKDAY(A20,1)=1</formula>
    </cfRule>
    <cfRule type="expression" priority="85" dxfId="1" stopIfTrue="1">
      <formula>WEEKDAY(A20,1)=7</formula>
    </cfRule>
  </conditionalFormatting>
  <conditionalFormatting sqref="A22:G22">
    <cfRule type="expression" priority="86" dxfId="2" stopIfTrue="1">
      <formula>LEN(A23)&gt;0</formula>
    </cfRule>
    <cfRule type="expression" priority="87" dxfId="0" stopIfTrue="1">
      <formula>WEEKDAY(A22,1)=1</formula>
    </cfRule>
    <cfRule type="expression" priority="88" dxfId="1" stopIfTrue="1">
      <formula>WEEKDAY(A22,1)=7</formula>
    </cfRule>
  </conditionalFormatting>
  <conditionalFormatting sqref="A24:G24">
    <cfRule type="expression" priority="89" dxfId="2" stopIfTrue="1">
      <formula>LEN(A25)&gt;0</formula>
    </cfRule>
    <cfRule type="expression" priority="90" dxfId="0" stopIfTrue="1">
      <formula>WEEKDAY(A24,1)=1</formula>
    </cfRule>
    <cfRule type="expression" priority="91" dxfId="1" stopIfTrue="1">
      <formula>WEEKDAY(A24,1)=7</formula>
    </cfRule>
  </conditionalFormatting>
  <conditionalFormatting sqref="A26:G26">
    <cfRule type="expression" priority="92" dxfId="2" stopIfTrue="1">
      <formula>LEN(A27)&gt;0</formula>
    </cfRule>
    <cfRule type="expression" priority="93" dxfId="0" stopIfTrue="1">
      <formula>WEEKDAY(A26,1)=1</formula>
    </cfRule>
    <cfRule type="expression" priority="94" dxfId="1" stopIfTrue="1">
      <formula>WEEKDAY(A26,1)=7</formula>
    </cfRule>
  </conditionalFormatting>
  <conditionalFormatting sqref="A28:G28">
    <cfRule type="expression" priority="95" dxfId="2" stopIfTrue="1">
      <formula>LEN(A29)&gt;0</formula>
    </cfRule>
    <cfRule type="expression" priority="96" dxfId="0" stopIfTrue="1">
      <formula>WEEKDAY(A28,1)=1</formula>
    </cfRule>
    <cfRule type="expression" priority="97" dxfId="1" stopIfTrue="1">
      <formula>WEEKDAY(A28,1)=7</formula>
    </cfRule>
  </conditionalFormatting>
  <conditionalFormatting sqref="A30:G30">
    <cfRule type="expression" priority="98" dxfId="2" stopIfTrue="1">
      <formula>LEN(A31)&gt;0</formula>
    </cfRule>
    <cfRule type="expression" priority="99" dxfId="0" stopIfTrue="1">
      <formula>WEEKDAY(A30,1)=1</formula>
    </cfRule>
    <cfRule type="expression" priority="100" dxfId="1" stopIfTrue="1">
      <formula>WEEKDAY(A30,1)=7</formula>
    </cfRule>
  </conditionalFormatting>
  <conditionalFormatting sqref="I19:O19">
    <cfRule type="expression" priority="101" dxfId="0" stopIfTrue="1">
      <formula>I19="日"</formula>
    </cfRule>
    <cfRule type="expression" priority="102" dxfId="1" stopIfTrue="1">
      <formula>I19="土"</formula>
    </cfRule>
  </conditionalFormatting>
  <conditionalFormatting sqref="I20:O20">
    <cfRule type="expression" priority="103" dxfId="2" stopIfTrue="1">
      <formula>LEN(I21)&gt;0</formula>
    </cfRule>
    <cfRule type="expression" priority="104" dxfId="0" stopIfTrue="1">
      <formula>WEEKDAY(I20,1)=1</formula>
    </cfRule>
    <cfRule type="expression" priority="105" dxfId="1" stopIfTrue="1">
      <formula>WEEKDAY(I20,1)=7</formula>
    </cfRule>
  </conditionalFormatting>
  <conditionalFormatting sqref="I22:O22">
    <cfRule type="expression" priority="106" dxfId="2" stopIfTrue="1">
      <formula>LEN(I23)&gt;0</formula>
    </cfRule>
    <cfRule type="expression" priority="107" dxfId="0" stopIfTrue="1">
      <formula>WEEKDAY(I22,1)=1</formula>
    </cfRule>
    <cfRule type="expression" priority="108" dxfId="1" stopIfTrue="1">
      <formula>WEEKDAY(I22,1)=7</formula>
    </cfRule>
  </conditionalFormatting>
  <conditionalFormatting sqref="I24:O24">
    <cfRule type="expression" priority="109" dxfId="2" stopIfTrue="1">
      <formula>LEN(I25)&gt;0</formula>
    </cfRule>
    <cfRule type="expression" priority="110" dxfId="0" stopIfTrue="1">
      <formula>WEEKDAY(I24,1)=1</formula>
    </cfRule>
    <cfRule type="expression" priority="111" dxfId="1" stopIfTrue="1">
      <formula>WEEKDAY(I24,1)=7</formula>
    </cfRule>
  </conditionalFormatting>
  <conditionalFormatting sqref="I26:O26">
    <cfRule type="expression" priority="112" dxfId="2" stopIfTrue="1">
      <formula>LEN(I27)&gt;0</formula>
    </cfRule>
    <cfRule type="expression" priority="113" dxfId="0" stopIfTrue="1">
      <formula>WEEKDAY(I26,1)=1</formula>
    </cfRule>
    <cfRule type="expression" priority="114" dxfId="1" stopIfTrue="1">
      <formula>WEEKDAY(I26,1)=7</formula>
    </cfRule>
  </conditionalFormatting>
  <conditionalFormatting sqref="I28:O28">
    <cfRule type="expression" priority="115" dxfId="2" stopIfTrue="1">
      <formula>LEN(I29)&gt;0</formula>
    </cfRule>
    <cfRule type="expression" priority="116" dxfId="0" stopIfTrue="1">
      <formula>WEEKDAY(I28,1)=1</formula>
    </cfRule>
    <cfRule type="expression" priority="117" dxfId="1" stopIfTrue="1">
      <formula>WEEKDAY(I28,1)=7</formula>
    </cfRule>
  </conditionalFormatting>
  <conditionalFormatting sqref="I30:O30">
    <cfRule type="expression" priority="118" dxfId="2" stopIfTrue="1">
      <formula>LEN(I31)&gt;0</formula>
    </cfRule>
    <cfRule type="expression" priority="119" dxfId="0" stopIfTrue="1">
      <formula>WEEKDAY(I30,1)=1</formula>
    </cfRule>
    <cfRule type="expression" priority="120" dxfId="1" stopIfTrue="1">
      <formula>WEEKDAY(I30,1)=7</formula>
    </cfRule>
  </conditionalFormatting>
  <conditionalFormatting sqref="Q19:W19">
    <cfRule type="expression" priority="121" dxfId="0" stopIfTrue="1">
      <formula>Q19="日"</formula>
    </cfRule>
    <cfRule type="expression" priority="122" dxfId="1" stopIfTrue="1">
      <formula>Q19="土"</formula>
    </cfRule>
  </conditionalFormatting>
  <conditionalFormatting sqref="Q20:W20">
    <cfRule type="expression" priority="123" dxfId="2" stopIfTrue="1">
      <formula>LEN(Q21)&gt;0</formula>
    </cfRule>
    <cfRule type="expression" priority="124" dxfId="0" stopIfTrue="1">
      <formula>WEEKDAY(Q20,1)=1</formula>
    </cfRule>
    <cfRule type="expression" priority="125" dxfId="1" stopIfTrue="1">
      <formula>WEEKDAY(Q20,1)=7</formula>
    </cfRule>
  </conditionalFormatting>
  <conditionalFormatting sqref="Q22:W22">
    <cfRule type="expression" priority="126" dxfId="2" stopIfTrue="1">
      <formula>LEN(Q23)&gt;0</formula>
    </cfRule>
    <cfRule type="expression" priority="127" dxfId="0" stopIfTrue="1">
      <formula>WEEKDAY(Q22,1)=1</formula>
    </cfRule>
    <cfRule type="expression" priority="128" dxfId="1" stopIfTrue="1">
      <formula>WEEKDAY(Q22,1)=7</formula>
    </cfRule>
  </conditionalFormatting>
  <conditionalFormatting sqref="Q24:W24">
    <cfRule type="expression" priority="129" dxfId="2" stopIfTrue="1">
      <formula>LEN(Q25)&gt;0</formula>
    </cfRule>
    <cfRule type="expression" priority="130" dxfId="0" stopIfTrue="1">
      <formula>WEEKDAY(Q24,1)=1</formula>
    </cfRule>
    <cfRule type="expression" priority="131" dxfId="1" stopIfTrue="1">
      <formula>WEEKDAY(Q24,1)=7</formula>
    </cfRule>
  </conditionalFormatting>
  <conditionalFormatting sqref="Q26:W26">
    <cfRule type="expression" priority="132" dxfId="2" stopIfTrue="1">
      <formula>LEN(Q27)&gt;0</formula>
    </cfRule>
    <cfRule type="expression" priority="133" dxfId="0" stopIfTrue="1">
      <formula>WEEKDAY(Q26,1)=1</formula>
    </cfRule>
    <cfRule type="expression" priority="134" dxfId="1" stopIfTrue="1">
      <formula>WEEKDAY(Q26,1)=7</formula>
    </cfRule>
  </conditionalFormatting>
  <conditionalFormatting sqref="Q28:W28">
    <cfRule type="expression" priority="135" dxfId="2" stopIfTrue="1">
      <formula>LEN(Q29)&gt;0</formula>
    </cfRule>
    <cfRule type="expression" priority="136" dxfId="0" stopIfTrue="1">
      <formula>WEEKDAY(Q28,1)=1</formula>
    </cfRule>
    <cfRule type="expression" priority="137" dxfId="1" stopIfTrue="1">
      <formula>WEEKDAY(Q28,1)=7</formula>
    </cfRule>
  </conditionalFormatting>
  <conditionalFormatting sqref="Q30:W30">
    <cfRule type="expression" priority="138" dxfId="2" stopIfTrue="1">
      <formula>LEN(Q31)&gt;0</formula>
    </cfRule>
    <cfRule type="expression" priority="139" dxfId="0" stopIfTrue="1">
      <formula>WEEKDAY(Q30,1)=1</formula>
    </cfRule>
    <cfRule type="expression" priority="140" dxfId="1" stopIfTrue="1">
      <formula>WEEKDAY(Q30,1)=7</formula>
    </cfRule>
  </conditionalFormatting>
  <conditionalFormatting sqref="Y19:AE19">
    <cfRule type="expression" priority="141" dxfId="0" stopIfTrue="1">
      <formula>Y19="日"</formula>
    </cfRule>
    <cfRule type="expression" priority="142" dxfId="1" stopIfTrue="1">
      <formula>Y19="土"</formula>
    </cfRule>
  </conditionalFormatting>
  <conditionalFormatting sqref="Y20:AE20">
    <cfRule type="expression" priority="143" dxfId="2" stopIfTrue="1">
      <formula>LEN(Y21)&gt;0</formula>
    </cfRule>
    <cfRule type="expression" priority="144" dxfId="0" stopIfTrue="1">
      <formula>WEEKDAY(Y20,1)=1</formula>
    </cfRule>
    <cfRule type="expression" priority="145" dxfId="1" stopIfTrue="1">
      <formula>WEEKDAY(Y20,1)=7</formula>
    </cfRule>
  </conditionalFormatting>
  <conditionalFormatting sqref="Y22:AE22">
    <cfRule type="expression" priority="146" dxfId="2" stopIfTrue="1">
      <formula>LEN(Y23)&gt;0</formula>
    </cfRule>
    <cfRule type="expression" priority="147" dxfId="0" stopIfTrue="1">
      <formula>WEEKDAY(Y22,1)=1</formula>
    </cfRule>
    <cfRule type="expression" priority="148" dxfId="1" stopIfTrue="1">
      <formula>WEEKDAY(Y22,1)=7</formula>
    </cfRule>
  </conditionalFormatting>
  <conditionalFormatting sqref="Y24:AE24">
    <cfRule type="expression" priority="149" dxfId="2" stopIfTrue="1">
      <formula>LEN(Y25)&gt;0</formula>
    </cfRule>
    <cfRule type="expression" priority="150" dxfId="0" stopIfTrue="1">
      <formula>WEEKDAY(Y24,1)=1</formula>
    </cfRule>
    <cfRule type="expression" priority="151" dxfId="1" stopIfTrue="1">
      <formula>WEEKDAY(Y24,1)=7</formula>
    </cfRule>
  </conditionalFormatting>
  <conditionalFormatting sqref="Y26:AE26">
    <cfRule type="expression" priority="152" dxfId="2" stopIfTrue="1">
      <formula>LEN(Y27)&gt;0</formula>
    </cfRule>
    <cfRule type="expression" priority="153" dxfId="0" stopIfTrue="1">
      <formula>WEEKDAY(Y26,1)=1</formula>
    </cfRule>
    <cfRule type="expression" priority="154" dxfId="1" stopIfTrue="1">
      <formula>WEEKDAY(Y26,1)=7</formula>
    </cfRule>
  </conditionalFormatting>
  <conditionalFormatting sqref="Y28:AE28">
    <cfRule type="expression" priority="155" dxfId="2" stopIfTrue="1">
      <formula>LEN(Y29)&gt;0</formula>
    </cfRule>
    <cfRule type="expression" priority="156" dxfId="0" stopIfTrue="1">
      <formula>WEEKDAY(Y28,1)=1</formula>
    </cfRule>
    <cfRule type="expression" priority="157" dxfId="1" stopIfTrue="1">
      <formula>WEEKDAY(Y28,1)=7</formula>
    </cfRule>
  </conditionalFormatting>
  <conditionalFormatting sqref="Y30:AE30">
    <cfRule type="expression" priority="158" dxfId="2" stopIfTrue="1">
      <formula>LEN(Y31)&gt;0</formula>
    </cfRule>
    <cfRule type="expression" priority="159" dxfId="0" stopIfTrue="1">
      <formula>WEEKDAY(Y30,1)=1</formula>
    </cfRule>
    <cfRule type="expression" priority="160" dxfId="1" stopIfTrue="1">
      <formula>WEEKDAY(Y30,1)=7</formula>
    </cfRule>
  </conditionalFormatting>
  <conditionalFormatting sqref="A34:G34">
    <cfRule type="expression" priority="161" dxfId="0" stopIfTrue="1">
      <formula>A34="日"</formula>
    </cfRule>
    <cfRule type="expression" priority="162" dxfId="1" stopIfTrue="1">
      <formula>A34="土"</formula>
    </cfRule>
  </conditionalFormatting>
  <conditionalFormatting sqref="A35:G35">
    <cfRule type="expression" priority="163" dxfId="2" stopIfTrue="1">
      <formula>LEN(A36)&gt;0</formula>
    </cfRule>
    <cfRule type="expression" priority="164" dxfId="0" stopIfTrue="1">
      <formula>WEEKDAY(A35,1)=1</formula>
    </cfRule>
    <cfRule type="expression" priority="165" dxfId="1" stopIfTrue="1">
      <formula>WEEKDAY(A35,1)=7</formula>
    </cfRule>
  </conditionalFormatting>
  <conditionalFormatting sqref="A37:G37">
    <cfRule type="expression" priority="166" dxfId="2" stopIfTrue="1">
      <formula>LEN(A38)&gt;0</formula>
    </cfRule>
    <cfRule type="expression" priority="167" dxfId="0" stopIfTrue="1">
      <formula>WEEKDAY(A37,1)=1</formula>
    </cfRule>
    <cfRule type="expression" priority="168" dxfId="1" stopIfTrue="1">
      <formula>WEEKDAY(A37,1)=7</formula>
    </cfRule>
  </conditionalFormatting>
  <conditionalFormatting sqref="A39:G39">
    <cfRule type="expression" priority="169" dxfId="2" stopIfTrue="1">
      <formula>LEN(A40)&gt;0</formula>
    </cfRule>
    <cfRule type="expression" priority="170" dxfId="0" stopIfTrue="1">
      <formula>WEEKDAY(A39,1)=1</formula>
    </cfRule>
    <cfRule type="expression" priority="171" dxfId="1" stopIfTrue="1">
      <formula>WEEKDAY(A39,1)=7</formula>
    </cfRule>
  </conditionalFormatting>
  <conditionalFormatting sqref="A41:G41">
    <cfRule type="expression" priority="172" dxfId="2" stopIfTrue="1">
      <formula>LEN(A42)&gt;0</formula>
    </cfRule>
    <cfRule type="expression" priority="173" dxfId="0" stopIfTrue="1">
      <formula>WEEKDAY(A41,1)=1</formula>
    </cfRule>
    <cfRule type="expression" priority="174" dxfId="1" stopIfTrue="1">
      <formula>WEEKDAY(A41,1)=7</formula>
    </cfRule>
  </conditionalFormatting>
  <conditionalFormatting sqref="A43:G43">
    <cfRule type="expression" priority="175" dxfId="2" stopIfTrue="1">
      <formula>LEN(A44)&gt;0</formula>
    </cfRule>
    <cfRule type="expression" priority="176" dxfId="0" stopIfTrue="1">
      <formula>WEEKDAY(A43,1)=1</formula>
    </cfRule>
    <cfRule type="expression" priority="177" dxfId="1" stopIfTrue="1">
      <formula>WEEKDAY(A43,1)=7</formula>
    </cfRule>
  </conditionalFormatting>
  <conditionalFormatting sqref="A45:G45">
    <cfRule type="expression" priority="178" dxfId="2" stopIfTrue="1">
      <formula>LEN(A46)&gt;0</formula>
    </cfRule>
    <cfRule type="expression" priority="179" dxfId="0" stopIfTrue="1">
      <formula>WEEKDAY(A45,1)=1</formula>
    </cfRule>
    <cfRule type="expression" priority="180" dxfId="1" stopIfTrue="1">
      <formula>WEEKDAY(A45,1)=7</formula>
    </cfRule>
  </conditionalFormatting>
  <conditionalFormatting sqref="I34:O34">
    <cfRule type="expression" priority="181" dxfId="0" stopIfTrue="1">
      <formula>I34="日"</formula>
    </cfRule>
    <cfRule type="expression" priority="182" dxfId="1" stopIfTrue="1">
      <formula>I34="土"</formula>
    </cfRule>
  </conditionalFormatting>
  <conditionalFormatting sqref="I35:O35">
    <cfRule type="expression" priority="183" dxfId="2" stopIfTrue="1">
      <formula>LEN(I36)&gt;0</formula>
    </cfRule>
    <cfRule type="expression" priority="184" dxfId="0" stopIfTrue="1">
      <formula>WEEKDAY(I35,1)=1</formula>
    </cfRule>
    <cfRule type="expression" priority="185" dxfId="1" stopIfTrue="1">
      <formula>WEEKDAY(I35,1)=7</formula>
    </cfRule>
  </conditionalFormatting>
  <conditionalFormatting sqref="I37:O37">
    <cfRule type="expression" priority="186" dxfId="2" stopIfTrue="1">
      <formula>LEN(I38)&gt;0</formula>
    </cfRule>
    <cfRule type="expression" priority="187" dxfId="0" stopIfTrue="1">
      <formula>WEEKDAY(I37,1)=1</formula>
    </cfRule>
    <cfRule type="expression" priority="188" dxfId="1" stopIfTrue="1">
      <formula>WEEKDAY(I37,1)=7</formula>
    </cfRule>
  </conditionalFormatting>
  <conditionalFormatting sqref="I39:O39">
    <cfRule type="expression" priority="189" dxfId="2" stopIfTrue="1">
      <formula>LEN(I40)&gt;0</formula>
    </cfRule>
    <cfRule type="expression" priority="190" dxfId="0" stopIfTrue="1">
      <formula>WEEKDAY(I39,1)=1</formula>
    </cfRule>
    <cfRule type="expression" priority="191" dxfId="1" stopIfTrue="1">
      <formula>WEEKDAY(I39,1)=7</formula>
    </cfRule>
  </conditionalFormatting>
  <conditionalFormatting sqref="I41:O41">
    <cfRule type="expression" priority="192" dxfId="2" stopIfTrue="1">
      <formula>LEN(I42)&gt;0</formula>
    </cfRule>
    <cfRule type="expression" priority="193" dxfId="0" stopIfTrue="1">
      <formula>WEEKDAY(I41,1)=1</formula>
    </cfRule>
    <cfRule type="expression" priority="194" dxfId="1" stopIfTrue="1">
      <formula>WEEKDAY(I41,1)=7</formula>
    </cfRule>
  </conditionalFormatting>
  <conditionalFormatting sqref="I43:O43">
    <cfRule type="expression" priority="195" dxfId="2" stopIfTrue="1">
      <formula>LEN(I44)&gt;0</formula>
    </cfRule>
    <cfRule type="expression" priority="196" dxfId="0" stopIfTrue="1">
      <formula>WEEKDAY(I43,1)=1</formula>
    </cfRule>
    <cfRule type="expression" priority="197" dxfId="1" stopIfTrue="1">
      <formula>WEEKDAY(I43,1)=7</formula>
    </cfRule>
  </conditionalFormatting>
  <conditionalFormatting sqref="I45:O45">
    <cfRule type="expression" priority="198" dxfId="2" stopIfTrue="1">
      <formula>LEN(I46)&gt;0</formula>
    </cfRule>
    <cfRule type="expression" priority="199" dxfId="0" stopIfTrue="1">
      <formula>WEEKDAY(I45,1)=1</formula>
    </cfRule>
    <cfRule type="expression" priority="200" dxfId="1" stopIfTrue="1">
      <formula>WEEKDAY(I45,1)=7</formula>
    </cfRule>
  </conditionalFormatting>
  <conditionalFormatting sqref="Q34:W34">
    <cfRule type="expression" priority="201" dxfId="0" stopIfTrue="1">
      <formula>Q34="日"</formula>
    </cfRule>
    <cfRule type="expression" priority="202" dxfId="1" stopIfTrue="1">
      <formula>Q34="土"</formula>
    </cfRule>
  </conditionalFormatting>
  <conditionalFormatting sqref="Q35:W35">
    <cfRule type="expression" priority="203" dxfId="2" stopIfTrue="1">
      <formula>LEN(Q36)&gt;0</formula>
    </cfRule>
    <cfRule type="expression" priority="204" dxfId="0" stopIfTrue="1">
      <formula>WEEKDAY(Q35,1)=1</formula>
    </cfRule>
    <cfRule type="expression" priority="205" dxfId="1" stopIfTrue="1">
      <formula>WEEKDAY(Q35,1)=7</formula>
    </cfRule>
  </conditionalFormatting>
  <conditionalFormatting sqref="Q37:W37">
    <cfRule type="expression" priority="206" dxfId="2" stopIfTrue="1">
      <formula>LEN(Q38)&gt;0</formula>
    </cfRule>
    <cfRule type="expression" priority="207" dxfId="0" stopIfTrue="1">
      <formula>WEEKDAY(Q37,1)=1</formula>
    </cfRule>
    <cfRule type="expression" priority="208" dxfId="1" stopIfTrue="1">
      <formula>WEEKDAY(Q37,1)=7</formula>
    </cfRule>
  </conditionalFormatting>
  <conditionalFormatting sqref="Q39:W39">
    <cfRule type="expression" priority="209" dxfId="2" stopIfTrue="1">
      <formula>LEN(Q40)&gt;0</formula>
    </cfRule>
    <cfRule type="expression" priority="210" dxfId="0" stopIfTrue="1">
      <formula>WEEKDAY(Q39,1)=1</formula>
    </cfRule>
    <cfRule type="expression" priority="211" dxfId="1" stopIfTrue="1">
      <formula>WEEKDAY(Q39,1)=7</formula>
    </cfRule>
  </conditionalFormatting>
  <conditionalFormatting sqref="Q41:W41">
    <cfRule type="expression" priority="212" dxfId="2" stopIfTrue="1">
      <formula>LEN(Q42)&gt;0</formula>
    </cfRule>
    <cfRule type="expression" priority="213" dxfId="0" stopIfTrue="1">
      <formula>WEEKDAY(Q41,1)=1</formula>
    </cfRule>
    <cfRule type="expression" priority="214" dxfId="1" stopIfTrue="1">
      <formula>WEEKDAY(Q41,1)=7</formula>
    </cfRule>
  </conditionalFormatting>
  <conditionalFormatting sqref="Q43:W43">
    <cfRule type="expression" priority="215" dxfId="2" stopIfTrue="1">
      <formula>LEN(Q44)&gt;0</formula>
    </cfRule>
    <cfRule type="expression" priority="216" dxfId="0" stopIfTrue="1">
      <formula>WEEKDAY(Q43,1)=1</formula>
    </cfRule>
    <cfRule type="expression" priority="217" dxfId="1" stopIfTrue="1">
      <formula>WEEKDAY(Q43,1)=7</formula>
    </cfRule>
  </conditionalFormatting>
  <conditionalFormatting sqref="Q45:W45">
    <cfRule type="expression" priority="218" dxfId="2" stopIfTrue="1">
      <formula>LEN(Q46)&gt;0</formula>
    </cfRule>
    <cfRule type="expression" priority="219" dxfId="0" stopIfTrue="1">
      <formula>WEEKDAY(Q45,1)=1</formula>
    </cfRule>
    <cfRule type="expression" priority="220" dxfId="1" stopIfTrue="1">
      <formula>WEEKDAY(Q45,1)=7</formula>
    </cfRule>
  </conditionalFormatting>
  <conditionalFormatting sqref="Y34:AE34">
    <cfRule type="expression" priority="221" dxfId="0" stopIfTrue="1">
      <formula>Y34="日"</formula>
    </cfRule>
    <cfRule type="expression" priority="222" dxfId="1" stopIfTrue="1">
      <formula>Y34="土"</formula>
    </cfRule>
  </conditionalFormatting>
  <conditionalFormatting sqref="Y35:AE35">
    <cfRule type="expression" priority="223" dxfId="2" stopIfTrue="1">
      <formula>LEN(Y36)&gt;0</formula>
    </cfRule>
    <cfRule type="expression" priority="224" dxfId="0" stopIfTrue="1">
      <formula>WEEKDAY(Y35,1)=1</formula>
    </cfRule>
    <cfRule type="expression" priority="225" dxfId="1" stopIfTrue="1">
      <formula>WEEKDAY(Y35,1)=7</formula>
    </cfRule>
  </conditionalFormatting>
  <conditionalFormatting sqref="Y37:AE37">
    <cfRule type="expression" priority="226" dxfId="2" stopIfTrue="1">
      <formula>LEN(Y38)&gt;0</formula>
    </cfRule>
    <cfRule type="expression" priority="227" dxfId="0" stopIfTrue="1">
      <formula>WEEKDAY(Y37,1)=1</formula>
    </cfRule>
    <cfRule type="expression" priority="228" dxfId="1" stopIfTrue="1">
      <formula>WEEKDAY(Y37,1)=7</formula>
    </cfRule>
  </conditionalFormatting>
  <conditionalFormatting sqref="Y39:AE39">
    <cfRule type="expression" priority="229" dxfId="2" stopIfTrue="1">
      <formula>LEN(Y40)&gt;0</formula>
    </cfRule>
    <cfRule type="expression" priority="230" dxfId="0" stopIfTrue="1">
      <formula>WEEKDAY(Y39,1)=1</formula>
    </cfRule>
    <cfRule type="expression" priority="231" dxfId="1" stopIfTrue="1">
      <formula>WEEKDAY(Y39,1)=7</formula>
    </cfRule>
  </conditionalFormatting>
  <conditionalFormatting sqref="Y41:AE41">
    <cfRule type="expression" priority="232" dxfId="2" stopIfTrue="1">
      <formula>LEN(Y42)&gt;0</formula>
    </cfRule>
    <cfRule type="expression" priority="233" dxfId="0" stopIfTrue="1">
      <formula>WEEKDAY(Y41,1)=1</formula>
    </cfRule>
    <cfRule type="expression" priority="234" dxfId="1" stopIfTrue="1">
      <formula>WEEKDAY(Y41,1)=7</formula>
    </cfRule>
  </conditionalFormatting>
  <conditionalFormatting sqref="Y43:AE43">
    <cfRule type="expression" priority="235" dxfId="2" stopIfTrue="1">
      <formula>LEN(Y44)&gt;0</formula>
    </cfRule>
    <cfRule type="expression" priority="236" dxfId="0" stopIfTrue="1">
      <formula>WEEKDAY(Y43,1)=1</formula>
    </cfRule>
    <cfRule type="expression" priority="237" dxfId="1" stopIfTrue="1">
      <formula>WEEKDAY(Y43,1)=7</formula>
    </cfRule>
  </conditionalFormatting>
  <conditionalFormatting sqref="Y45:AE45">
    <cfRule type="expression" priority="238" dxfId="2" stopIfTrue="1">
      <formula>LEN(Y46)&gt;0</formula>
    </cfRule>
    <cfRule type="expression" priority="239" dxfId="0" stopIfTrue="1">
      <formula>WEEKDAY(Y45,1)=1</formula>
    </cfRule>
    <cfRule type="expression" priority="240" dxfId="1" stopIfTrue="1">
      <formula>WEEKDAY(Y45,1)=7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tabColor rgb="001B3A5C"/>
    <outlinePr summaryBelow="1" summaryRight="1"/>
    <pageSetUpPr/>
  </sheetPr>
  <dimension ref="A1:G240"/>
  <sheetViews>
    <sheetView showGridLines="0" workbookViewId="0">
      <selection activeCell="A1" sqref="A1"/>
    </sheetView>
  </sheetViews>
  <sheetFormatPr baseColWidth="8" defaultRowHeight="15"/>
  <cols>
    <col width="13.3" customWidth="1" min="1" max="1"/>
    <col width="13.3" customWidth="1" min="2" max="2"/>
    <col width="13.3" customWidth="1" min="3" max="3"/>
    <col width="13.3" customWidth="1" min="4" max="4"/>
    <col width="13.3" customWidth="1" min="5" max="5"/>
    <col width="13.3" customWidth="1" min="6" max="6"/>
    <col width="13.3" customWidth="1" min="7" max="7"/>
  </cols>
  <sheetData>
    <row r="1" ht="34" customHeight="1">
      <c r="A1" s="38">
        <f>DATE('設定'!$B$2+INT(('設定'!$B$4-1+0)/12),MOD('設定'!$B$4-1+0,12)+1,1)</f>
        <v/>
      </c>
      <c r="B1" s="28" t="n"/>
      <c r="C1" s="28" t="n"/>
      <c r="D1" s="28" t="n"/>
      <c r="E1" s="28" t="n"/>
      <c r="F1" s="28" t="n"/>
      <c r="G1" s="28" t="n"/>
    </row>
    <row r="2" ht="18" customHeight="1">
      <c r="A2" s="32">
        <f>CHOOSE(MOD(0+IF('設定'!$B$3=2,1,0),7)+1,"日","月","火","水","木","金","土")</f>
        <v/>
      </c>
      <c r="B2" s="32">
        <f>CHOOSE(MOD(1+IF('設定'!$B$3=2,1,0),7)+1,"日","月","火","水","木","金","土")</f>
        <v/>
      </c>
      <c r="C2" s="32">
        <f>CHOOSE(MOD(2+IF('設定'!$B$3=2,1,0),7)+1,"日","月","火","水","木","金","土")</f>
        <v/>
      </c>
      <c r="D2" s="32">
        <f>CHOOSE(MOD(3+IF('設定'!$B$3=2,1,0),7)+1,"日","月","火","水","木","金","土")</f>
        <v/>
      </c>
      <c r="E2" s="32">
        <f>CHOOSE(MOD(4+IF('設定'!$B$3=2,1,0),7)+1,"日","月","火","水","木","金","土")</f>
        <v/>
      </c>
      <c r="F2" s="32">
        <f>CHOOSE(MOD(5+IF('設定'!$B$3=2,1,0),7)+1,"日","月","火","水","木","金","土")</f>
        <v/>
      </c>
      <c r="G2" s="32">
        <f>CHOOSE(MOD(6+IF('設定'!$B$3=2,1,0),7)+1,"日","月","火","水","木","金","土")</f>
        <v/>
      </c>
    </row>
    <row r="3" ht="20" customHeight="1">
      <c r="A3" s="39">
        <f>IF(MONTH(($A$1-WEEKDAY($A$1,'設定'!$B$3)+1+0))=MONTH($A$1),($A$1-WEEKDAY($A$1,'設定'!$B$3)+1+0),"")</f>
        <v/>
      </c>
      <c r="B3" s="39">
        <f>IF(MONTH(($A$1-WEEKDAY($A$1,'設定'!$B$3)+1+1))=MONTH($A$1),($A$1-WEEKDAY($A$1,'設定'!$B$3)+1+1),"")</f>
        <v/>
      </c>
      <c r="C3" s="39">
        <f>IF(MONTH(($A$1-WEEKDAY($A$1,'設定'!$B$3)+1+2))=MONTH($A$1),($A$1-WEEKDAY($A$1,'設定'!$B$3)+1+2),"")</f>
        <v/>
      </c>
      <c r="D3" s="39">
        <f>IF(MONTH(($A$1-WEEKDAY($A$1,'設定'!$B$3)+1+3))=MONTH($A$1),($A$1-WEEKDAY($A$1,'設定'!$B$3)+1+3),"")</f>
        <v/>
      </c>
      <c r="E3" s="39">
        <f>IF(MONTH(($A$1-WEEKDAY($A$1,'設定'!$B$3)+1+4))=MONTH($A$1),($A$1-WEEKDAY($A$1,'設定'!$B$3)+1+4),"")</f>
        <v/>
      </c>
      <c r="F3" s="39">
        <f>IF(MONTH(($A$1-WEEKDAY($A$1,'設定'!$B$3)+1+5))=MONTH($A$1),($A$1-WEEKDAY($A$1,'設定'!$B$3)+1+5),"")</f>
        <v/>
      </c>
      <c r="G3" s="39">
        <f>IF(MONTH(($A$1-WEEKDAY($A$1,'設定'!$B$3)+1+6))=MONTH($A$1),($A$1-WEEKDAY($A$1,'設定'!$B$3)+1+6),"")</f>
        <v/>
      </c>
    </row>
    <row r="4" ht="12" customHeight="1">
      <c r="A4" s="21">
        <f>IF(A3="","",IFERROR(INDEX('祝日'!$B$2:$B$17,MATCH(A3,'祝日'!$A$2:$A$17,0)),IFERROR(INDEX('祝日'!$B$22:$B$37,MATCH(A3,'祝日'!$A$22:$A$37,0)),IF(COUNTIF('祝日'!$D$2:$D$17,A3)+COUNTIF('祝日'!$D$22:$D$37,A3)&gt;0,"振替休日",IF(COUNTIF('祝日'!$E$2:$E$17,A3)+COUNTIF('祝日'!$E$22:$E$37,A3)&gt;0,"国民の休日",IF(COUNTIF('設定'!$A$11:$A$20,A3)&gt;0,INDEX('設定'!$B$11:$B$20,MATCH(A3,'設定'!$A$11:$A$20,0))&amp;"",""))))))</f>
        <v/>
      </c>
      <c r="B4" s="21">
        <f>IF(B3="","",IFERROR(INDEX('祝日'!$B$2:$B$17,MATCH(B3,'祝日'!$A$2:$A$17,0)),IFERROR(INDEX('祝日'!$B$22:$B$37,MATCH(B3,'祝日'!$A$22:$A$37,0)),IF(COUNTIF('祝日'!$D$2:$D$17,B3)+COUNTIF('祝日'!$D$22:$D$37,B3)&gt;0,"振替休日",IF(COUNTIF('祝日'!$E$2:$E$17,B3)+COUNTIF('祝日'!$E$22:$E$37,B3)&gt;0,"国民の休日",IF(COUNTIF('設定'!$A$11:$A$20,B3)&gt;0,INDEX('設定'!$B$11:$B$20,MATCH(B3,'設定'!$A$11:$A$20,0))&amp;"",""))))))</f>
        <v/>
      </c>
      <c r="C4" s="21">
        <f>IF(C3="","",IFERROR(INDEX('祝日'!$B$2:$B$17,MATCH(C3,'祝日'!$A$2:$A$17,0)),IFERROR(INDEX('祝日'!$B$22:$B$37,MATCH(C3,'祝日'!$A$22:$A$37,0)),IF(COUNTIF('祝日'!$D$2:$D$17,C3)+COUNTIF('祝日'!$D$22:$D$37,C3)&gt;0,"振替休日",IF(COUNTIF('祝日'!$E$2:$E$17,C3)+COUNTIF('祝日'!$E$22:$E$37,C3)&gt;0,"国民の休日",IF(COUNTIF('設定'!$A$11:$A$20,C3)&gt;0,INDEX('設定'!$B$11:$B$20,MATCH(C3,'設定'!$A$11:$A$20,0))&amp;"",""))))))</f>
        <v/>
      </c>
      <c r="D4" s="21">
        <f>IF(D3="","",IFERROR(INDEX('祝日'!$B$2:$B$17,MATCH(D3,'祝日'!$A$2:$A$17,0)),IFERROR(INDEX('祝日'!$B$22:$B$37,MATCH(D3,'祝日'!$A$22:$A$37,0)),IF(COUNTIF('祝日'!$D$2:$D$17,D3)+COUNTIF('祝日'!$D$22:$D$37,D3)&gt;0,"振替休日",IF(COUNTIF('祝日'!$E$2:$E$17,D3)+COUNTIF('祝日'!$E$22:$E$37,D3)&gt;0,"国民の休日",IF(COUNTIF('設定'!$A$11:$A$20,D3)&gt;0,INDEX('設定'!$B$11:$B$20,MATCH(D3,'設定'!$A$11:$A$20,0))&amp;"",""))))))</f>
        <v/>
      </c>
      <c r="E4" s="21">
        <f>IF(E3="","",IFERROR(INDEX('祝日'!$B$2:$B$17,MATCH(E3,'祝日'!$A$2:$A$17,0)),IFERROR(INDEX('祝日'!$B$22:$B$37,MATCH(E3,'祝日'!$A$22:$A$37,0)),IF(COUNTIF('祝日'!$D$2:$D$17,E3)+COUNTIF('祝日'!$D$22:$D$37,E3)&gt;0,"振替休日",IF(COUNTIF('祝日'!$E$2:$E$17,E3)+COUNTIF('祝日'!$E$22:$E$37,E3)&gt;0,"国民の休日",IF(COUNTIF('設定'!$A$11:$A$20,E3)&gt;0,INDEX('設定'!$B$11:$B$20,MATCH(E3,'設定'!$A$11:$A$20,0))&amp;"",""))))))</f>
        <v/>
      </c>
      <c r="F4" s="21">
        <f>IF(F3="","",IFERROR(INDEX('祝日'!$B$2:$B$17,MATCH(F3,'祝日'!$A$2:$A$17,0)),IFERROR(INDEX('祝日'!$B$22:$B$37,MATCH(F3,'祝日'!$A$22:$A$37,0)),IF(COUNTIF('祝日'!$D$2:$D$17,F3)+COUNTIF('祝日'!$D$22:$D$37,F3)&gt;0,"振替休日",IF(COUNTIF('祝日'!$E$2:$E$17,F3)+COUNTIF('祝日'!$E$22:$E$37,F3)&gt;0,"国民の休日",IF(COUNTIF('設定'!$A$11:$A$20,F3)&gt;0,INDEX('設定'!$B$11:$B$20,MATCH(F3,'設定'!$A$11:$A$20,0))&amp;"",""))))))</f>
        <v/>
      </c>
      <c r="G4" s="21">
        <f>IF(G3="","",IFERROR(INDEX('祝日'!$B$2:$B$17,MATCH(G3,'祝日'!$A$2:$A$17,0)),IFERROR(INDEX('祝日'!$B$22:$B$37,MATCH(G3,'祝日'!$A$22:$A$37,0)),IF(COUNTIF('祝日'!$D$2:$D$17,G3)+COUNTIF('祝日'!$D$22:$D$37,G3)&gt;0,"振替休日",IF(COUNTIF('祝日'!$E$2:$E$17,G3)+COUNTIF('祝日'!$E$22:$E$37,G3)&gt;0,"国民の休日",IF(COUNTIF('設定'!$A$11:$A$20,G3)&gt;0,INDEX('設定'!$B$11:$B$20,MATCH(G3,'設定'!$A$11:$A$20,0))&amp;"",""))))))</f>
        <v/>
      </c>
    </row>
    <row r="5" ht="70" customHeight="1">
      <c r="A5" s="22" t="n"/>
      <c r="B5" s="22" t="n"/>
      <c r="C5" s="22" t="n"/>
      <c r="D5" s="22" t="n"/>
      <c r="E5" s="22" t="n"/>
      <c r="F5" s="22" t="n"/>
      <c r="G5" s="22" t="n"/>
    </row>
    <row r="6" ht="20" customHeight="1">
      <c r="A6" s="39">
        <f>IF(MONTH(($A$1-WEEKDAY($A$1,'設定'!$B$3)+1+7))=MONTH($A$1),($A$1-WEEKDAY($A$1,'設定'!$B$3)+1+7),"")</f>
        <v/>
      </c>
      <c r="B6" s="39">
        <f>IF(MONTH(($A$1-WEEKDAY($A$1,'設定'!$B$3)+1+8))=MONTH($A$1),($A$1-WEEKDAY($A$1,'設定'!$B$3)+1+8),"")</f>
        <v/>
      </c>
      <c r="C6" s="39">
        <f>IF(MONTH(($A$1-WEEKDAY($A$1,'設定'!$B$3)+1+9))=MONTH($A$1),($A$1-WEEKDAY($A$1,'設定'!$B$3)+1+9),"")</f>
        <v/>
      </c>
      <c r="D6" s="39">
        <f>IF(MONTH(($A$1-WEEKDAY($A$1,'設定'!$B$3)+1+10))=MONTH($A$1),($A$1-WEEKDAY($A$1,'設定'!$B$3)+1+10),"")</f>
        <v/>
      </c>
      <c r="E6" s="39">
        <f>IF(MONTH(($A$1-WEEKDAY($A$1,'設定'!$B$3)+1+11))=MONTH($A$1),($A$1-WEEKDAY($A$1,'設定'!$B$3)+1+11),"")</f>
        <v/>
      </c>
      <c r="F6" s="39">
        <f>IF(MONTH(($A$1-WEEKDAY($A$1,'設定'!$B$3)+1+12))=MONTH($A$1),($A$1-WEEKDAY($A$1,'設定'!$B$3)+1+12),"")</f>
        <v/>
      </c>
      <c r="G6" s="39">
        <f>IF(MONTH(($A$1-WEEKDAY($A$1,'設定'!$B$3)+1+13))=MONTH($A$1),($A$1-WEEKDAY($A$1,'設定'!$B$3)+1+13),"")</f>
        <v/>
      </c>
    </row>
    <row r="7" ht="12" customHeight="1">
      <c r="A7" s="21">
        <f>IF(A6="","",IFERROR(INDEX('祝日'!$B$2:$B$17,MATCH(A6,'祝日'!$A$2:$A$17,0)),IFERROR(INDEX('祝日'!$B$22:$B$37,MATCH(A6,'祝日'!$A$22:$A$37,0)),IF(COUNTIF('祝日'!$D$2:$D$17,A6)+COUNTIF('祝日'!$D$22:$D$37,A6)&gt;0,"振替休日",IF(COUNTIF('祝日'!$E$2:$E$17,A6)+COUNTIF('祝日'!$E$22:$E$37,A6)&gt;0,"国民の休日",IF(COUNTIF('設定'!$A$11:$A$20,A6)&gt;0,INDEX('設定'!$B$11:$B$20,MATCH(A6,'設定'!$A$11:$A$20,0))&amp;"",""))))))</f>
        <v/>
      </c>
      <c r="B7" s="21">
        <f>IF(B6="","",IFERROR(INDEX('祝日'!$B$2:$B$17,MATCH(B6,'祝日'!$A$2:$A$17,0)),IFERROR(INDEX('祝日'!$B$22:$B$37,MATCH(B6,'祝日'!$A$22:$A$37,0)),IF(COUNTIF('祝日'!$D$2:$D$17,B6)+COUNTIF('祝日'!$D$22:$D$37,B6)&gt;0,"振替休日",IF(COUNTIF('祝日'!$E$2:$E$17,B6)+COUNTIF('祝日'!$E$22:$E$37,B6)&gt;0,"国民の休日",IF(COUNTIF('設定'!$A$11:$A$20,B6)&gt;0,INDEX('設定'!$B$11:$B$20,MATCH(B6,'設定'!$A$11:$A$20,0))&amp;"",""))))))</f>
        <v/>
      </c>
      <c r="C7" s="21">
        <f>IF(C6="","",IFERROR(INDEX('祝日'!$B$2:$B$17,MATCH(C6,'祝日'!$A$2:$A$17,0)),IFERROR(INDEX('祝日'!$B$22:$B$37,MATCH(C6,'祝日'!$A$22:$A$37,0)),IF(COUNTIF('祝日'!$D$2:$D$17,C6)+COUNTIF('祝日'!$D$22:$D$37,C6)&gt;0,"振替休日",IF(COUNTIF('祝日'!$E$2:$E$17,C6)+COUNTIF('祝日'!$E$22:$E$37,C6)&gt;0,"国民の休日",IF(COUNTIF('設定'!$A$11:$A$20,C6)&gt;0,INDEX('設定'!$B$11:$B$20,MATCH(C6,'設定'!$A$11:$A$20,0))&amp;"",""))))))</f>
        <v/>
      </c>
      <c r="D7" s="21">
        <f>IF(D6="","",IFERROR(INDEX('祝日'!$B$2:$B$17,MATCH(D6,'祝日'!$A$2:$A$17,0)),IFERROR(INDEX('祝日'!$B$22:$B$37,MATCH(D6,'祝日'!$A$22:$A$37,0)),IF(COUNTIF('祝日'!$D$2:$D$17,D6)+COUNTIF('祝日'!$D$22:$D$37,D6)&gt;0,"振替休日",IF(COUNTIF('祝日'!$E$2:$E$17,D6)+COUNTIF('祝日'!$E$22:$E$37,D6)&gt;0,"国民の休日",IF(COUNTIF('設定'!$A$11:$A$20,D6)&gt;0,INDEX('設定'!$B$11:$B$20,MATCH(D6,'設定'!$A$11:$A$20,0))&amp;"",""))))))</f>
        <v/>
      </c>
      <c r="E7" s="21">
        <f>IF(E6="","",IFERROR(INDEX('祝日'!$B$2:$B$17,MATCH(E6,'祝日'!$A$2:$A$17,0)),IFERROR(INDEX('祝日'!$B$22:$B$37,MATCH(E6,'祝日'!$A$22:$A$37,0)),IF(COUNTIF('祝日'!$D$2:$D$17,E6)+COUNTIF('祝日'!$D$22:$D$37,E6)&gt;0,"振替休日",IF(COUNTIF('祝日'!$E$2:$E$17,E6)+COUNTIF('祝日'!$E$22:$E$37,E6)&gt;0,"国民の休日",IF(COUNTIF('設定'!$A$11:$A$20,E6)&gt;0,INDEX('設定'!$B$11:$B$20,MATCH(E6,'設定'!$A$11:$A$20,0))&amp;"",""))))))</f>
        <v/>
      </c>
      <c r="F7" s="21">
        <f>IF(F6="","",IFERROR(INDEX('祝日'!$B$2:$B$17,MATCH(F6,'祝日'!$A$2:$A$17,0)),IFERROR(INDEX('祝日'!$B$22:$B$37,MATCH(F6,'祝日'!$A$22:$A$37,0)),IF(COUNTIF('祝日'!$D$2:$D$17,F6)+COUNTIF('祝日'!$D$22:$D$37,F6)&gt;0,"振替休日",IF(COUNTIF('祝日'!$E$2:$E$17,F6)+COUNTIF('祝日'!$E$22:$E$37,F6)&gt;0,"国民の休日",IF(COUNTIF('設定'!$A$11:$A$20,F6)&gt;0,INDEX('設定'!$B$11:$B$20,MATCH(F6,'設定'!$A$11:$A$20,0))&amp;"",""))))))</f>
        <v/>
      </c>
      <c r="G7" s="21">
        <f>IF(G6="","",IFERROR(INDEX('祝日'!$B$2:$B$17,MATCH(G6,'祝日'!$A$2:$A$17,0)),IFERROR(INDEX('祝日'!$B$22:$B$37,MATCH(G6,'祝日'!$A$22:$A$37,0)),IF(COUNTIF('祝日'!$D$2:$D$17,G6)+COUNTIF('祝日'!$D$22:$D$37,G6)&gt;0,"振替休日",IF(COUNTIF('祝日'!$E$2:$E$17,G6)+COUNTIF('祝日'!$E$22:$E$37,G6)&gt;0,"国民の休日",IF(COUNTIF('設定'!$A$11:$A$20,G6)&gt;0,INDEX('設定'!$B$11:$B$20,MATCH(G6,'設定'!$A$11:$A$20,0))&amp;"",""))))))</f>
        <v/>
      </c>
    </row>
    <row r="8" ht="70" customHeight="1">
      <c r="A8" s="22" t="n"/>
      <c r="B8" s="22" t="n"/>
      <c r="C8" s="22" t="n"/>
      <c r="D8" s="22" t="n"/>
      <c r="E8" s="22" t="n"/>
      <c r="F8" s="22" t="n"/>
      <c r="G8" s="22" t="n"/>
    </row>
    <row r="9" ht="20" customHeight="1">
      <c r="A9" s="39">
        <f>IF(MONTH(($A$1-WEEKDAY($A$1,'設定'!$B$3)+1+14))=MONTH($A$1),($A$1-WEEKDAY($A$1,'設定'!$B$3)+1+14),"")</f>
        <v/>
      </c>
      <c r="B9" s="39">
        <f>IF(MONTH(($A$1-WEEKDAY($A$1,'設定'!$B$3)+1+15))=MONTH($A$1),($A$1-WEEKDAY($A$1,'設定'!$B$3)+1+15),"")</f>
        <v/>
      </c>
      <c r="C9" s="39">
        <f>IF(MONTH(($A$1-WEEKDAY($A$1,'設定'!$B$3)+1+16))=MONTH($A$1),($A$1-WEEKDAY($A$1,'設定'!$B$3)+1+16),"")</f>
        <v/>
      </c>
      <c r="D9" s="39">
        <f>IF(MONTH(($A$1-WEEKDAY($A$1,'設定'!$B$3)+1+17))=MONTH($A$1),($A$1-WEEKDAY($A$1,'設定'!$B$3)+1+17),"")</f>
        <v/>
      </c>
      <c r="E9" s="39">
        <f>IF(MONTH(($A$1-WEEKDAY($A$1,'設定'!$B$3)+1+18))=MONTH($A$1),($A$1-WEEKDAY($A$1,'設定'!$B$3)+1+18),"")</f>
        <v/>
      </c>
      <c r="F9" s="39">
        <f>IF(MONTH(($A$1-WEEKDAY($A$1,'設定'!$B$3)+1+19))=MONTH($A$1),($A$1-WEEKDAY($A$1,'設定'!$B$3)+1+19),"")</f>
        <v/>
      </c>
      <c r="G9" s="39">
        <f>IF(MONTH(($A$1-WEEKDAY($A$1,'設定'!$B$3)+1+20))=MONTH($A$1),($A$1-WEEKDAY($A$1,'設定'!$B$3)+1+20),"")</f>
        <v/>
      </c>
    </row>
    <row r="10" ht="12" customHeight="1">
      <c r="A10" s="21">
        <f>IF(A9="","",IFERROR(INDEX('祝日'!$B$2:$B$17,MATCH(A9,'祝日'!$A$2:$A$17,0)),IFERROR(INDEX('祝日'!$B$22:$B$37,MATCH(A9,'祝日'!$A$22:$A$37,0)),IF(COUNTIF('祝日'!$D$2:$D$17,A9)+COUNTIF('祝日'!$D$22:$D$37,A9)&gt;0,"振替休日",IF(COUNTIF('祝日'!$E$2:$E$17,A9)+COUNTIF('祝日'!$E$22:$E$37,A9)&gt;0,"国民の休日",IF(COUNTIF('設定'!$A$11:$A$20,A9)&gt;0,INDEX('設定'!$B$11:$B$20,MATCH(A9,'設定'!$A$11:$A$20,0))&amp;"",""))))))</f>
        <v/>
      </c>
      <c r="B10" s="21">
        <f>IF(B9="","",IFERROR(INDEX('祝日'!$B$2:$B$17,MATCH(B9,'祝日'!$A$2:$A$17,0)),IFERROR(INDEX('祝日'!$B$22:$B$37,MATCH(B9,'祝日'!$A$22:$A$37,0)),IF(COUNTIF('祝日'!$D$2:$D$17,B9)+COUNTIF('祝日'!$D$22:$D$37,B9)&gt;0,"振替休日",IF(COUNTIF('祝日'!$E$2:$E$17,B9)+COUNTIF('祝日'!$E$22:$E$37,B9)&gt;0,"国民の休日",IF(COUNTIF('設定'!$A$11:$A$20,B9)&gt;0,INDEX('設定'!$B$11:$B$20,MATCH(B9,'設定'!$A$11:$A$20,0))&amp;"",""))))))</f>
        <v/>
      </c>
      <c r="C10" s="21">
        <f>IF(C9="","",IFERROR(INDEX('祝日'!$B$2:$B$17,MATCH(C9,'祝日'!$A$2:$A$17,0)),IFERROR(INDEX('祝日'!$B$22:$B$37,MATCH(C9,'祝日'!$A$22:$A$37,0)),IF(COUNTIF('祝日'!$D$2:$D$17,C9)+COUNTIF('祝日'!$D$22:$D$37,C9)&gt;0,"振替休日",IF(COUNTIF('祝日'!$E$2:$E$17,C9)+COUNTIF('祝日'!$E$22:$E$37,C9)&gt;0,"国民の休日",IF(COUNTIF('設定'!$A$11:$A$20,C9)&gt;0,INDEX('設定'!$B$11:$B$20,MATCH(C9,'設定'!$A$11:$A$20,0))&amp;"",""))))))</f>
        <v/>
      </c>
      <c r="D10" s="21">
        <f>IF(D9="","",IFERROR(INDEX('祝日'!$B$2:$B$17,MATCH(D9,'祝日'!$A$2:$A$17,0)),IFERROR(INDEX('祝日'!$B$22:$B$37,MATCH(D9,'祝日'!$A$22:$A$37,0)),IF(COUNTIF('祝日'!$D$2:$D$17,D9)+COUNTIF('祝日'!$D$22:$D$37,D9)&gt;0,"振替休日",IF(COUNTIF('祝日'!$E$2:$E$17,D9)+COUNTIF('祝日'!$E$22:$E$37,D9)&gt;0,"国民の休日",IF(COUNTIF('設定'!$A$11:$A$20,D9)&gt;0,INDEX('設定'!$B$11:$B$20,MATCH(D9,'設定'!$A$11:$A$20,0))&amp;"",""))))))</f>
        <v/>
      </c>
      <c r="E10" s="21">
        <f>IF(E9="","",IFERROR(INDEX('祝日'!$B$2:$B$17,MATCH(E9,'祝日'!$A$2:$A$17,0)),IFERROR(INDEX('祝日'!$B$22:$B$37,MATCH(E9,'祝日'!$A$22:$A$37,0)),IF(COUNTIF('祝日'!$D$2:$D$17,E9)+COUNTIF('祝日'!$D$22:$D$37,E9)&gt;0,"振替休日",IF(COUNTIF('祝日'!$E$2:$E$17,E9)+COUNTIF('祝日'!$E$22:$E$37,E9)&gt;0,"国民の休日",IF(COUNTIF('設定'!$A$11:$A$20,E9)&gt;0,INDEX('設定'!$B$11:$B$20,MATCH(E9,'設定'!$A$11:$A$20,0))&amp;"",""))))))</f>
        <v/>
      </c>
      <c r="F10" s="21">
        <f>IF(F9="","",IFERROR(INDEX('祝日'!$B$2:$B$17,MATCH(F9,'祝日'!$A$2:$A$17,0)),IFERROR(INDEX('祝日'!$B$22:$B$37,MATCH(F9,'祝日'!$A$22:$A$37,0)),IF(COUNTIF('祝日'!$D$2:$D$17,F9)+COUNTIF('祝日'!$D$22:$D$37,F9)&gt;0,"振替休日",IF(COUNTIF('祝日'!$E$2:$E$17,F9)+COUNTIF('祝日'!$E$22:$E$37,F9)&gt;0,"国民の休日",IF(COUNTIF('設定'!$A$11:$A$20,F9)&gt;0,INDEX('設定'!$B$11:$B$20,MATCH(F9,'設定'!$A$11:$A$20,0))&amp;"",""))))))</f>
        <v/>
      </c>
      <c r="G10" s="21">
        <f>IF(G9="","",IFERROR(INDEX('祝日'!$B$2:$B$17,MATCH(G9,'祝日'!$A$2:$A$17,0)),IFERROR(INDEX('祝日'!$B$22:$B$37,MATCH(G9,'祝日'!$A$22:$A$37,0)),IF(COUNTIF('祝日'!$D$2:$D$17,G9)+COUNTIF('祝日'!$D$22:$D$37,G9)&gt;0,"振替休日",IF(COUNTIF('祝日'!$E$2:$E$17,G9)+COUNTIF('祝日'!$E$22:$E$37,G9)&gt;0,"国民の休日",IF(COUNTIF('設定'!$A$11:$A$20,G9)&gt;0,INDEX('設定'!$B$11:$B$20,MATCH(G9,'設定'!$A$11:$A$20,0))&amp;"",""))))))</f>
        <v/>
      </c>
    </row>
    <row r="11" ht="70" customHeight="1">
      <c r="A11" s="22" t="n"/>
      <c r="B11" s="22" t="n"/>
      <c r="C11" s="22" t="n"/>
      <c r="D11" s="22" t="n"/>
      <c r="E11" s="22" t="n"/>
      <c r="F11" s="22" t="n"/>
      <c r="G11" s="22" t="n"/>
    </row>
    <row r="12" ht="20" customHeight="1">
      <c r="A12" s="39">
        <f>IF(MONTH(($A$1-WEEKDAY($A$1,'設定'!$B$3)+1+21))=MONTH($A$1),($A$1-WEEKDAY($A$1,'設定'!$B$3)+1+21),"")</f>
        <v/>
      </c>
      <c r="B12" s="39">
        <f>IF(MONTH(($A$1-WEEKDAY($A$1,'設定'!$B$3)+1+22))=MONTH($A$1),($A$1-WEEKDAY($A$1,'設定'!$B$3)+1+22),"")</f>
        <v/>
      </c>
      <c r="C12" s="39">
        <f>IF(MONTH(($A$1-WEEKDAY($A$1,'設定'!$B$3)+1+23))=MONTH($A$1),($A$1-WEEKDAY($A$1,'設定'!$B$3)+1+23),"")</f>
        <v/>
      </c>
      <c r="D12" s="39">
        <f>IF(MONTH(($A$1-WEEKDAY($A$1,'設定'!$B$3)+1+24))=MONTH($A$1),($A$1-WEEKDAY($A$1,'設定'!$B$3)+1+24),"")</f>
        <v/>
      </c>
      <c r="E12" s="39">
        <f>IF(MONTH(($A$1-WEEKDAY($A$1,'設定'!$B$3)+1+25))=MONTH($A$1),($A$1-WEEKDAY($A$1,'設定'!$B$3)+1+25),"")</f>
        <v/>
      </c>
      <c r="F12" s="39">
        <f>IF(MONTH(($A$1-WEEKDAY($A$1,'設定'!$B$3)+1+26))=MONTH($A$1),($A$1-WEEKDAY($A$1,'設定'!$B$3)+1+26),"")</f>
        <v/>
      </c>
      <c r="G12" s="39">
        <f>IF(MONTH(($A$1-WEEKDAY($A$1,'設定'!$B$3)+1+27))=MONTH($A$1),($A$1-WEEKDAY($A$1,'設定'!$B$3)+1+27),"")</f>
        <v/>
      </c>
    </row>
    <row r="13" ht="12" customHeight="1">
      <c r="A13" s="21">
        <f>IF(A12="","",IFERROR(INDEX('祝日'!$B$2:$B$17,MATCH(A12,'祝日'!$A$2:$A$17,0)),IFERROR(INDEX('祝日'!$B$22:$B$37,MATCH(A12,'祝日'!$A$22:$A$37,0)),IF(COUNTIF('祝日'!$D$2:$D$17,A12)+COUNTIF('祝日'!$D$22:$D$37,A12)&gt;0,"振替休日",IF(COUNTIF('祝日'!$E$2:$E$17,A12)+COUNTIF('祝日'!$E$22:$E$37,A12)&gt;0,"国民の休日",IF(COUNTIF('設定'!$A$11:$A$20,A12)&gt;0,INDEX('設定'!$B$11:$B$20,MATCH(A12,'設定'!$A$11:$A$20,0))&amp;"",""))))))</f>
        <v/>
      </c>
      <c r="B13" s="21">
        <f>IF(B12="","",IFERROR(INDEX('祝日'!$B$2:$B$17,MATCH(B12,'祝日'!$A$2:$A$17,0)),IFERROR(INDEX('祝日'!$B$22:$B$37,MATCH(B12,'祝日'!$A$22:$A$37,0)),IF(COUNTIF('祝日'!$D$2:$D$17,B12)+COUNTIF('祝日'!$D$22:$D$37,B12)&gt;0,"振替休日",IF(COUNTIF('祝日'!$E$2:$E$17,B12)+COUNTIF('祝日'!$E$22:$E$37,B12)&gt;0,"国民の休日",IF(COUNTIF('設定'!$A$11:$A$20,B12)&gt;0,INDEX('設定'!$B$11:$B$20,MATCH(B12,'設定'!$A$11:$A$20,0))&amp;"",""))))))</f>
        <v/>
      </c>
      <c r="C13" s="21">
        <f>IF(C12="","",IFERROR(INDEX('祝日'!$B$2:$B$17,MATCH(C12,'祝日'!$A$2:$A$17,0)),IFERROR(INDEX('祝日'!$B$22:$B$37,MATCH(C12,'祝日'!$A$22:$A$37,0)),IF(COUNTIF('祝日'!$D$2:$D$17,C12)+COUNTIF('祝日'!$D$22:$D$37,C12)&gt;0,"振替休日",IF(COUNTIF('祝日'!$E$2:$E$17,C12)+COUNTIF('祝日'!$E$22:$E$37,C12)&gt;0,"国民の休日",IF(COUNTIF('設定'!$A$11:$A$20,C12)&gt;0,INDEX('設定'!$B$11:$B$20,MATCH(C12,'設定'!$A$11:$A$20,0))&amp;"",""))))))</f>
        <v/>
      </c>
      <c r="D13" s="21">
        <f>IF(D12="","",IFERROR(INDEX('祝日'!$B$2:$B$17,MATCH(D12,'祝日'!$A$2:$A$17,0)),IFERROR(INDEX('祝日'!$B$22:$B$37,MATCH(D12,'祝日'!$A$22:$A$37,0)),IF(COUNTIF('祝日'!$D$2:$D$17,D12)+COUNTIF('祝日'!$D$22:$D$37,D12)&gt;0,"振替休日",IF(COUNTIF('祝日'!$E$2:$E$17,D12)+COUNTIF('祝日'!$E$22:$E$37,D12)&gt;0,"国民の休日",IF(COUNTIF('設定'!$A$11:$A$20,D12)&gt;0,INDEX('設定'!$B$11:$B$20,MATCH(D12,'設定'!$A$11:$A$20,0))&amp;"",""))))))</f>
        <v/>
      </c>
      <c r="E13" s="21">
        <f>IF(E12="","",IFERROR(INDEX('祝日'!$B$2:$B$17,MATCH(E12,'祝日'!$A$2:$A$17,0)),IFERROR(INDEX('祝日'!$B$22:$B$37,MATCH(E12,'祝日'!$A$22:$A$37,0)),IF(COUNTIF('祝日'!$D$2:$D$17,E12)+COUNTIF('祝日'!$D$22:$D$37,E12)&gt;0,"振替休日",IF(COUNTIF('祝日'!$E$2:$E$17,E12)+COUNTIF('祝日'!$E$22:$E$37,E12)&gt;0,"国民の休日",IF(COUNTIF('設定'!$A$11:$A$20,E12)&gt;0,INDEX('設定'!$B$11:$B$20,MATCH(E12,'設定'!$A$11:$A$20,0))&amp;"",""))))))</f>
        <v/>
      </c>
      <c r="F13" s="21">
        <f>IF(F12="","",IFERROR(INDEX('祝日'!$B$2:$B$17,MATCH(F12,'祝日'!$A$2:$A$17,0)),IFERROR(INDEX('祝日'!$B$22:$B$37,MATCH(F12,'祝日'!$A$22:$A$37,0)),IF(COUNTIF('祝日'!$D$2:$D$17,F12)+COUNTIF('祝日'!$D$22:$D$37,F12)&gt;0,"振替休日",IF(COUNTIF('祝日'!$E$2:$E$17,F12)+COUNTIF('祝日'!$E$22:$E$37,F12)&gt;0,"国民の休日",IF(COUNTIF('設定'!$A$11:$A$20,F12)&gt;0,INDEX('設定'!$B$11:$B$20,MATCH(F12,'設定'!$A$11:$A$20,0))&amp;"",""))))))</f>
        <v/>
      </c>
      <c r="G13" s="21">
        <f>IF(G12="","",IFERROR(INDEX('祝日'!$B$2:$B$17,MATCH(G12,'祝日'!$A$2:$A$17,0)),IFERROR(INDEX('祝日'!$B$22:$B$37,MATCH(G12,'祝日'!$A$22:$A$37,0)),IF(COUNTIF('祝日'!$D$2:$D$17,G12)+COUNTIF('祝日'!$D$22:$D$37,G12)&gt;0,"振替休日",IF(COUNTIF('祝日'!$E$2:$E$17,G12)+COUNTIF('祝日'!$E$22:$E$37,G12)&gt;0,"国民の休日",IF(COUNTIF('設定'!$A$11:$A$20,G12)&gt;0,INDEX('設定'!$B$11:$B$20,MATCH(G12,'設定'!$A$11:$A$20,0))&amp;"",""))))))</f>
        <v/>
      </c>
    </row>
    <row r="14" ht="70" customHeight="1">
      <c r="A14" s="22" t="n"/>
      <c r="B14" s="22" t="n"/>
      <c r="C14" s="22" t="n"/>
      <c r="D14" s="22" t="n"/>
      <c r="E14" s="22" t="n"/>
      <c r="F14" s="22" t="n"/>
      <c r="G14" s="22" t="n"/>
    </row>
    <row r="15" ht="20" customHeight="1">
      <c r="A15" s="39">
        <f>IF(MONTH(($A$1-WEEKDAY($A$1,'設定'!$B$3)+1+28))=MONTH($A$1),($A$1-WEEKDAY($A$1,'設定'!$B$3)+1+28),"")</f>
        <v/>
      </c>
      <c r="B15" s="39">
        <f>IF(MONTH(($A$1-WEEKDAY($A$1,'設定'!$B$3)+1+29))=MONTH($A$1),($A$1-WEEKDAY($A$1,'設定'!$B$3)+1+29),"")</f>
        <v/>
      </c>
      <c r="C15" s="39">
        <f>IF(MONTH(($A$1-WEEKDAY($A$1,'設定'!$B$3)+1+30))=MONTH($A$1),($A$1-WEEKDAY($A$1,'設定'!$B$3)+1+30),"")</f>
        <v/>
      </c>
      <c r="D15" s="39">
        <f>IF(MONTH(($A$1-WEEKDAY($A$1,'設定'!$B$3)+1+31))=MONTH($A$1),($A$1-WEEKDAY($A$1,'設定'!$B$3)+1+31),"")</f>
        <v/>
      </c>
      <c r="E15" s="39">
        <f>IF(MONTH(($A$1-WEEKDAY($A$1,'設定'!$B$3)+1+32))=MONTH($A$1),($A$1-WEEKDAY($A$1,'設定'!$B$3)+1+32),"")</f>
        <v/>
      </c>
      <c r="F15" s="39">
        <f>IF(MONTH(($A$1-WEEKDAY($A$1,'設定'!$B$3)+1+33))=MONTH($A$1),($A$1-WEEKDAY($A$1,'設定'!$B$3)+1+33),"")</f>
        <v/>
      </c>
      <c r="G15" s="39">
        <f>IF(MONTH(($A$1-WEEKDAY($A$1,'設定'!$B$3)+1+34))=MONTH($A$1),($A$1-WEEKDAY($A$1,'設定'!$B$3)+1+34),"")</f>
        <v/>
      </c>
    </row>
    <row r="16" ht="12" customHeight="1">
      <c r="A16" s="21">
        <f>IF(A15="","",IFERROR(INDEX('祝日'!$B$2:$B$17,MATCH(A15,'祝日'!$A$2:$A$17,0)),IFERROR(INDEX('祝日'!$B$22:$B$37,MATCH(A15,'祝日'!$A$22:$A$37,0)),IF(COUNTIF('祝日'!$D$2:$D$17,A15)+COUNTIF('祝日'!$D$22:$D$37,A15)&gt;0,"振替休日",IF(COUNTIF('祝日'!$E$2:$E$17,A15)+COUNTIF('祝日'!$E$22:$E$37,A15)&gt;0,"国民の休日",IF(COUNTIF('設定'!$A$11:$A$20,A15)&gt;0,INDEX('設定'!$B$11:$B$20,MATCH(A15,'設定'!$A$11:$A$20,0))&amp;"",""))))))</f>
        <v/>
      </c>
      <c r="B16" s="21">
        <f>IF(B15="","",IFERROR(INDEX('祝日'!$B$2:$B$17,MATCH(B15,'祝日'!$A$2:$A$17,0)),IFERROR(INDEX('祝日'!$B$22:$B$37,MATCH(B15,'祝日'!$A$22:$A$37,0)),IF(COUNTIF('祝日'!$D$2:$D$17,B15)+COUNTIF('祝日'!$D$22:$D$37,B15)&gt;0,"振替休日",IF(COUNTIF('祝日'!$E$2:$E$17,B15)+COUNTIF('祝日'!$E$22:$E$37,B15)&gt;0,"国民の休日",IF(COUNTIF('設定'!$A$11:$A$20,B15)&gt;0,INDEX('設定'!$B$11:$B$20,MATCH(B15,'設定'!$A$11:$A$20,0))&amp;"",""))))))</f>
        <v/>
      </c>
      <c r="C16" s="21">
        <f>IF(C15="","",IFERROR(INDEX('祝日'!$B$2:$B$17,MATCH(C15,'祝日'!$A$2:$A$17,0)),IFERROR(INDEX('祝日'!$B$22:$B$37,MATCH(C15,'祝日'!$A$22:$A$37,0)),IF(COUNTIF('祝日'!$D$2:$D$17,C15)+COUNTIF('祝日'!$D$22:$D$37,C15)&gt;0,"振替休日",IF(COUNTIF('祝日'!$E$2:$E$17,C15)+COUNTIF('祝日'!$E$22:$E$37,C15)&gt;0,"国民の休日",IF(COUNTIF('設定'!$A$11:$A$20,C15)&gt;0,INDEX('設定'!$B$11:$B$20,MATCH(C15,'設定'!$A$11:$A$20,0))&amp;"",""))))))</f>
        <v/>
      </c>
      <c r="D16" s="21">
        <f>IF(D15="","",IFERROR(INDEX('祝日'!$B$2:$B$17,MATCH(D15,'祝日'!$A$2:$A$17,0)),IFERROR(INDEX('祝日'!$B$22:$B$37,MATCH(D15,'祝日'!$A$22:$A$37,0)),IF(COUNTIF('祝日'!$D$2:$D$17,D15)+COUNTIF('祝日'!$D$22:$D$37,D15)&gt;0,"振替休日",IF(COUNTIF('祝日'!$E$2:$E$17,D15)+COUNTIF('祝日'!$E$22:$E$37,D15)&gt;0,"国民の休日",IF(COUNTIF('設定'!$A$11:$A$20,D15)&gt;0,INDEX('設定'!$B$11:$B$20,MATCH(D15,'設定'!$A$11:$A$20,0))&amp;"",""))))))</f>
        <v/>
      </c>
      <c r="E16" s="21">
        <f>IF(E15="","",IFERROR(INDEX('祝日'!$B$2:$B$17,MATCH(E15,'祝日'!$A$2:$A$17,0)),IFERROR(INDEX('祝日'!$B$22:$B$37,MATCH(E15,'祝日'!$A$22:$A$37,0)),IF(COUNTIF('祝日'!$D$2:$D$17,E15)+COUNTIF('祝日'!$D$22:$D$37,E15)&gt;0,"振替休日",IF(COUNTIF('祝日'!$E$2:$E$17,E15)+COUNTIF('祝日'!$E$22:$E$37,E15)&gt;0,"国民の休日",IF(COUNTIF('設定'!$A$11:$A$20,E15)&gt;0,INDEX('設定'!$B$11:$B$20,MATCH(E15,'設定'!$A$11:$A$20,0))&amp;"",""))))))</f>
        <v/>
      </c>
      <c r="F16" s="21">
        <f>IF(F15="","",IFERROR(INDEX('祝日'!$B$2:$B$17,MATCH(F15,'祝日'!$A$2:$A$17,0)),IFERROR(INDEX('祝日'!$B$22:$B$37,MATCH(F15,'祝日'!$A$22:$A$37,0)),IF(COUNTIF('祝日'!$D$2:$D$17,F15)+COUNTIF('祝日'!$D$22:$D$37,F15)&gt;0,"振替休日",IF(COUNTIF('祝日'!$E$2:$E$17,F15)+COUNTIF('祝日'!$E$22:$E$37,F15)&gt;0,"国民の休日",IF(COUNTIF('設定'!$A$11:$A$20,F15)&gt;0,INDEX('設定'!$B$11:$B$20,MATCH(F15,'設定'!$A$11:$A$20,0))&amp;"",""))))))</f>
        <v/>
      </c>
      <c r="G16" s="21">
        <f>IF(G15="","",IFERROR(INDEX('祝日'!$B$2:$B$17,MATCH(G15,'祝日'!$A$2:$A$17,0)),IFERROR(INDEX('祝日'!$B$22:$B$37,MATCH(G15,'祝日'!$A$22:$A$37,0)),IF(COUNTIF('祝日'!$D$2:$D$17,G15)+COUNTIF('祝日'!$D$22:$D$37,G15)&gt;0,"振替休日",IF(COUNTIF('祝日'!$E$2:$E$17,G15)+COUNTIF('祝日'!$E$22:$E$37,G15)&gt;0,"国民の休日",IF(COUNTIF('設定'!$A$11:$A$20,G15)&gt;0,INDEX('設定'!$B$11:$B$20,MATCH(G15,'設定'!$A$11:$A$20,0))&amp;"",""))))))</f>
        <v/>
      </c>
    </row>
    <row r="17" ht="70" customHeight="1">
      <c r="A17" s="22" t="n"/>
      <c r="B17" s="22" t="n"/>
      <c r="C17" s="22" t="n"/>
      <c r="D17" s="22" t="n"/>
      <c r="E17" s="22" t="n"/>
      <c r="F17" s="22" t="n"/>
      <c r="G17" s="22" t="n"/>
    </row>
    <row r="18" ht="20" customHeight="1">
      <c r="A18" s="39">
        <f>IF(MONTH(($A$1-WEEKDAY($A$1,'設定'!$B$3)+1+35))=MONTH($A$1),($A$1-WEEKDAY($A$1,'設定'!$B$3)+1+35),"")</f>
        <v/>
      </c>
      <c r="B18" s="39">
        <f>IF(MONTH(($A$1-WEEKDAY($A$1,'設定'!$B$3)+1+36))=MONTH($A$1),($A$1-WEEKDAY($A$1,'設定'!$B$3)+1+36),"")</f>
        <v/>
      </c>
      <c r="C18" s="39">
        <f>IF(MONTH(($A$1-WEEKDAY($A$1,'設定'!$B$3)+1+37))=MONTH($A$1),($A$1-WEEKDAY($A$1,'設定'!$B$3)+1+37),"")</f>
        <v/>
      </c>
      <c r="D18" s="39">
        <f>IF(MONTH(($A$1-WEEKDAY($A$1,'設定'!$B$3)+1+38))=MONTH($A$1),($A$1-WEEKDAY($A$1,'設定'!$B$3)+1+38),"")</f>
        <v/>
      </c>
      <c r="E18" s="39">
        <f>IF(MONTH(($A$1-WEEKDAY($A$1,'設定'!$B$3)+1+39))=MONTH($A$1),($A$1-WEEKDAY($A$1,'設定'!$B$3)+1+39),"")</f>
        <v/>
      </c>
      <c r="F18" s="39">
        <f>IF(MONTH(($A$1-WEEKDAY($A$1,'設定'!$B$3)+1+40))=MONTH($A$1),($A$1-WEEKDAY($A$1,'設定'!$B$3)+1+40),"")</f>
        <v/>
      </c>
      <c r="G18" s="39">
        <f>IF(MONTH(($A$1-WEEKDAY($A$1,'設定'!$B$3)+1+41))=MONTH($A$1),($A$1-WEEKDAY($A$1,'設定'!$B$3)+1+41),"")</f>
        <v/>
      </c>
    </row>
    <row r="19" ht="12" customHeight="1">
      <c r="A19" s="21">
        <f>IF(A18="","",IFERROR(INDEX('祝日'!$B$2:$B$17,MATCH(A18,'祝日'!$A$2:$A$17,0)),IFERROR(INDEX('祝日'!$B$22:$B$37,MATCH(A18,'祝日'!$A$22:$A$37,0)),IF(COUNTIF('祝日'!$D$2:$D$17,A18)+COUNTIF('祝日'!$D$22:$D$37,A18)&gt;0,"振替休日",IF(COUNTIF('祝日'!$E$2:$E$17,A18)+COUNTIF('祝日'!$E$22:$E$37,A18)&gt;0,"国民の休日",IF(COUNTIF('設定'!$A$11:$A$20,A18)&gt;0,INDEX('設定'!$B$11:$B$20,MATCH(A18,'設定'!$A$11:$A$20,0))&amp;"",""))))))</f>
        <v/>
      </c>
      <c r="B19" s="21">
        <f>IF(B18="","",IFERROR(INDEX('祝日'!$B$2:$B$17,MATCH(B18,'祝日'!$A$2:$A$17,0)),IFERROR(INDEX('祝日'!$B$22:$B$37,MATCH(B18,'祝日'!$A$22:$A$37,0)),IF(COUNTIF('祝日'!$D$2:$D$17,B18)+COUNTIF('祝日'!$D$22:$D$37,B18)&gt;0,"振替休日",IF(COUNTIF('祝日'!$E$2:$E$17,B18)+COUNTIF('祝日'!$E$22:$E$37,B18)&gt;0,"国民の休日",IF(COUNTIF('設定'!$A$11:$A$20,B18)&gt;0,INDEX('設定'!$B$11:$B$20,MATCH(B18,'設定'!$A$11:$A$20,0))&amp;"",""))))))</f>
        <v/>
      </c>
      <c r="C19" s="21">
        <f>IF(C18="","",IFERROR(INDEX('祝日'!$B$2:$B$17,MATCH(C18,'祝日'!$A$2:$A$17,0)),IFERROR(INDEX('祝日'!$B$22:$B$37,MATCH(C18,'祝日'!$A$22:$A$37,0)),IF(COUNTIF('祝日'!$D$2:$D$17,C18)+COUNTIF('祝日'!$D$22:$D$37,C18)&gt;0,"振替休日",IF(COUNTIF('祝日'!$E$2:$E$17,C18)+COUNTIF('祝日'!$E$22:$E$37,C18)&gt;0,"国民の休日",IF(COUNTIF('設定'!$A$11:$A$20,C18)&gt;0,INDEX('設定'!$B$11:$B$20,MATCH(C18,'設定'!$A$11:$A$20,0))&amp;"",""))))))</f>
        <v/>
      </c>
      <c r="D19" s="21">
        <f>IF(D18="","",IFERROR(INDEX('祝日'!$B$2:$B$17,MATCH(D18,'祝日'!$A$2:$A$17,0)),IFERROR(INDEX('祝日'!$B$22:$B$37,MATCH(D18,'祝日'!$A$22:$A$37,0)),IF(COUNTIF('祝日'!$D$2:$D$17,D18)+COUNTIF('祝日'!$D$22:$D$37,D18)&gt;0,"振替休日",IF(COUNTIF('祝日'!$E$2:$E$17,D18)+COUNTIF('祝日'!$E$22:$E$37,D18)&gt;0,"国民の休日",IF(COUNTIF('設定'!$A$11:$A$20,D18)&gt;0,INDEX('設定'!$B$11:$B$20,MATCH(D18,'設定'!$A$11:$A$20,0))&amp;"",""))))))</f>
        <v/>
      </c>
      <c r="E19" s="21">
        <f>IF(E18="","",IFERROR(INDEX('祝日'!$B$2:$B$17,MATCH(E18,'祝日'!$A$2:$A$17,0)),IFERROR(INDEX('祝日'!$B$22:$B$37,MATCH(E18,'祝日'!$A$22:$A$37,0)),IF(COUNTIF('祝日'!$D$2:$D$17,E18)+COUNTIF('祝日'!$D$22:$D$37,E18)&gt;0,"振替休日",IF(COUNTIF('祝日'!$E$2:$E$17,E18)+COUNTIF('祝日'!$E$22:$E$37,E18)&gt;0,"国民の休日",IF(COUNTIF('設定'!$A$11:$A$20,E18)&gt;0,INDEX('設定'!$B$11:$B$20,MATCH(E18,'設定'!$A$11:$A$20,0))&amp;"",""))))))</f>
        <v/>
      </c>
      <c r="F19" s="21">
        <f>IF(F18="","",IFERROR(INDEX('祝日'!$B$2:$B$17,MATCH(F18,'祝日'!$A$2:$A$17,0)),IFERROR(INDEX('祝日'!$B$22:$B$37,MATCH(F18,'祝日'!$A$22:$A$37,0)),IF(COUNTIF('祝日'!$D$2:$D$17,F18)+COUNTIF('祝日'!$D$22:$D$37,F18)&gt;0,"振替休日",IF(COUNTIF('祝日'!$E$2:$E$17,F18)+COUNTIF('祝日'!$E$22:$E$37,F18)&gt;0,"国民の休日",IF(COUNTIF('設定'!$A$11:$A$20,F18)&gt;0,INDEX('設定'!$B$11:$B$20,MATCH(F18,'設定'!$A$11:$A$20,0))&amp;"",""))))))</f>
        <v/>
      </c>
      <c r="G19" s="21">
        <f>IF(G18="","",IFERROR(INDEX('祝日'!$B$2:$B$17,MATCH(G18,'祝日'!$A$2:$A$17,0)),IFERROR(INDEX('祝日'!$B$22:$B$37,MATCH(G18,'祝日'!$A$22:$A$37,0)),IF(COUNTIF('祝日'!$D$2:$D$17,G18)+COUNTIF('祝日'!$D$22:$D$37,G18)&gt;0,"振替休日",IF(COUNTIF('祝日'!$E$2:$E$17,G18)+COUNTIF('祝日'!$E$22:$E$37,G18)&gt;0,"国民の休日",IF(COUNTIF('設定'!$A$11:$A$20,G18)&gt;0,INDEX('設定'!$B$11:$B$20,MATCH(G18,'設定'!$A$11:$A$20,0))&amp;"",""))))))</f>
        <v/>
      </c>
    </row>
    <row r="20" ht="70" customHeight="1">
      <c r="A20" s="22" t="n"/>
      <c r="B20" s="22" t="n"/>
      <c r="C20" s="22" t="n"/>
      <c r="D20" s="22" t="n"/>
      <c r="E20" s="22" t="n"/>
      <c r="F20" s="22" t="n"/>
      <c r="G20" s="22" t="n"/>
    </row>
    <row r="21" ht="34" customHeight="1">
      <c r="A21" s="38">
        <f>DATE('設定'!$B$2+INT(('設定'!$B$4-1+1)/12),MOD('設定'!$B$4-1+1,12)+1,1)</f>
        <v/>
      </c>
      <c r="B21" s="28" t="n"/>
      <c r="C21" s="28" t="n"/>
      <c r="D21" s="28" t="n"/>
      <c r="E21" s="28" t="n"/>
      <c r="F21" s="28" t="n"/>
      <c r="G21" s="28" t="n"/>
    </row>
    <row r="22" ht="18" customHeight="1">
      <c r="A22" s="32">
        <f>CHOOSE(MOD(0+IF('設定'!$B$3=2,1,0),7)+1,"日","月","火","水","木","金","土")</f>
        <v/>
      </c>
      <c r="B22" s="32">
        <f>CHOOSE(MOD(1+IF('設定'!$B$3=2,1,0),7)+1,"日","月","火","水","木","金","土")</f>
        <v/>
      </c>
      <c r="C22" s="32">
        <f>CHOOSE(MOD(2+IF('設定'!$B$3=2,1,0),7)+1,"日","月","火","水","木","金","土")</f>
        <v/>
      </c>
      <c r="D22" s="32">
        <f>CHOOSE(MOD(3+IF('設定'!$B$3=2,1,0),7)+1,"日","月","火","水","木","金","土")</f>
        <v/>
      </c>
      <c r="E22" s="32">
        <f>CHOOSE(MOD(4+IF('設定'!$B$3=2,1,0),7)+1,"日","月","火","水","木","金","土")</f>
        <v/>
      </c>
      <c r="F22" s="32">
        <f>CHOOSE(MOD(5+IF('設定'!$B$3=2,1,0),7)+1,"日","月","火","水","木","金","土")</f>
        <v/>
      </c>
      <c r="G22" s="32">
        <f>CHOOSE(MOD(6+IF('設定'!$B$3=2,1,0),7)+1,"日","月","火","水","木","金","土")</f>
        <v/>
      </c>
    </row>
    <row r="23" ht="20" customHeight="1">
      <c r="A23" s="39">
        <f>IF(MONTH(($A$21-WEEKDAY($A$21,'設定'!$B$3)+1+0))=MONTH($A$21),($A$21-WEEKDAY($A$21,'設定'!$B$3)+1+0),"")</f>
        <v/>
      </c>
      <c r="B23" s="39">
        <f>IF(MONTH(($A$21-WEEKDAY($A$21,'設定'!$B$3)+1+1))=MONTH($A$21),($A$21-WEEKDAY($A$21,'設定'!$B$3)+1+1),"")</f>
        <v/>
      </c>
      <c r="C23" s="39">
        <f>IF(MONTH(($A$21-WEEKDAY($A$21,'設定'!$B$3)+1+2))=MONTH($A$21),($A$21-WEEKDAY($A$21,'設定'!$B$3)+1+2),"")</f>
        <v/>
      </c>
      <c r="D23" s="39">
        <f>IF(MONTH(($A$21-WEEKDAY($A$21,'設定'!$B$3)+1+3))=MONTH($A$21),($A$21-WEEKDAY($A$21,'設定'!$B$3)+1+3),"")</f>
        <v/>
      </c>
      <c r="E23" s="39">
        <f>IF(MONTH(($A$21-WEEKDAY($A$21,'設定'!$B$3)+1+4))=MONTH($A$21),($A$21-WEEKDAY($A$21,'設定'!$B$3)+1+4),"")</f>
        <v/>
      </c>
      <c r="F23" s="39">
        <f>IF(MONTH(($A$21-WEEKDAY($A$21,'設定'!$B$3)+1+5))=MONTH($A$21),($A$21-WEEKDAY($A$21,'設定'!$B$3)+1+5),"")</f>
        <v/>
      </c>
      <c r="G23" s="39">
        <f>IF(MONTH(($A$21-WEEKDAY($A$21,'設定'!$B$3)+1+6))=MONTH($A$21),($A$21-WEEKDAY($A$21,'設定'!$B$3)+1+6),"")</f>
        <v/>
      </c>
    </row>
    <row r="24" ht="12" customHeight="1">
      <c r="A24" s="21">
        <f>IF(A23="","",IFERROR(INDEX('祝日'!$B$2:$B$17,MATCH(A23,'祝日'!$A$2:$A$17,0)),IFERROR(INDEX('祝日'!$B$22:$B$37,MATCH(A23,'祝日'!$A$22:$A$37,0)),IF(COUNTIF('祝日'!$D$2:$D$17,A23)+COUNTIF('祝日'!$D$22:$D$37,A23)&gt;0,"振替休日",IF(COUNTIF('祝日'!$E$2:$E$17,A23)+COUNTIF('祝日'!$E$22:$E$37,A23)&gt;0,"国民の休日",IF(COUNTIF('設定'!$A$11:$A$20,A23)&gt;0,INDEX('設定'!$B$11:$B$20,MATCH(A23,'設定'!$A$11:$A$20,0))&amp;"",""))))))</f>
        <v/>
      </c>
      <c r="B24" s="21">
        <f>IF(B23="","",IFERROR(INDEX('祝日'!$B$2:$B$17,MATCH(B23,'祝日'!$A$2:$A$17,0)),IFERROR(INDEX('祝日'!$B$22:$B$37,MATCH(B23,'祝日'!$A$22:$A$37,0)),IF(COUNTIF('祝日'!$D$2:$D$17,B23)+COUNTIF('祝日'!$D$22:$D$37,B23)&gt;0,"振替休日",IF(COUNTIF('祝日'!$E$2:$E$17,B23)+COUNTIF('祝日'!$E$22:$E$37,B23)&gt;0,"国民の休日",IF(COUNTIF('設定'!$A$11:$A$20,B23)&gt;0,INDEX('設定'!$B$11:$B$20,MATCH(B23,'設定'!$A$11:$A$20,0))&amp;"",""))))))</f>
        <v/>
      </c>
      <c r="C24" s="21">
        <f>IF(C23="","",IFERROR(INDEX('祝日'!$B$2:$B$17,MATCH(C23,'祝日'!$A$2:$A$17,0)),IFERROR(INDEX('祝日'!$B$22:$B$37,MATCH(C23,'祝日'!$A$22:$A$37,0)),IF(COUNTIF('祝日'!$D$2:$D$17,C23)+COUNTIF('祝日'!$D$22:$D$37,C23)&gt;0,"振替休日",IF(COUNTIF('祝日'!$E$2:$E$17,C23)+COUNTIF('祝日'!$E$22:$E$37,C23)&gt;0,"国民の休日",IF(COUNTIF('設定'!$A$11:$A$20,C23)&gt;0,INDEX('設定'!$B$11:$B$20,MATCH(C23,'設定'!$A$11:$A$20,0))&amp;"",""))))))</f>
        <v/>
      </c>
      <c r="D24" s="21">
        <f>IF(D23="","",IFERROR(INDEX('祝日'!$B$2:$B$17,MATCH(D23,'祝日'!$A$2:$A$17,0)),IFERROR(INDEX('祝日'!$B$22:$B$37,MATCH(D23,'祝日'!$A$22:$A$37,0)),IF(COUNTIF('祝日'!$D$2:$D$17,D23)+COUNTIF('祝日'!$D$22:$D$37,D23)&gt;0,"振替休日",IF(COUNTIF('祝日'!$E$2:$E$17,D23)+COUNTIF('祝日'!$E$22:$E$37,D23)&gt;0,"国民の休日",IF(COUNTIF('設定'!$A$11:$A$20,D23)&gt;0,INDEX('設定'!$B$11:$B$20,MATCH(D23,'設定'!$A$11:$A$20,0))&amp;"",""))))))</f>
        <v/>
      </c>
      <c r="E24" s="21">
        <f>IF(E23="","",IFERROR(INDEX('祝日'!$B$2:$B$17,MATCH(E23,'祝日'!$A$2:$A$17,0)),IFERROR(INDEX('祝日'!$B$22:$B$37,MATCH(E23,'祝日'!$A$22:$A$37,0)),IF(COUNTIF('祝日'!$D$2:$D$17,E23)+COUNTIF('祝日'!$D$22:$D$37,E23)&gt;0,"振替休日",IF(COUNTIF('祝日'!$E$2:$E$17,E23)+COUNTIF('祝日'!$E$22:$E$37,E23)&gt;0,"国民の休日",IF(COUNTIF('設定'!$A$11:$A$20,E23)&gt;0,INDEX('設定'!$B$11:$B$20,MATCH(E23,'設定'!$A$11:$A$20,0))&amp;"",""))))))</f>
        <v/>
      </c>
      <c r="F24" s="21">
        <f>IF(F23="","",IFERROR(INDEX('祝日'!$B$2:$B$17,MATCH(F23,'祝日'!$A$2:$A$17,0)),IFERROR(INDEX('祝日'!$B$22:$B$37,MATCH(F23,'祝日'!$A$22:$A$37,0)),IF(COUNTIF('祝日'!$D$2:$D$17,F23)+COUNTIF('祝日'!$D$22:$D$37,F23)&gt;0,"振替休日",IF(COUNTIF('祝日'!$E$2:$E$17,F23)+COUNTIF('祝日'!$E$22:$E$37,F23)&gt;0,"国民の休日",IF(COUNTIF('設定'!$A$11:$A$20,F23)&gt;0,INDEX('設定'!$B$11:$B$20,MATCH(F23,'設定'!$A$11:$A$20,0))&amp;"",""))))))</f>
        <v/>
      </c>
      <c r="G24" s="21">
        <f>IF(G23="","",IFERROR(INDEX('祝日'!$B$2:$B$17,MATCH(G23,'祝日'!$A$2:$A$17,0)),IFERROR(INDEX('祝日'!$B$22:$B$37,MATCH(G23,'祝日'!$A$22:$A$37,0)),IF(COUNTIF('祝日'!$D$2:$D$17,G23)+COUNTIF('祝日'!$D$22:$D$37,G23)&gt;0,"振替休日",IF(COUNTIF('祝日'!$E$2:$E$17,G23)+COUNTIF('祝日'!$E$22:$E$37,G23)&gt;0,"国民の休日",IF(COUNTIF('設定'!$A$11:$A$20,G23)&gt;0,INDEX('設定'!$B$11:$B$20,MATCH(G23,'設定'!$A$11:$A$20,0))&amp;"",""))))))</f>
        <v/>
      </c>
    </row>
    <row r="25" ht="70" customHeight="1">
      <c r="A25" s="22" t="n"/>
      <c r="B25" s="22" t="n"/>
      <c r="C25" s="22" t="n"/>
      <c r="D25" s="22" t="n"/>
      <c r="E25" s="22" t="n"/>
      <c r="F25" s="22" t="n"/>
      <c r="G25" s="22" t="n"/>
    </row>
    <row r="26" ht="20" customHeight="1">
      <c r="A26" s="39">
        <f>IF(MONTH(($A$21-WEEKDAY($A$21,'設定'!$B$3)+1+7))=MONTH($A$21),($A$21-WEEKDAY($A$21,'設定'!$B$3)+1+7),"")</f>
        <v/>
      </c>
      <c r="B26" s="39">
        <f>IF(MONTH(($A$21-WEEKDAY($A$21,'設定'!$B$3)+1+8))=MONTH($A$21),($A$21-WEEKDAY($A$21,'設定'!$B$3)+1+8),"")</f>
        <v/>
      </c>
      <c r="C26" s="39">
        <f>IF(MONTH(($A$21-WEEKDAY($A$21,'設定'!$B$3)+1+9))=MONTH($A$21),($A$21-WEEKDAY($A$21,'設定'!$B$3)+1+9),"")</f>
        <v/>
      </c>
      <c r="D26" s="39">
        <f>IF(MONTH(($A$21-WEEKDAY($A$21,'設定'!$B$3)+1+10))=MONTH($A$21),($A$21-WEEKDAY($A$21,'設定'!$B$3)+1+10),"")</f>
        <v/>
      </c>
      <c r="E26" s="39">
        <f>IF(MONTH(($A$21-WEEKDAY($A$21,'設定'!$B$3)+1+11))=MONTH($A$21),($A$21-WEEKDAY($A$21,'設定'!$B$3)+1+11),"")</f>
        <v/>
      </c>
      <c r="F26" s="39">
        <f>IF(MONTH(($A$21-WEEKDAY($A$21,'設定'!$B$3)+1+12))=MONTH($A$21),($A$21-WEEKDAY($A$21,'設定'!$B$3)+1+12),"")</f>
        <v/>
      </c>
      <c r="G26" s="39">
        <f>IF(MONTH(($A$21-WEEKDAY($A$21,'設定'!$B$3)+1+13))=MONTH($A$21),($A$21-WEEKDAY($A$21,'設定'!$B$3)+1+13),"")</f>
        <v/>
      </c>
    </row>
    <row r="27" ht="12" customHeight="1">
      <c r="A27" s="21">
        <f>IF(A26="","",IFERROR(INDEX('祝日'!$B$2:$B$17,MATCH(A26,'祝日'!$A$2:$A$17,0)),IFERROR(INDEX('祝日'!$B$22:$B$37,MATCH(A26,'祝日'!$A$22:$A$37,0)),IF(COUNTIF('祝日'!$D$2:$D$17,A26)+COUNTIF('祝日'!$D$22:$D$37,A26)&gt;0,"振替休日",IF(COUNTIF('祝日'!$E$2:$E$17,A26)+COUNTIF('祝日'!$E$22:$E$37,A26)&gt;0,"国民の休日",IF(COUNTIF('設定'!$A$11:$A$20,A26)&gt;0,INDEX('設定'!$B$11:$B$20,MATCH(A26,'設定'!$A$11:$A$20,0))&amp;"",""))))))</f>
        <v/>
      </c>
      <c r="B27" s="21">
        <f>IF(B26="","",IFERROR(INDEX('祝日'!$B$2:$B$17,MATCH(B26,'祝日'!$A$2:$A$17,0)),IFERROR(INDEX('祝日'!$B$22:$B$37,MATCH(B26,'祝日'!$A$22:$A$37,0)),IF(COUNTIF('祝日'!$D$2:$D$17,B26)+COUNTIF('祝日'!$D$22:$D$37,B26)&gt;0,"振替休日",IF(COUNTIF('祝日'!$E$2:$E$17,B26)+COUNTIF('祝日'!$E$22:$E$37,B26)&gt;0,"国民の休日",IF(COUNTIF('設定'!$A$11:$A$20,B26)&gt;0,INDEX('設定'!$B$11:$B$20,MATCH(B26,'設定'!$A$11:$A$20,0))&amp;"",""))))))</f>
        <v/>
      </c>
      <c r="C27" s="21">
        <f>IF(C26="","",IFERROR(INDEX('祝日'!$B$2:$B$17,MATCH(C26,'祝日'!$A$2:$A$17,0)),IFERROR(INDEX('祝日'!$B$22:$B$37,MATCH(C26,'祝日'!$A$22:$A$37,0)),IF(COUNTIF('祝日'!$D$2:$D$17,C26)+COUNTIF('祝日'!$D$22:$D$37,C26)&gt;0,"振替休日",IF(COUNTIF('祝日'!$E$2:$E$17,C26)+COUNTIF('祝日'!$E$22:$E$37,C26)&gt;0,"国民の休日",IF(COUNTIF('設定'!$A$11:$A$20,C26)&gt;0,INDEX('設定'!$B$11:$B$20,MATCH(C26,'設定'!$A$11:$A$20,0))&amp;"",""))))))</f>
        <v/>
      </c>
      <c r="D27" s="21">
        <f>IF(D26="","",IFERROR(INDEX('祝日'!$B$2:$B$17,MATCH(D26,'祝日'!$A$2:$A$17,0)),IFERROR(INDEX('祝日'!$B$22:$B$37,MATCH(D26,'祝日'!$A$22:$A$37,0)),IF(COUNTIF('祝日'!$D$2:$D$17,D26)+COUNTIF('祝日'!$D$22:$D$37,D26)&gt;0,"振替休日",IF(COUNTIF('祝日'!$E$2:$E$17,D26)+COUNTIF('祝日'!$E$22:$E$37,D26)&gt;0,"国民の休日",IF(COUNTIF('設定'!$A$11:$A$20,D26)&gt;0,INDEX('設定'!$B$11:$B$20,MATCH(D26,'設定'!$A$11:$A$20,0))&amp;"",""))))))</f>
        <v/>
      </c>
      <c r="E27" s="21">
        <f>IF(E26="","",IFERROR(INDEX('祝日'!$B$2:$B$17,MATCH(E26,'祝日'!$A$2:$A$17,0)),IFERROR(INDEX('祝日'!$B$22:$B$37,MATCH(E26,'祝日'!$A$22:$A$37,0)),IF(COUNTIF('祝日'!$D$2:$D$17,E26)+COUNTIF('祝日'!$D$22:$D$37,E26)&gt;0,"振替休日",IF(COUNTIF('祝日'!$E$2:$E$17,E26)+COUNTIF('祝日'!$E$22:$E$37,E26)&gt;0,"国民の休日",IF(COUNTIF('設定'!$A$11:$A$20,E26)&gt;0,INDEX('設定'!$B$11:$B$20,MATCH(E26,'設定'!$A$11:$A$20,0))&amp;"",""))))))</f>
        <v/>
      </c>
      <c r="F27" s="21">
        <f>IF(F26="","",IFERROR(INDEX('祝日'!$B$2:$B$17,MATCH(F26,'祝日'!$A$2:$A$17,0)),IFERROR(INDEX('祝日'!$B$22:$B$37,MATCH(F26,'祝日'!$A$22:$A$37,0)),IF(COUNTIF('祝日'!$D$2:$D$17,F26)+COUNTIF('祝日'!$D$22:$D$37,F26)&gt;0,"振替休日",IF(COUNTIF('祝日'!$E$2:$E$17,F26)+COUNTIF('祝日'!$E$22:$E$37,F26)&gt;0,"国民の休日",IF(COUNTIF('設定'!$A$11:$A$20,F26)&gt;0,INDEX('設定'!$B$11:$B$20,MATCH(F26,'設定'!$A$11:$A$20,0))&amp;"",""))))))</f>
        <v/>
      </c>
      <c r="G27" s="21">
        <f>IF(G26="","",IFERROR(INDEX('祝日'!$B$2:$B$17,MATCH(G26,'祝日'!$A$2:$A$17,0)),IFERROR(INDEX('祝日'!$B$22:$B$37,MATCH(G26,'祝日'!$A$22:$A$37,0)),IF(COUNTIF('祝日'!$D$2:$D$17,G26)+COUNTIF('祝日'!$D$22:$D$37,G26)&gt;0,"振替休日",IF(COUNTIF('祝日'!$E$2:$E$17,G26)+COUNTIF('祝日'!$E$22:$E$37,G26)&gt;0,"国民の休日",IF(COUNTIF('設定'!$A$11:$A$20,G26)&gt;0,INDEX('設定'!$B$11:$B$20,MATCH(G26,'設定'!$A$11:$A$20,0))&amp;"",""))))))</f>
        <v/>
      </c>
    </row>
    <row r="28" ht="70" customHeight="1">
      <c r="A28" s="22" t="n"/>
      <c r="B28" s="22" t="n"/>
      <c r="C28" s="22" t="n"/>
      <c r="D28" s="22" t="n"/>
      <c r="E28" s="22" t="n"/>
      <c r="F28" s="22" t="n"/>
      <c r="G28" s="22" t="n"/>
    </row>
    <row r="29" ht="20" customHeight="1">
      <c r="A29" s="39">
        <f>IF(MONTH(($A$21-WEEKDAY($A$21,'設定'!$B$3)+1+14))=MONTH($A$21),($A$21-WEEKDAY($A$21,'設定'!$B$3)+1+14),"")</f>
        <v/>
      </c>
      <c r="B29" s="39">
        <f>IF(MONTH(($A$21-WEEKDAY($A$21,'設定'!$B$3)+1+15))=MONTH($A$21),($A$21-WEEKDAY($A$21,'設定'!$B$3)+1+15),"")</f>
        <v/>
      </c>
      <c r="C29" s="39">
        <f>IF(MONTH(($A$21-WEEKDAY($A$21,'設定'!$B$3)+1+16))=MONTH($A$21),($A$21-WEEKDAY($A$21,'設定'!$B$3)+1+16),"")</f>
        <v/>
      </c>
      <c r="D29" s="39">
        <f>IF(MONTH(($A$21-WEEKDAY($A$21,'設定'!$B$3)+1+17))=MONTH($A$21),($A$21-WEEKDAY($A$21,'設定'!$B$3)+1+17),"")</f>
        <v/>
      </c>
      <c r="E29" s="39">
        <f>IF(MONTH(($A$21-WEEKDAY($A$21,'設定'!$B$3)+1+18))=MONTH($A$21),($A$21-WEEKDAY($A$21,'設定'!$B$3)+1+18),"")</f>
        <v/>
      </c>
      <c r="F29" s="39">
        <f>IF(MONTH(($A$21-WEEKDAY($A$21,'設定'!$B$3)+1+19))=MONTH($A$21),($A$21-WEEKDAY($A$21,'設定'!$B$3)+1+19),"")</f>
        <v/>
      </c>
      <c r="G29" s="39">
        <f>IF(MONTH(($A$21-WEEKDAY($A$21,'設定'!$B$3)+1+20))=MONTH($A$21),($A$21-WEEKDAY($A$21,'設定'!$B$3)+1+20),"")</f>
        <v/>
      </c>
    </row>
    <row r="30" ht="12" customHeight="1">
      <c r="A30" s="21">
        <f>IF(A29="","",IFERROR(INDEX('祝日'!$B$2:$B$17,MATCH(A29,'祝日'!$A$2:$A$17,0)),IFERROR(INDEX('祝日'!$B$22:$B$37,MATCH(A29,'祝日'!$A$22:$A$37,0)),IF(COUNTIF('祝日'!$D$2:$D$17,A29)+COUNTIF('祝日'!$D$22:$D$37,A29)&gt;0,"振替休日",IF(COUNTIF('祝日'!$E$2:$E$17,A29)+COUNTIF('祝日'!$E$22:$E$37,A29)&gt;0,"国民の休日",IF(COUNTIF('設定'!$A$11:$A$20,A29)&gt;0,INDEX('設定'!$B$11:$B$20,MATCH(A29,'設定'!$A$11:$A$20,0))&amp;"",""))))))</f>
        <v/>
      </c>
      <c r="B30" s="21">
        <f>IF(B29="","",IFERROR(INDEX('祝日'!$B$2:$B$17,MATCH(B29,'祝日'!$A$2:$A$17,0)),IFERROR(INDEX('祝日'!$B$22:$B$37,MATCH(B29,'祝日'!$A$22:$A$37,0)),IF(COUNTIF('祝日'!$D$2:$D$17,B29)+COUNTIF('祝日'!$D$22:$D$37,B29)&gt;0,"振替休日",IF(COUNTIF('祝日'!$E$2:$E$17,B29)+COUNTIF('祝日'!$E$22:$E$37,B29)&gt;0,"国民の休日",IF(COUNTIF('設定'!$A$11:$A$20,B29)&gt;0,INDEX('設定'!$B$11:$B$20,MATCH(B29,'設定'!$A$11:$A$20,0))&amp;"",""))))))</f>
        <v/>
      </c>
      <c r="C30" s="21">
        <f>IF(C29="","",IFERROR(INDEX('祝日'!$B$2:$B$17,MATCH(C29,'祝日'!$A$2:$A$17,0)),IFERROR(INDEX('祝日'!$B$22:$B$37,MATCH(C29,'祝日'!$A$22:$A$37,0)),IF(COUNTIF('祝日'!$D$2:$D$17,C29)+COUNTIF('祝日'!$D$22:$D$37,C29)&gt;0,"振替休日",IF(COUNTIF('祝日'!$E$2:$E$17,C29)+COUNTIF('祝日'!$E$22:$E$37,C29)&gt;0,"国民の休日",IF(COUNTIF('設定'!$A$11:$A$20,C29)&gt;0,INDEX('設定'!$B$11:$B$20,MATCH(C29,'設定'!$A$11:$A$20,0))&amp;"",""))))))</f>
        <v/>
      </c>
      <c r="D30" s="21">
        <f>IF(D29="","",IFERROR(INDEX('祝日'!$B$2:$B$17,MATCH(D29,'祝日'!$A$2:$A$17,0)),IFERROR(INDEX('祝日'!$B$22:$B$37,MATCH(D29,'祝日'!$A$22:$A$37,0)),IF(COUNTIF('祝日'!$D$2:$D$17,D29)+COUNTIF('祝日'!$D$22:$D$37,D29)&gt;0,"振替休日",IF(COUNTIF('祝日'!$E$2:$E$17,D29)+COUNTIF('祝日'!$E$22:$E$37,D29)&gt;0,"国民の休日",IF(COUNTIF('設定'!$A$11:$A$20,D29)&gt;0,INDEX('設定'!$B$11:$B$20,MATCH(D29,'設定'!$A$11:$A$20,0))&amp;"",""))))))</f>
        <v/>
      </c>
      <c r="E30" s="21">
        <f>IF(E29="","",IFERROR(INDEX('祝日'!$B$2:$B$17,MATCH(E29,'祝日'!$A$2:$A$17,0)),IFERROR(INDEX('祝日'!$B$22:$B$37,MATCH(E29,'祝日'!$A$22:$A$37,0)),IF(COUNTIF('祝日'!$D$2:$D$17,E29)+COUNTIF('祝日'!$D$22:$D$37,E29)&gt;0,"振替休日",IF(COUNTIF('祝日'!$E$2:$E$17,E29)+COUNTIF('祝日'!$E$22:$E$37,E29)&gt;0,"国民の休日",IF(COUNTIF('設定'!$A$11:$A$20,E29)&gt;0,INDEX('設定'!$B$11:$B$20,MATCH(E29,'設定'!$A$11:$A$20,0))&amp;"",""))))))</f>
        <v/>
      </c>
      <c r="F30" s="21">
        <f>IF(F29="","",IFERROR(INDEX('祝日'!$B$2:$B$17,MATCH(F29,'祝日'!$A$2:$A$17,0)),IFERROR(INDEX('祝日'!$B$22:$B$37,MATCH(F29,'祝日'!$A$22:$A$37,0)),IF(COUNTIF('祝日'!$D$2:$D$17,F29)+COUNTIF('祝日'!$D$22:$D$37,F29)&gt;0,"振替休日",IF(COUNTIF('祝日'!$E$2:$E$17,F29)+COUNTIF('祝日'!$E$22:$E$37,F29)&gt;0,"国民の休日",IF(COUNTIF('設定'!$A$11:$A$20,F29)&gt;0,INDEX('設定'!$B$11:$B$20,MATCH(F29,'設定'!$A$11:$A$20,0))&amp;"",""))))))</f>
        <v/>
      </c>
      <c r="G30" s="21">
        <f>IF(G29="","",IFERROR(INDEX('祝日'!$B$2:$B$17,MATCH(G29,'祝日'!$A$2:$A$17,0)),IFERROR(INDEX('祝日'!$B$22:$B$37,MATCH(G29,'祝日'!$A$22:$A$37,0)),IF(COUNTIF('祝日'!$D$2:$D$17,G29)+COUNTIF('祝日'!$D$22:$D$37,G29)&gt;0,"振替休日",IF(COUNTIF('祝日'!$E$2:$E$17,G29)+COUNTIF('祝日'!$E$22:$E$37,G29)&gt;0,"国民の休日",IF(COUNTIF('設定'!$A$11:$A$20,G29)&gt;0,INDEX('設定'!$B$11:$B$20,MATCH(G29,'設定'!$A$11:$A$20,0))&amp;"",""))))))</f>
        <v/>
      </c>
    </row>
    <row r="31" ht="70" customHeight="1">
      <c r="A31" s="22" t="n"/>
      <c r="B31" s="22" t="n"/>
      <c r="C31" s="22" t="n"/>
      <c r="D31" s="22" t="n"/>
      <c r="E31" s="22" t="n"/>
      <c r="F31" s="22" t="n"/>
      <c r="G31" s="22" t="n"/>
    </row>
    <row r="32" ht="20" customHeight="1">
      <c r="A32" s="39">
        <f>IF(MONTH(($A$21-WEEKDAY($A$21,'設定'!$B$3)+1+21))=MONTH($A$21),($A$21-WEEKDAY($A$21,'設定'!$B$3)+1+21),"")</f>
        <v/>
      </c>
      <c r="B32" s="39">
        <f>IF(MONTH(($A$21-WEEKDAY($A$21,'設定'!$B$3)+1+22))=MONTH($A$21),($A$21-WEEKDAY($A$21,'設定'!$B$3)+1+22),"")</f>
        <v/>
      </c>
      <c r="C32" s="39">
        <f>IF(MONTH(($A$21-WEEKDAY($A$21,'設定'!$B$3)+1+23))=MONTH($A$21),($A$21-WEEKDAY($A$21,'設定'!$B$3)+1+23),"")</f>
        <v/>
      </c>
      <c r="D32" s="39">
        <f>IF(MONTH(($A$21-WEEKDAY($A$21,'設定'!$B$3)+1+24))=MONTH($A$21),($A$21-WEEKDAY($A$21,'設定'!$B$3)+1+24),"")</f>
        <v/>
      </c>
      <c r="E32" s="39">
        <f>IF(MONTH(($A$21-WEEKDAY($A$21,'設定'!$B$3)+1+25))=MONTH($A$21),($A$21-WEEKDAY($A$21,'設定'!$B$3)+1+25),"")</f>
        <v/>
      </c>
      <c r="F32" s="39">
        <f>IF(MONTH(($A$21-WEEKDAY($A$21,'設定'!$B$3)+1+26))=MONTH($A$21),($A$21-WEEKDAY($A$21,'設定'!$B$3)+1+26),"")</f>
        <v/>
      </c>
      <c r="G32" s="39">
        <f>IF(MONTH(($A$21-WEEKDAY($A$21,'設定'!$B$3)+1+27))=MONTH($A$21),($A$21-WEEKDAY($A$21,'設定'!$B$3)+1+27),"")</f>
        <v/>
      </c>
    </row>
    <row r="33" ht="12" customHeight="1">
      <c r="A33" s="21">
        <f>IF(A32="","",IFERROR(INDEX('祝日'!$B$2:$B$17,MATCH(A32,'祝日'!$A$2:$A$17,0)),IFERROR(INDEX('祝日'!$B$22:$B$37,MATCH(A32,'祝日'!$A$22:$A$37,0)),IF(COUNTIF('祝日'!$D$2:$D$17,A32)+COUNTIF('祝日'!$D$22:$D$37,A32)&gt;0,"振替休日",IF(COUNTIF('祝日'!$E$2:$E$17,A32)+COUNTIF('祝日'!$E$22:$E$37,A32)&gt;0,"国民の休日",IF(COUNTIF('設定'!$A$11:$A$20,A32)&gt;0,INDEX('設定'!$B$11:$B$20,MATCH(A32,'設定'!$A$11:$A$20,0))&amp;"",""))))))</f>
        <v/>
      </c>
      <c r="B33" s="21">
        <f>IF(B32="","",IFERROR(INDEX('祝日'!$B$2:$B$17,MATCH(B32,'祝日'!$A$2:$A$17,0)),IFERROR(INDEX('祝日'!$B$22:$B$37,MATCH(B32,'祝日'!$A$22:$A$37,0)),IF(COUNTIF('祝日'!$D$2:$D$17,B32)+COUNTIF('祝日'!$D$22:$D$37,B32)&gt;0,"振替休日",IF(COUNTIF('祝日'!$E$2:$E$17,B32)+COUNTIF('祝日'!$E$22:$E$37,B32)&gt;0,"国民の休日",IF(COUNTIF('設定'!$A$11:$A$20,B32)&gt;0,INDEX('設定'!$B$11:$B$20,MATCH(B32,'設定'!$A$11:$A$20,0))&amp;"",""))))))</f>
        <v/>
      </c>
      <c r="C33" s="21">
        <f>IF(C32="","",IFERROR(INDEX('祝日'!$B$2:$B$17,MATCH(C32,'祝日'!$A$2:$A$17,0)),IFERROR(INDEX('祝日'!$B$22:$B$37,MATCH(C32,'祝日'!$A$22:$A$37,0)),IF(COUNTIF('祝日'!$D$2:$D$17,C32)+COUNTIF('祝日'!$D$22:$D$37,C32)&gt;0,"振替休日",IF(COUNTIF('祝日'!$E$2:$E$17,C32)+COUNTIF('祝日'!$E$22:$E$37,C32)&gt;0,"国民の休日",IF(COUNTIF('設定'!$A$11:$A$20,C32)&gt;0,INDEX('設定'!$B$11:$B$20,MATCH(C32,'設定'!$A$11:$A$20,0))&amp;"",""))))))</f>
        <v/>
      </c>
      <c r="D33" s="21">
        <f>IF(D32="","",IFERROR(INDEX('祝日'!$B$2:$B$17,MATCH(D32,'祝日'!$A$2:$A$17,0)),IFERROR(INDEX('祝日'!$B$22:$B$37,MATCH(D32,'祝日'!$A$22:$A$37,0)),IF(COUNTIF('祝日'!$D$2:$D$17,D32)+COUNTIF('祝日'!$D$22:$D$37,D32)&gt;0,"振替休日",IF(COUNTIF('祝日'!$E$2:$E$17,D32)+COUNTIF('祝日'!$E$22:$E$37,D32)&gt;0,"国民の休日",IF(COUNTIF('設定'!$A$11:$A$20,D32)&gt;0,INDEX('設定'!$B$11:$B$20,MATCH(D32,'設定'!$A$11:$A$20,0))&amp;"",""))))))</f>
        <v/>
      </c>
      <c r="E33" s="21">
        <f>IF(E32="","",IFERROR(INDEX('祝日'!$B$2:$B$17,MATCH(E32,'祝日'!$A$2:$A$17,0)),IFERROR(INDEX('祝日'!$B$22:$B$37,MATCH(E32,'祝日'!$A$22:$A$37,0)),IF(COUNTIF('祝日'!$D$2:$D$17,E32)+COUNTIF('祝日'!$D$22:$D$37,E32)&gt;0,"振替休日",IF(COUNTIF('祝日'!$E$2:$E$17,E32)+COUNTIF('祝日'!$E$22:$E$37,E32)&gt;0,"国民の休日",IF(COUNTIF('設定'!$A$11:$A$20,E32)&gt;0,INDEX('設定'!$B$11:$B$20,MATCH(E32,'設定'!$A$11:$A$20,0))&amp;"",""))))))</f>
        <v/>
      </c>
      <c r="F33" s="21">
        <f>IF(F32="","",IFERROR(INDEX('祝日'!$B$2:$B$17,MATCH(F32,'祝日'!$A$2:$A$17,0)),IFERROR(INDEX('祝日'!$B$22:$B$37,MATCH(F32,'祝日'!$A$22:$A$37,0)),IF(COUNTIF('祝日'!$D$2:$D$17,F32)+COUNTIF('祝日'!$D$22:$D$37,F32)&gt;0,"振替休日",IF(COUNTIF('祝日'!$E$2:$E$17,F32)+COUNTIF('祝日'!$E$22:$E$37,F32)&gt;0,"国民の休日",IF(COUNTIF('設定'!$A$11:$A$20,F32)&gt;0,INDEX('設定'!$B$11:$B$20,MATCH(F32,'設定'!$A$11:$A$20,0))&amp;"",""))))))</f>
        <v/>
      </c>
      <c r="G33" s="21">
        <f>IF(G32="","",IFERROR(INDEX('祝日'!$B$2:$B$17,MATCH(G32,'祝日'!$A$2:$A$17,0)),IFERROR(INDEX('祝日'!$B$22:$B$37,MATCH(G32,'祝日'!$A$22:$A$37,0)),IF(COUNTIF('祝日'!$D$2:$D$17,G32)+COUNTIF('祝日'!$D$22:$D$37,G32)&gt;0,"振替休日",IF(COUNTIF('祝日'!$E$2:$E$17,G32)+COUNTIF('祝日'!$E$22:$E$37,G32)&gt;0,"国民の休日",IF(COUNTIF('設定'!$A$11:$A$20,G32)&gt;0,INDEX('設定'!$B$11:$B$20,MATCH(G32,'設定'!$A$11:$A$20,0))&amp;"",""))))))</f>
        <v/>
      </c>
    </row>
    <row r="34" ht="70" customHeight="1">
      <c r="A34" s="22" t="n"/>
      <c r="B34" s="22" t="n"/>
      <c r="C34" s="22" t="n"/>
      <c r="D34" s="22" t="n"/>
      <c r="E34" s="22" t="n"/>
      <c r="F34" s="22" t="n"/>
      <c r="G34" s="22" t="n"/>
    </row>
    <row r="35" ht="20" customHeight="1">
      <c r="A35" s="39">
        <f>IF(MONTH(($A$21-WEEKDAY($A$21,'設定'!$B$3)+1+28))=MONTH($A$21),($A$21-WEEKDAY($A$21,'設定'!$B$3)+1+28),"")</f>
        <v/>
      </c>
      <c r="B35" s="39">
        <f>IF(MONTH(($A$21-WEEKDAY($A$21,'設定'!$B$3)+1+29))=MONTH($A$21),($A$21-WEEKDAY($A$21,'設定'!$B$3)+1+29),"")</f>
        <v/>
      </c>
      <c r="C35" s="39">
        <f>IF(MONTH(($A$21-WEEKDAY($A$21,'設定'!$B$3)+1+30))=MONTH($A$21),($A$21-WEEKDAY($A$21,'設定'!$B$3)+1+30),"")</f>
        <v/>
      </c>
      <c r="D35" s="39">
        <f>IF(MONTH(($A$21-WEEKDAY($A$21,'設定'!$B$3)+1+31))=MONTH($A$21),($A$21-WEEKDAY($A$21,'設定'!$B$3)+1+31),"")</f>
        <v/>
      </c>
      <c r="E35" s="39">
        <f>IF(MONTH(($A$21-WEEKDAY($A$21,'設定'!$B$3)+1+32))=MONTH($A$21),($A$21-WEEKDAY($A$21,'設定'!$B$3)+1+32),"")</f>
        <v/>
      </c>
      <c r="F35" s="39">
        <f>IF(MONTH(($A$21-WEEKDAY($A$21,'設定'!$B$3)+1+33))=MONTH($A$21),($A$21-WEEKDAY($A$21,'設定'!$B$3)+1+33),"")</f>
        <v/>
      </c>
      <c r="G35" s="39">
        <f>IF(MONTH(($A$21-WEEKDAY($A$21,'設定'!$B$3)+1+34))=MONTH($A$21),($A$21-WEEKDAY($A$21,'設定'!$B$3)+1+34),"")</f>
        <v/>
      </c>
    </row>
    <row r="36" ht="12" customHeight="1">
      <c r="A36" s="21">
        <f>IF(A35="","",IFERROR(INDEX('祝日'!$B$2:$B$17,MATCH(A35,'祝日'!$A$2:$A$17,0)),IFERROR(INDEX('祝日'!$B$22:$B$37,MATCH(A35,'祝日'!$A$22:$A$37,0)),IF(COUNTIF('祝日'!$D$2:$D$17,A35)+COUNTIF('祝日'!$D$22:$D$37,A35)&gt;0,"振替休日",IF(COUNTIF('祝日'!$E$2:$E$17,A35)+COUNTIF('祝日'!$E$22:$E$37,A35)&gt;0,"国民の休日",IF(COUNTIF('設定'!$A$11:$A$20,A35)&gt;0,INDEX('設定'!$B$11:$B$20,MATCH(A35,'設定'!$A$11:$A$20,0))&amp;"",""))))))</f>
        <v/>
      </c>
      <c r="B36" s="21">
        <f>IF(B35="","",IFERROR(INDEX('祝日'!$B$2:$B$17,MATCH(B35,'祝日'!$A$2:$A$17,0)),IFERROR(INDEX('祝日'!$B$22:$B$37,MATCH(B35,'祝日'!$A$22:$A$37,0)),IF(COUNTIF('祝日'!$D$2:$D$17,B35)+COUNTIF('祝日'!$D$22:$D$37,B35)&gt;0,"振替休日",IF(COUNTIF('祝日'!$E$2:$E$17,B35)+COUNTIF('祝日'!$E$22:$E$37,B35)&gt;0,"国民の休日",IF(COUNTIF('設定'!$A$11:$A$20,B35)&gt;0,INDEX('設定'!$B$11:$B$20,MATCH(B35,'設定'!$A$11:$A$20,0))&amp;"",""))))))</f>
        <v/>
      </c>
      <c r="C36" s="21">
        <f>IF(C35="","",IFERROR(INDEX('祝日'!$B$2:$B$17,MATCH(C35,'祝日'!$A$2:$A$17,0)),IFERROR(INDEX('祝日'!$B$22:$B$37,MATCH(C35,'祝日'!$A$22:$A$37,0)),IF(COUNTIF('祝日'!$D$2:$D$17,C35)+COUNTIF('祝日'!$D$22:$D$37,C35)&gt;0,"振替休日",IF(COUNTIF('祝日'!$E$2:$E$17,C35)+COUNTIF('祝日'!$E$22:$E$37,C35)&gt;0,"国民の休日",IF(COUNTIF('設定'!$A$11:$A$20,C35)&gt;0,INDEX('設定'!$B$11:$B$20,MATCH(C35,'設定'!$A$11:$A$20,0))&amp;"",""))))))</f>
        <v/>
      </c>
      <c r="D36" s="21">
        <f>IF(D35="","",IFERROR(INDEX('祝日'!$B$2:$B$17,MATCH(D35,'祝日'!$A$2:$A$17,0)),IFERROR(INDEX('祝日'!$B$22:$B$37,MATCH(D35,'祝日'!$A$22:$A$37,0)),IF(COUNTIF('祝日'!$D$2:$D$17,D35)+COUNTIF('祝日'!$D$22:$D$37,D35)&gt;0,"振替休日",IF(COUNTIF('祝日'!$E$2:$E$17,D35)+COUNTIF('祝日'!$E$22:$E$37,D35)&gt;0,"国民の休日",IF(COUNTIF('設定'!$A$11:$A$20,D35)&gt;0,INDEX('設定'!$B$11:$B$20,MATCH(D35,'設定'!$A$11:$A$20,0))&amp;"",""))))))</f>
        <v/>
      </c>
      <c r="E36" s="21">
        <f>IF(E35="","",IFERROR(INDEX('祝日'!$B$2:$B$17,MATCH(E35,'祝日'!$A$2:$A$17,0)),IFERROR(INDEX('祝日'!$B$22:$B$37,MATCH(E35,'祝日'!$A$22:$A$37,0)),IF(COUNTIF('祝日'!$D$2:$D$17,E35)+COUNTIF('祝日'!$D$22:$D$37,E35)&gt;0,"振替休日",IF(COUNTIF('祝日'!$E$2:$E$17,E35)+COUNTIF('祝日'!$E$22:$E$37,E35)&gt;0,"国民の休日",IF(COUNTIF('設定'!$A$11:$A$20,E35)&gt;0,INDEX('設定'!$B$11:$B$20,MATCH(E35,'設定'!$A$11:$A$20,0))&amp;"",""))))))</f>
        <v/>
      </c>
      <c r="F36" s="21">
        <f>IF(F35="","",IFERROR(INDEX('祝日'!$B$2:$B$17,MATCH(F35,'祝日'!$A$2:$A$17,0)),IFERROR(INDEX('祝日'!$B$22:$B$37,MATCH(F35,'祝日'!$A$22:$A$37,0)),IF(COUNTIF('祝日'!$D$2:$D$17,F35)+COUNTIF('祝日'!$D$22:$D$37,F35)&gt;0,"振替休日",IF(COUNTIF('祝日'!$E$2:$E$17,F35)+COUNTIF('祝日'!$E$22:$E$37,F35)&gt;0,"国民の休日",IF(COUNTIF('設定'!$A$11:$A$20,F35)&gt;0,INDEX('設定'!$B$11:$B$20,MATCH(F35,'設定'!$A$11:$A$20,0))&amp;"",""))))))</f>
        <v/>
      </c>
      <c r="G36" s="21">
        <f>IF(G35="","",IFERROR(INDEX('祝日'!$B$2:$B$17,MATCH(G35,'祝日'!$A$2:$A$17,0)),IFERROR(INDEX('祝日'!$B$22:$B$37,MATCH(G35,'祝日'!$A$22:$A$37,0)),IF(COUNTIF('祝日'!$D$2:$D$17,G35)+COUNTIF('祝日'!$D$22:$D$37,G35)&gt;0,"振替休日",IF(COUNTIF('祝日'!$E$2:$E$17,G35)+COUNTIF('祝日'!$E$22:$E$37,G35)&gt;0,"国民の休日",IF(COUNTIF('設定'!$A$11:$A$20,G35)&gt;0,INDEX('設定'!$B$11:$B$20,MATCH(G35,'設定'!$A$11:$A$20,0))&amp;"",""))))))</f>
        <v/>
      </c>
    </row>
    <row r="37" ht="70" customHeight="1">
      <c r="A37" s="22" t="n"/>
      <c r="B37" s="22" t="n"/>
      <c r="C37" s="22" t="n"/>
      <c r="D37" s="22" t="n"/>
      <c r="E37" s="22" t="n"/>
      <c r="F37" s="22" t="n"/>
      <c r="G37" s="22" t="n"/>
    </row>
    <row r="38" ht="20" customHeight="1">
      <c r="A38" s="39">
        <f>IF(MONTH(($A$21-WEEKDAY($A$21,'設定'!$B$3)+1+35))=MONTH($A$21),($A$21-WEEKDAY($A$21,'設定'!$B$3)+1+35),"")</f>
        <v/>
      </c>
      <c r="B38" s="39">
        <f>IF(MONTH(($A$21-WEEKDAY($A$21,'設定'!$B$3)+1+36))=MONTH($A$21),($A$21-WEEKDAY($A$21,'設定'!$B$3)+1+36),"")</f>
        <v/>
      </c>
      <c r="C38" s="39">
        <f>IF(MONTH(($A$21-WEEKDAY($A$21,'設定'!$B$3)+1+37))=MONTH($A$21),($A$21-WEEKDAY($A$21,'設定'!$B$3)+1+37),"")</f>
        <v/>
      </c>
      <c r="D38" s="39">
        <f>IF(MONTH(($A$21-WEEKDAY($A$21,'設定'!$B$3)+1+38))=MONTH($A$21),($A$21-WEEKDAY($A$21,'設定'!$B$3)+1+38),"")</f>
        <v/>
      </c>
      <c r="E38" s="39">
        <f>IF(MONTH(($A$21-WEEKDAY($A$21,'設定'!$B$3)+1+39))=MONTH($A$21),($A$21-WEEKDAY($A$21,'設定'!$B$3)+1+39),"")</f>
        <v/>
      </c>
      <c r="F38" s="39">
        <f>IF(MONTH(($A$21-WEEKDAY($A$21,'設定'!$B$3)+1+40))=MONTH($A$21),($A$21-WEEKDAY($A$21,'設定'!$B$3)+1+40),"")</f>
        <v/>
      </c>
      <c r="G38" s="39">
        <f>IF(MONTH(($A$21-WEEKDAY($A$21,'設定'!$B$3)+1+41))=MONTH($A$21),($A$21-WEEKDAY($A$21,'設定'!$B$3)+1+41),"")</f>
        <v/>
      </c>
    </row>
    <row r="39" ht="12" customHeight="1">
      <c r="A39" s="21">
        <f>IF(A38="","",IFERROR(INDEX('祝日'!$B$2:$B$17,MATCH(A38,'祝日'!$A$2:$A$17,0)),IFERROR(INDEX('祝日'!$B$22:$B$37,MATCH(A38,'祝日'!$A$22:$A$37,0)),IF(COUNTIF('祝日'!$D$2:$D$17,A38)+COUNTIF('祝日'!$D$22:$D$37,A38)&gt;0,"振替休日",IF(COUNTIF('祝日'!$E$2:$E$17,A38)+COUNTIF('祝日'!$E$22:$E$37,A38)&gt;0,"国民の休日",IF(COUNTIF('設定'!$A$11:$A$20,A38)&gt;0,INDEX('設定'!$B$11:$B$20,MATCH(A38,'設定'!$A$11:$A$20,0))&amp;"",""))))))</f>
        <v/>
      </c>
      <c r="B39" s="21">
        <f>IF(B38="","",IFERROR(INDEX('祝日'!$B$2:$B$17,MATCH(B38,'祝日'!$A$2:$A$17,0)),IFERROR(INDEX('祝日'!$B$22:$B$37,MATCH(B38,'祝日'!$A$22:$A$37,0)),IF(COUNTIF('祝日'!$D$2:$D$17,B38)+COUNTIF('祝日'!$D$22:$D$37,B38)&gt;0,"振替休日",IF(COUNTIF('祝日'!$E$2:$E$17,B38)+COUNTIF('祝日'!$E$22:$E$37,B38)&gt;0,"国民の休日",IF(COUNTIF('設定'!$A$11:$A$20,B38)&gt;0,INDEX('設定'!$B$11:$B$20,MATCH(B38,'設定'!$A$11:$A$20,0))&amp;"",""))))))</f>
        <v/>
      </c>
      <c r="C39" s="21">
        <f>IF(C38="","",IFERROR(INDEX('祝日'!$B$2:$B$17,MATCH(C38,'祝日'!$A$2:$A$17,0)),IFERROR(INDEX('祝日'!$B$22:$B$37,MATCH(C38,'祝日'!$A$22:$A$37,0)),IF(COUNTIF('祝日'!$D$2:$D$17,C38)+COUNTIF('祝日'!$D$22:$D$37,C38)&gt;0,"振替休日",IF(COUNTIF('祝日'!$E$2:$E$17,C38)+COUNTIF('祝日'!$E$22:$E$37,C38)&gt;0,"国民の休日",IF(COUNTIF('設定'!$A$11:$A$20,C38)&gt;0,INDEX('設定'!$B$11:$B$20,MATCH(C38,'設定'!$A$11:$A$20,0))&amp;"",""))))))</f>
        <v/>
      </c>
      <c r="D39" s="21">
        <f>IF(D38="","",IFERROR(INDEX('祝日'!$B$2:$B$17,MATCH(D38,'祝日'!$A$2:$A$17,0)),IFERROR(INDEX('祝日'!$B$22:$B$37,MATCH(D38,'祝日'!$A$22:$A$37,0)),IF(COUNTIF('祝日'!$D$2:$D$17,D38)+COUNTIF('祝日'!$D$22:$D$37,D38)&gt;0,"振替休日",IF(COUNTIF('祝日'!$E$2:$E$17,D38)+COUNTIF('祝日'!$E$22:$E$37,D38)&gt;0,"国民の休日",IF(COUNTIF('設定'!$A$11:$A$20,D38)&gt;0,INDEX('設定'!$B$11:$B$20,MATCH(D38,'設定'!$A$11:$A$20,0))&amp;"",""))))))</f>
        <v/>
      </c>
      <c r="E39" s="21">
        <f>IF(E38="","",IFERROR(INDEX('祝日'!$B$2:$B$17,MATCH(E38,'祝日'!$A$2:$A$17,0)),IFERROR(INDEX('祝日'!$B$22:$B$37,MATCH(E38,'祝日'!$A$22:$A$37,0)),IF(COUNTIF('祝日'!$D$2:$D$17,E38)+COUNTIF('祝日'!$D$22:$D$37,E38)&gt;0,"振替休日",IF(COUNTIF('祝日'!$E$2:$E$17,E38)+COUNTIF('祝日'!$E$22:$E$37,E38)&gt;0,"国民の休日",IF(COUNTIF('設定'!$A$11:$A$20,E38)&gt;0,INDEX('設定'!$B$11:$B$20,MATCH(E38,'設定'!$A$11:$A$20,0))&amp;"",""))))))</f>
        <v/>
      </c>
      <c r="F39" s="21">
        <f>IF(F38="","",IFERROR(INDEX('祝日'!$B$2:$B$17,MATCH(F38,'祝日'!$A$2:$A$17,0)),IFERROR(INDEX('祝日'!$B$22:$B$37,MATCH(F38,'祝日'!$A$22:$A$37,0)),IF(COUNTIF('祝日'!$D$2:$D$17,F38)+COUNTIF('祝日'!$D$22:$D$37,F38)&gt;0,"振替休日",IF(COUNTIF('祝日'!$E$2:$E$17,F38)+COUNTIF('祝日'!$E$22:$E$37,F38)&gt;0,"国民の休日",IF(COUNTIF('設定'!$A$11:$A$20,F38)&gt;0,INDEX('設定'!$B$11:$B$20,MATCH(F38,'設定'!$A$11:$A$20,0))&amp;"",""))))))</f>
        <v/>
      </c>
      <c r="G39" s="21">
        <f>IF(G38="","",IFERROR(INDEX('祝日'!$B$2:$B$17,MATCH(G38,'祝日'!$A$2:$A$17,0)),IFERROR(INDEX('祝日'!$B$22:$B$37,MATCH(G38,'祝日'!$A$22:$A$37,0)),IF(COUNTIF('祝日'!$D$2:$D$17,G38)+COUNTIF('祝日'!$D$22:$D$37,G38)&gt;0,"振替休日",IF(COUNTIF('祝日'!$E$2:$E$17,G38)+COUNTIF('祝日'!$E$22:$E$37,G38)&gt;0,"国民の休日",IF(COUNTIF('設定'!$A$11:$A$20,G38)&gt;0,INDEX('設定'!$B$11:$B$20,MATCH(G38,'設定'!$A$11:$A$20,0))&amp;"",""))))))</f>
        <v/>
      </c>
    </row>
    <row r="40" ht="70" customHeight="1">
      <c r="A40" s="22" t="n"/>
      <c r="B40" s="22" t="n"/>
      <c r="C40" s="22" t="n"/>
      <c r="D40" s="22" t="n"/>
      <c r="E40" s="22" t="n"/>
      <c r="F40" s="22" t="n"/>
      <c r="G40" s="22" t="n"/>
    </row>
    <row r="41" ht="34" customHeight="1">
      <c r="A41" s="38">
        <f>DATE('設定'!$B$2+INT(('設定'!$B$4-1+2)/12),MOD('設定'!$B$4-1+2,12)+1,1)</f>
        <v/>
      </c>
      <c r="B41" s="28" t="n"/>
      <c r="C41" s="28" t="n"/>
      <c r="D41" s="28" t="n"/>
      <c r="E41" s="28" t="n"/>
      <c r="F41" s="28" t="n"/>
      <c r="G41" s="28" t="n"/>
    </row>
    <row r="42" ht="18" customHeight="1">
      <c r="A42" s="32">
        <f>CHOOSE(MOD(0+IF('設定'!$B$3=2,1,0),7)+1,"日","月","火","水","木","金","土")</f>
        <v/>
      </c>
      <c r="B42" s="32">
        <f>CHOOSE(MOD(1+IF('設定'!$B$3=2,1,0),7)+1,"日","月","火","水","木","金","土")</f>
        <v/>
      </c>
      <c r="C42" s="32">
        <f>CHOOSE(MOD(2+IF('設定'!$B$3=2,1,0),7)+1,"日","月","火","水","木","金","土")</f>
        <v/>
      </c>
      <c r="D42" s="32">
        <f>CHOOSE(MOD(3+IF('設定'!$B$3=2,1,0),7)+1,"日","月","火","水","木","金","土")</f>
        <v/>
      </c>
      <c r="E42" s="32">
        <f>CHOOSE(MOD(4+IF('設定'!$B$3=2,1,0),7)+1,"日","月","火","水","木","金","土")</f>
        <v/>
      </c>
      <c r="F42" s="32">
        <f>CHOOSE(MOD(5+IF('設定'!$B$3=2,1,0),7)+1,"日","月","火","水","木","金","土")</f>
        <v/>
      </c>
      <c r="G42" s="32">
        <f>CHOOSE(MOD(6+IF('設定'!$B$3=2,1,0),7)+1,"日","月","火","水","木","金","土")</f>
        <v/>
      </c>
    </row>
    <row r="43" ht="20" customHeight="1">
      <c r="A43" s="39">
        <f>IF(MONTH(($A$41-WEEKDAY($A$41,'設定'!$B$3)+1+0))=MONTH($A$41),($A$41-WEEKDAY($A$41,'設定'!$B$3)+1+0),"")</f>
        <v/>
      </c>
      <c r="B43" s="39">
        <f>IF(MONTH(($A$41-WEEKDAY($A$41,'設定'!$B$3)+1+1))=MONTH($A$41),($A$41-WEEKDAY($A$41,'設定'!$B$3)+1+1),"")</f>
        <v/>
      </c>
      <c r="C43" s="39">
        <f>IF(MONTH(($A$41-WEEKDAY($A$41,'設定'!$B$3)+1+2))=MONTH($A$41),($A$41-WEEKDAY($A$41,'設定'!$B$3)+1+2),"")</f>
        <v/>
      </c>
      <c r="D43" s="39">
        <f>IF(MONTH(($A$41-WEEKDAY($A$41,'設定'!$B$3)+1+3))=MONTH($A$41),($A$41-WEEKDAY($A$41,'設定'!$B$3)+1+3),"")</f>
        <v/>
      </c>
      <c r="E43" s="39">
        <f>IF(MONTH(($A$41-WEEKDAY($A$41,'設定'!$B$3)+1+4))=MONTH($A$41),($A$41-WEEKDAY($A$41,'設定'!$B$3)+1+4),"")</f>
        <v/>
      </c>
      <c r="F43" s="39">
        <f>IF(MONTH(($A$41-WEEKDAY($A$41,'設定'!$B$3)+1+5))=MONTH($A$41),($A$41-WEEKDAY($A$41,'設定'!$B$3)+1+5),"")</f>
        <v/>
      </c>
      <c r="G43" s="39">
        <f>IF(MONTH(($A$41-WEEKDAY($A$41,'設定'!$B$3)+1+6))=MONTH($A$41),($A$41-WEEKDAY($A$41,'設定'!$B$3)+1+6),"")</f>
        <v/>
      </c>
    </row>
    <row r="44" ht="12" customHeight="1">
      <c r="A44" s="21">
        <f>IF(A43="","",IFERROR(INDEX('祝日'!$B$2:$B$17,MATCH(A43,'祝日'!$A$2:$A$17,0)),IFERROR(INDEX('祝日'!$B$22:$B$37,MATCH(A43,'祝日'!$A$22:$A$37,0)),IF(COUNTIF('祝日'!$D$2:$D$17,A43)+COUNTIF('祝日'!$D$22:$D$37,A43)&gt;0,"振替休日",IF(COUNTIF('祝日'!$E$2:$E$17,A43)+COUNTIF('祝日'!$E$22:$E$37,A43)&gt;0,"国民の休日",IF(COUNTIF('設定'!$A$11:$A$20,A43)&gt;0,INDEX('設定'!$B$11:$B$20,MATCH(A43,'設定'!$A$11:$A$20,0))&amp;"",""))))))</f>
        <v/>
      </c>
      <c r="B44" s="21">
        <f>IF(B43="","",IFERROR(INDEX('祝日'!$B$2:$B$17,MATCH(B43,'祝日'!$A$2:$A$17,0)),IFERROR(INDEX('祝日'!$B$22:$B$37,MATCH(B43,'祝日'!$A$22:$A$37,0)),IF(COUNTIF('祝日'!$D$2:$D$17,B43)+COUNTIF('祝日'!$D$22:$D$37,B43)&gt;0,"振替休日",IF(COUNTIF('祝日'!$E$2:$E$17,B43)+COUNTIF('祝日'!$E$22:$E$37,B43)&gt;0,"国民の休日",IF(COUNTIF('設定'!$A$11:$A$20,B43)&gt;0,INDEX('設定'!$B$11:$B$20,MATCH(B43,'設定'!$A$11:$A$20,0))&amp;"",""))))))</f>
        <v/>
      </c>
      <c r="C44" s="21">
        <f>IF(C43="","",IFERROR(INDEX('祝日'!$B$2:$B$17,MATCH(C43,'祝日'!$A$2:$A$17,0)),IFERROR(INDEX('祝日'!$B$22:$B$37,MATCH(C43,'祝日'!$A$22:$A$37,0)),IF(COUNTIF('祝日'!$D$2:$D$17,C43)+COUNTIF('祝日'!$D$22:$D$37,C43)&gt;0,"振替休日",IF(COUNTIF('祝日'!$E$2:$E$17,C43)+COUNTIF('祝日'!$E$22:$E$37,C43)&gt;0,"国民の休日",IF(COUNTIF('設定'!$A$11:$A$20,C43)&gt;0,INDEX('設定'!$B$11:$B$20,MATCH(C43,'設定'!$A$11:$A$20,0))&amp;"",""))))))</f>
        <v/>
      </c>
      <c r="D44" s="21">
        <f>IF(D43="","",IFERROR(INDEX('祝日'!$B$2:$B$17,MATCH(D43,'祝日'!$A$2:$A$17,0)),IFERROR(INDEX('祝日'!$B$22:$B$37,MATCH(D43,'祝日'!$A$22:$A$37,0)),IF(COUNTIF('祝日'!$D$2:$D$17,D43)+COUNTIF('祝日'!$D$22:$D$37,D43)&gt;0,"振替休日",IF(COUNTIF('祝日'!$E$2:$E$17,D43)+COUNTIF('祝日'!$E$22:$E$37,D43)&gt;0,"国民の休日",IF(COUNTIF('設定'!$A$11:$A$20,D43)&gt;0,INDEX('設定'!$B$11:$B$20,MATCH(D43,'設定'!$A$11:$A$20,0))&amp;"",""))))))</f>
        <v/>
      </c>
      <c r="E44" s="21">
        <f>IF(E43="","",IFERROR(INDEX('祝日'!$B$2:$B$17,MATCH(E43,'祝日'!$A$2:$A$17,0)),IFERROR(INDEX('祝日'!$B$22:$B$37,MATCH(E43,'祝日'!$A$22:$A$37,0)),IF(COUNTIF('祝日'!$D$2:$D$17,E43)+COUNTIF('祝日'!$D$22:$D$37,E43)&gt;0,"振替休日",IF(COUNTIF('祝日'!$E$2:$E$17,E43)+COUNTIF('祝日'!$E$22:$E$37,E43)&gt;0,"国民の休日",IF(COUNTIF('設定'!$A$11:$A$20,E43)&gt;0,INDEX('設定'!$B$11:$B$20,MATCH(E43,'設定'!$A$11:$A$20,0))&amp;"",""))))))</f>
        <v/>
      </c>
      <c r="F44" s="21">
        <f>IF(F43="","",IFERROR(INDEX('祝日'!$B$2:$B$17,MATCH(F43,'祝日'!$A$2:$A$17,0)),IFERROR(INDEX('祝日'!$B$22:$B$37,MATCH(F43,'祝日'!$A$22:$A$37,0)),IF(COUNTIF('祝日'!$D$2:$D$17,F43)+COUNTIF('祝日'!$D$22:$D$37,F43)&gt;0,"振替休日",IF(COUNTIF('祝日'!$E$2:$E$17,F43)+COUNTIF('祝日'!$E$22:$E$37,F43)&gt;0,"国民の休日",IF(COUNTIF('設定'!$A$11:$A$20,F43)&gt;0,INDEX('設定'!$B$11:$B$20,MATCH(F43,'設定'!$A$11:$A$20,0))&amp;"",""))))))</f>
        <v/>
      </c>
      <c r="G44" s="21">
        <f>IF(G43="","",IFERROR(INDEX('祝日'!$B$2:$B$17,MATCH(G43,'祝日'!$A$2:$A$17,0)),IFERROR(INDEX('祝日'!$B$22:$B$37,MATCH(G43,'祝日'!$A$22:$A$37,0)),IF(COUNTIF('祝日'!$D$2:$D$17,G43)+COUNTIF('祝日'!$D$22:$D$37,G43)&gt;0,"振替休日",IF(COUNTIF('祝日'!$E$2:$E$17,G43)+COUNTIF('祝日'!$E$22:$E$37,G43)&gt;0,"国民の休日",IF(COUNTIF('設定'!$A$11:$A$20,G43)&gt;0,INDEX('設定'!$B$11:$B$20,MATCH(G43,'設定'!$A$11:$A$20,0))&amp;"",""))))))</f>
        <v/>
      </c>
    </row>
    <row r="45" ht="70" customHeight="1">
      <c r="A45" s="22" t="n"/>
      <c r="B45" s="22" t="n"/>
      <c r="C45" s="22" t="n"/>
      <c r="D45" s="22" t="n"/>
      <c r="E45" s="22" t="n"/>
      <c r="F45" s="22" t="n"/>
      <c r="G45" s="22" t="n"/>
    </row>
    <row r="46" ht="20" customHeight="1">
      <c r="A46" s="39">
        <f>IF(MONTH(($A$41-WEEKDAY($A$41,'設定'!$B$3)+1+7))=MONTH($A$41),($A$41-WEEKDAY($A$41,'設定'!$B$3)+1+7),"")</f>
        <v/>
      </c>
      <c r="B46" s="39">
        <f>IF(MONTH(($A$41-WEEKDAY($A$41,'設定'!$B$3)+1+8))=MONTH($A$41),($A$41-WEEKDAY($A$41,'設定'!$B$3)+1+8),"")</f>
        <v/>
      </c>
      <c r="C46" s="39">
        <f>IF(MONTH(($A$41-WEEKDAY($A$41,'設定'!$B$3)+1+9))=MONTH($A$41),($A$41-WEEKDAY($A$41,'設定'!$B$3)+1+9),"")</f>
        <v/>
      </c>
      <c r="D46" s="39">
        <f>IF(MONTH(($A$41-WEEKDAY($A$41,'設定'!$B$3)+1+10))=MONTH($A$41),($A$41-WEEKDAY($A$41,'設定'!$B$3)+1+10),"")</f>
        <v/>
      </c>
      <c r="E46" s="39">
        <f>IF(MONTH(($A$41-WEEKDAY($A$41,'設定'!$B$3)+1+11))=MONTH($A$41),($A$41-WEEKDAY($A$41,'設定'!$B$3)+1+11),"")</f>
        <v/>
      </c>
      <c r="F46" s="39">
        <f>IF(MONTH(($A$41-WEEKDAY($A$41,'設定'!$B$3)+1+12))=MONTH($A$41),($A$41-WEEKDAY($A$41,'設定'!$B$3)+1+12),"")</f>
        <v/>
      </c>
      <c r="G46" s="39">
        <f>IF(MONTH(($A$41-WEEKDAY($A$41,'設定'!$B$3)+1+13))=MONTH($A$41),($A$41-WEEKDAY($A$41,'設定'!$B$3)+1+13),"")</f>
        <v/>
      </c>
    </row>
    <row r="47" ht="12" customHeight="1">
      <c r="A47" s="21">
        <f>IF(A46="","",IFERROR(INDEX('祝日'!$B$2:$B$17,MATCH(A46,'祝日'!$A$2:$A$17,0)),IFERROR(INDEX('祝日'!$B$22:$B$37,MATCH(A46,'祝日'!$A$22:$A$37,0)),IF(COUNTIF('祝日'!$D$2:$D$17,A46)+COUNTIF('祝日'!$D$22:$D$37,A46)&gt;0,"振替休日",IF(COUNTIF('祝日'!$E$2:$E$17,A46)+COUNTIF('祝日'!$E$22:$E$37,A46)&gt;0,"国民の休日",IF(COUNTIF('設定'!$A$11:$A$20,A46)&gt;0,INDEX('設定'!$B$11:$B$20,MATCH(A46,'設定'!$A$11:$A$20,0))&amp;"",""))))))</f>
        <v/>
      </c>
      <c r="B47" s="21">
        <f>IF(B46="","",IFERROR(INDEX('祝日'!$B$2:$B$17,MATCH(B46,'祝日'!$A$2:$A$17,0)),IFERROR(INDEX('祝日'!$B$22:$B$37,MATCH(B46,'祝日'!$A$22:$A$37,0)),IF(COUNTIF('祝日'!$D$2:$D$17,B46)+COUNTIF('祝日'!$D$22:$D$37,B46)&gt;0,"振替休日",IF(COUNTIF('祝日'!$E$2:$E$17,B46)+COUNTIF('祝日'!$E$22:$E$37,B46)&gt;0,"国民の休日",IF(COUNTIF('設定'!$A$11:$A$20,B46)&gt;0,INDEX('設定'!$B$11:$B$20,MATCH(B46,'設定'!$A$11:$A$20,0))&amp;"",""))))))</f>
        <v/>
      </c>
      <c r="C47" s="21">
        <f>IF(C46="","",IFERROR(INDEX('祝日'!$B$2:$B$17,MATCH(C46,'祝日'!$A$2:$A$17,0)),IFERROR(INDEX('祝日'!$B$22:$B$37,MATCH(C46,'祝日'!$A$22:$A$37,0)),IF(COUNTIF('祝日'!$D$2:$D$17,C46)+COUNTIF('祝日'!$D$22:$D$37,C46)&gt;0,"振替休日",IF(COUNTIF('祝日'!$E$2:$E$17,C46)+COUNTIF('祝日'!$E$22:$E$37,C46)&gt;0,"国民の休日",IF(COUNTIF('設定'!$A$11:$A$20,C46)&gt;0,INDEX('設定'!$B$11:$B$20,MATCH(C46,'設定'!$A$11:$A$20,0))&amp;"",""))))))</f>
        <v/>
      </c>
      <c r="D47" s="21">
        <f>IF(D46="","",IFERROR(INDEX('祝日'!$B$2:$B$17,MATCH(D46,'祝日'!$A$2:$A$17,0)),IFERROR(INDEX('祝日'!$B$22:$B$37,MATCH(D46,'祝日'!$A$22:$A$37,0)),IF(COUNTIF('祝日'!$D$2:$D$17,D46)+COUNTIF('祝日'!$D$22:$D$37,D46)&gt;0,"振替休日",IF(COUNTIF('祝日'!$E$2:$E$17,D46)+COUNTIF('祝日'!$E$22:$E$37,D46)&gt;0,"国民の休日",IF(COUNTIF('設定'!$A$11:$A$20,D46)&gt;0,INDEX('設定'!$B$11:$B$20,MATCH(D46,'設定'!$A$11:$A$20,0))&amp;"",""))))))</f>
        <v/>
      </c>
      <c r="E47" s="21">
        <f>IF(E46="","",IFERROR(INDEX('祝日'!$B$2:$B$17,MATCH(E46,'祝日'!$A$2:$A$17,0)),IFERROR(INDEX('祝日'!$B$22:$B$37,MATCH(E46,'祝日'!$A$22:$A$37,0)),IF(COUNTIF('祝日'!$D$2:$D$17,E46)+COUNTIF('祝日'!$D$22:$D$37,E46)&gt;0,"振替休日",IF(COUNTIF('祝日'!$E$2:$E$17,E46)+COUNTIF('祝日'!$E$22:$E$37,E46)&gt;0,"国民の休日",IF(COUNTIF('設定'!$A$11:$A$20,E46)&gt;0,INDEX('設定'!$B$11:$B$20,MATCH(E46,'設定'!$A$11:$A$20,0))&amp;"",""))))))</f>
        <v/>
      </c>
      <c r="F47" s="21">
        <f>IF(F46="","",IFERROR(INDEX('祝日'!$B$2:$B$17,MATCH(F46,'祝日'!$A$2:$A$17,0)),IFERROR(INDEX('祝日'!$B$22:$B$37,MATCH(F46,'祝日'!$A$22:$A$37,0)),IF(COUNTIF('祝日'!$D$2:$D$17,F46)+COUNTIF('祝日'!$D$22:$D$37,F46)&gt;0,"振替休日",IF(COUNTIF('祝日'!$E$2:$E$17,F46)+COUNTIF('祝日'!$E$22:$E$37,F46)&gt;0,"国民の休日",IF(COUNTIF('設定'!$A$11:$A$20,F46)&gt;0,INDEX('設定'!$B$11:$B$20,MATCH(F46,'設定'!$A$11:$A$20,0))&amp;"",""))))))</f>
        <v/>
      </c>
      <c r="G47" s="21">
        <f>IF(G46="","",IFERROR(INDEX('祝日'!$B$2:$B$17,MATCH(G46,'祝日'!$A$2:$A$17,0)),IFERROR(INDEX('祝日'!$B$22:$B$37,MATCH(G46,'祝日'!$A$22:$A$37,0)),IF(COUNTIF('祝日'!$D$2:$D$17,G46)+COUNTIF('祝日'!$D$22:$D$37,G46)&gt;0,"振替休日",IF(COUNTIF('祝日'!$E$2:$E$17,G46)+COUNTIF('祝日'!$E$22:$E$37,G46)&gt;0,"国民の休日",IF(COUNTIF('設定'!$A$11:$A$20,G46)&gt;0,INDEX('設定'!$B$11:$B$20,MATCH(G46,'設定'!$A$11:$A$20,0))&amp;"",""))))))</f>
        <v/>
      </c>
    </row>
    <row r="48" ht="70" customHeight="1">
      <c r="A48" s="22" t="n"/>
      <c r="B48" s="22" t="n"/>
      <c r="C48" s="22" t="n"/>
      <c r="D48" s="22" t="n"/>
      <c r="E48" s="22" t="n"/>
      <c r="F48" s="22" t="n"/>
      <c r="G48" s="22" t="n"/>
    </row>
    <row r="49" ht="20" customHeight="1">
      <c r="A49" s="39">
        <f>IF(MONTH(($A$41-WEEKDAY($A$41,'設定'!$B$3)+1+14))=MONTH($A$41),($A$41-WEEKDAY($A$41,'設定'!$B$3)+1+14),"")</f>
        <v/>
      </c>
      <c r="B49" s="39">
        <f>IF(MONTH(($A$41-WEEKDAY($A$41,'設定'!$B$3)+1+15))=MONTH($A$41),($A$41-WEEKDAY($A$41,'設定'!$B$3)+1+15),"")</f>
        <v/>
      </c>
      <c r="C49" s="39">
        <f>IF(MONTH(($A$41-WEEKDAY($A$41,'設定'!$B$3)+1+16))=MONTH($A$41),($A$41-WEEKDAY($A$41,'設定'!$B$3)+1+16),"")</f>
        <v/>
      </c>
      <c r="D49" s="39">
        <f>IF(MONTH(($A$41-WEEKDAY($A$41,'設定'!$B$3)+1+17))=MONTH($A$41),($A$41-WEEKDAY($A$41,'設定'!$B$3)+1+17),"")</f>
        <v/>
      </c>
      <c r="E49" s="39">
        <f>IF(MONTH(($A$41-WEEKDAY($A$41,'設定'!$B$3)+1+18))=MONTH($A$41),($A$41-WEEKDAY($A$41,'設定'!$B$3)+1+18),"")</f>
        <v/>
      </c>
      <c r="F49" s="39">
        <f>IF(MONTH(($A$41-WEEKDAY($A$41,'設定'!$B$3)+1+19))=MONTH($A$41),($A$41-WEEKDAY($A$41,'設定'!$B$3)+1+19),"")</f>
        <v/>
      </c>
      <c r="G49" s="39">
        <f>IF(MONTH(($A$41-WEEKDAY($A$41,'設定'!$B$3)+1+20))=MONTH($A$41),($A$41-WEEKDAY($A$41,'設定'!$B$3)+1+20),"")</f>
        <v/>
      </c>
    </row>
    <row r="50" ht="12" customHeight="1">
      <c r="A50" s="21">
        <f>IF(A49="","",IFERROR(INDEX('祝日'!$B$2:$B$17,MATCH(A49,'祝日'!$A$2:$A$17,0)),IFERROR(INDEX('祝日'!$B$22:$B$37,MATCH(A49,'祝日'!$A$22:$A$37,0)),IF(COUNTIF('祝日'!$D$2:$D$17,A49)+COUNTIF('祝日'!$D$22:$D$37,A49)&gt;0,"振替休日",IF(COUNTIF('祝日'!$E$2:$E$17,A49)+COUNTIF('祝日'!$E$22:$E$37,A49)&gt;0,"国民の休日",IF(COUNTIF('設定'!$A$11:$A$20,A49)&gt;0,INDEX('設定'!$B$11:$B$20,MATCH(A49,'設定'!$A$11:$A$20,0))&amp;"",""))))))</f>
        <v/>
      </c>
      <c r="B50" s="21">
        <f>IF(B49="","",IFERROR(INDEX('祝日'!$B$2:$B$17,MATCH(B49,'祝日'!$A$2:$A$17,0)),IFERROR(INDEX('祝日'!$B$22:$B$37,MATCH(B49,'祝日'!$A$22:$A$37,0)),IF(COUNTIF('祝日'!$D$2:$D$17,B49)+COUNTIF('祝日'!$D$22:$D$37,B49)&gt;0,"振替休日",IF(COUNTIF('祝日'!$E$2:$E$17,B49)+COUNTIF('祝日'!$E$22:$E$37,B49)&gt;0,"国民の休日",IF(COUNTIF('設定'!$A$11:$A$20,B49)&gt;0,INDEX('設定'!$B$11:$B$20,MATCH(B49,'設定'!$A$11:$A$20,0))&amp;"",""))))))</f>
        <v/>
      </c>
      <c r="C50" s="21">
        <f>IF(C49="","",IFERROR(INDEX('祝日'!$B$2:$B$17,MATCH(C49,'祝日'!$A$2:$A$17,0)),IFERROR(INDEX('祝日'!$B$22:$B$37,MATCH(C49,'祝日'!$A$22:$A$37,0)),IF(COUNTIF('祝日'!$D$2:$D$17,C49)+COUNTIF('祝日'!$D$22:$D$37,C49)&gt;0,"振替休日",IF(COUNTIF('祝日'!$E$2:$E$17,C49)+COUNTIF('祝日'!$E$22:$E$37,C49)&gt;0,"国民の休日",IF(COUNTIF('設定'!$A$11:$A$20,C49)&gt;0,INDEX('設定'!$B$11:$B$20,MATCH(C49,'設定'!$A$11:$A$20,0))&amp;"",""))))))</f>
        <v/>
      </c>
      <c r="D50" s="21">
        <f>IF(D49="","",IFERROR(INDEX('祝日'!$B$2:$B$17,MATCH(D49,'祝日'!$A$2:$A$17,0)),IFERROR(INDEX('祝日'!$B$22:$B$37,MATCH(D49,'祝日'!$A$22:$A$37,0)),IF(COUNTIF('祝日'!$D$2:$D$17,D49)+COUNTIF('祝日'!$D$22:$D$37,D49)&gt;0,"振替休日",IF(COUNTIF('祝日'!$E$2:$E$17,D49)+COUNTIF('祝日'!$E$22:$E$37,D49)&gt;0,"国民の休日",IF(COUNTIF('設定'!$A$11:$A$20,D49)&gt;0,INDEX('設定'!$B$11:$B$20,MATCH(D49,'設定'!$A$11:$A$20,0))&amp;"",""))))))</f>
        <v/>
      </c>
      <c r="E50" s="21">
        <f>IF(E49="","",IFERROR(INDEX('祝日'!$B$2:$B$17,MATCH(E49,'祝日'!$A$2:$A$17,0)),IFERROR(INDEX('祝日'!$B$22:$B$37,MATCH(E49,'祝日'!$A$22:$A$37,0)),IF(COUNTIF('祝日'!$D$2:$D$17,E49)+COUNTIF('祝日'!$D$22:$D$37,E49)&gt;0,"振替休日",IF(COUNTIF('祝日'!$E$2:$E$17,E49)+COUNTIF('祝日'!$E$22:$E$37,E49)&gt;0,"国民の休日",IF(COUNTIF('設定'!$A$11:$A$20,E49)&gt;0,INDEX('設定'!$B$11:$B$20,MATCH(E49,'設定'!$A$11:$A$20,0))&amp;"",""))))))</f>
        <v/>
      </c>
      <c r="F50" s="21">
        <f>IF(F49="","",IFERROR(INDEX('祝日'!$B$2:$B$17,MATCH(F49,'祝日'!$A$2:$A$17,0)),IFERROR(INDEX('祝日'!$B$22:$B$37,MATCH(F49,'祝日'!$A$22:$A$37,0)),IF(COUNTIF('祝日'!$D$2:$D$17,F49)+COUNTIF('祝日'!$D$22:$D$37,F49)&gt;0,"振替休日",IF(COUNTIF('祝日'!$E$2:$E$17,F49)+COUNTIF('祝日'!$E$22:$E$37,F49)&gt;0,"国民の休日",IF(COUNTIF('設定'!$A$11:$A$20,F49)&gt;0,INDEX('設定'!$B$11:$B$20,MATCH(F49,'設定'!$A$11:$A$20,0))&amp;"",""))))))</f>
        <v/>
      </c>
      <c r="G50" s="21">
        <f>IF(G49="","",IFERROR(INDEX('祝日'!$B$2:$B$17,MATCH(G49,'祝日'!$A$2:$A$17,0)),IFERROR(INDEX('祝日'!$B$22:$B$37,MATCH(G49,'祝日'!$A$22:$A$37,0)),IF(COUNTIF('祝日'!$D$2:$D$17,G49)+COUNTIF('祝日'!$D$22:$D$37,G49)&gt;0,"振替休日",IF(COUNTIF('祝日'!$E$2:$E$17,G49)+COUNTIF('祝日'!$E$22:$E$37,G49)&gt;0,"国民の休日",IF(COUNTIF('設定'!$A$11:$A$20,G49)&gt;0,INDEX('設定'!$B$11:$B$20,MATCH(G49,'設定'!$A$11:$A$20,0))&amp;"",""))))))</f>
        <v/>
      </c>
    </row>
    <row r="51" ht="70" customHeight="1">
      <c r="A51" s="22" t="n"/>
      <c r="B51" s="22" t="n"/>
      <c r="C51" s="22" t="n"/>
      <c r="D51" s="22" t="n"/>
      <c r="E51" s="22" t="n"/>
      <c r="F51" s="22" t="n"/>
      <c r="G51" s="22" t="n"/>
    </row>
    <row r="52" ht="20" customHeight="1">
      <c r="A52" s="39">
        <f>IF(MONTH(($A$41-WEEKDAY($A$41,'設定'!$B$3)+1+21))=MONTH($A$41),($A$41-WEEKDAY($A$41,'設定'!$B$3)+1+21),"")</f>
        <v/>
      </c>
      <c r="B52" s="39">
        <f>IF(MONTH(($A$41-WEEKDAY($A$41,'設定'!$B$3)+1+22))=MONTH($A$41),($A$41-WEEKDAY($A$41,'設定'!$B$3)+1+22),"")</f>
        <v/>
      </c>
      <c r="C52" s="39">
        <f>IF(MONTH(($A$41-WEEKDAY($A$41,'設定'!$B$3)+1+23))=MONTH($A$41),($A$41-WEEKDAY($A$41,'設定'!$B$3)+1+23),"")</f>
        <v/>
      </c>
      <c r="D52" s="39">
        <f>IF(MONTH(($A$41-WEEKDAY($A$41,'設定'!$B$3)+1+24))=MONTH($A$41),($A$41-WEEKDAY($A$41,'設定'!$B$3)+1+24),"")</f>
        <v/>
      </c>
      <c r="E52" s="39">
        <f>IF(MONTH(($A$41-WEEKDAY($A$41,'設定'!$B$3)+1+25))=MONTH($A$41),($A$41-WEEKDAY($A$41,'設定'!$B$3)+1+25),"")</f>
        <v/>
      </c>
      <c r="F52" s="39">
        <f>IF(MONTH(($A$41-WEEKDAY($A$41,'設定'!$B$3)+1+26))=MONTH($A$41),($A$41-WEEKDAY($A$41,'設定'!$B$3)+1+26),"")</f>
        <v/>
      </c>
      <c r="G52" s="39">
        <f>IF(MONTH(($A$41-WEEKDAY($A$41,'設定'!$B$3)+1+27))=MONTH($A$41),($A$41-WEEKDAY($A$41,'設定'!$B$3)+1+27),"")</f>
        <v/>
      </c>
    </row>
    <row r="53" ht="12" customHeight="1">
      <c r="A53" s="21">
        <f>IF(A52="","",IFERROR(INDEX('祝日'!$B$2:$B$17,MATCH(A52,'祝日'!$A$2:$A$17,0)),IFERROR(INDEX('祝日'!$B$22:$B$37,MATCH(A52,'祝日'!$A$22:$A$37,0)),IF(COUNTIF('祝日'!$D$2:$D$17,A52)+COUNTIF('祝日'!$D$22:$D$37,A52)&gt;0,"振替休日",IF(COUNTIF('祝日'!$E$2:$E$17,A52)+COUNTIF('祝日'!$E$22:$E$37,A52)&gt;0,"国民の休日",IF(COUNTIF('設定'!$A$11:$A$20,A52)&gt;0,INDEX('設定'!$B$11:$B$20,MATCH(A52,'設定'!$A$11:$A$20,0))&amp;"",""))))))</f>
        <v/>
      </c>
      <c r="B53" s="21">
        <f>IF(B52="","",IFERROR(INDEX('祝日'!$B$2:$B$17,MATCH(B52,'祝日'!$A$2:$A$17,0)),IFERROR(INDEX('祝日'!$B$22:$B$37,MATCH(B52,'祝日'!$A$22:$A$37,0)),IF(COUNTIF('祝日'!$D$2:$D$17,B52)+COUNTIF('祝日'!$D$22:$D$37,B52)&gt;0,"振替休日",IF(COUNTIF('祝日'!$E$2:$E$17,B52)+COUNTIF('祝日'!$E$22:$E$37,B52)&gt;0,"国民の休日",IF(COUNTIF('設定'!$A$11:$A$20,B52)&gt;0,INDEX('設定'!$B$11:$B$20,MATCH(B52,'設定'!$A$11:$A$20,0))&amp;"",""))))))</f>
        <v/>
      </c>
      <c r="C53" s="21">
        <f>IF(C52="","",IFERROR(INDEX('祝日'!$B$2:$B$17,MATCH(C52,'祝日'!$A$2:$A$17,0)),IFERROR(INDEX('祝日'!$B$22:$B$37,MATCH(C52,'祝日'!$A$22:$A$37,0)),IF(COUNTIF('祝日'!$D$2:$D$17,C52)+COUNTIF('祝日'!$D$22:$D$37,C52)&gt;0,"振替休日",IF(COUNTIF('祝日'!$E$2:$E$17,C52)+COUNTIF('祝日'!$E$22:$E$37,C52)&gt;0,"国民の休日",IF(COUNTIF('設定'!$A$11:$A$20,C52)&gt;0,INDEX('設定'!$B$11:$B$20,MATCH(C52,'設定'!$A$11:$A$20,0))&amp;"",""))))))</f>
        <v/>
      </c>
      <c r="D53" s="21">
        <f>IF(D52="","",IFERROR(INDEX('祝日'!$B$2:$B$17,MATCH(D52,'祝日'!$A$2:$A$17,0)),IFERROR(INDEX('祝日'!$B$22:$B$37,MATCH(D52,'祝日'!$A$22:$A$37,0)),IF(COUNTIF('祝日'!$D$2:$D$17,D52)+COUNTIF('祝日'!$D$22:$D$37,D52)&gt;0,"振替休日",IF(COUNTIF('祝日'!$E$2:$E$17,D52)+COUNTIF('祝日'!$E$22:$E$37,D52)&gt;0,"国民の休日",IF(COUNTIF('設定'!$A$11:$A$20,D52)&gt;0,INDEX('設定'!$B$11:$B$20,MATCH(D52,'設定'!$A$11:$A$20,0))&amp;"",""))))))</f>
        <v/>
      </c>
      <c r="E53" s="21">
        <f>IF(E52="","",IFERROR(INDEX('祝日'!$B$2:$B$17,MATCH(E52,'祝日'!$A$2:$A$17,0)),IFERROR(INDEX('祝日'!$B$22:$B$37,MATCH(E52,'祝日'!$A$22:$A$37,0)),IF(COUNTIF('祝日'!$D$2:$D$17,E52)+COUNTIF('祝日'!$D$22:$D$37,E52)&gt;0,"振替休日",IF(COUNTIF('祝日'!$E$2:$E$17,E52)+COUNTIF('祝日'!$E$22:$E$37,E52)&gt;0,"国民の休日",IF(COUNTIF('設定'!$A$11:$A$20,E52)&gt;0,INDEX('設定'!$B$11:$B$20,MATCH(E52,'設定'!$A$11:$A$20,0))&amp;"",""))))))</f>
        <v/>
      </c>
      <c r="F53" s="21">
        <f>IF(F52="","",IFERROR(INDEX('祝日'!$B$2:$B$17,MATCH(F52,'祝日'!$A$2:$A$17,0)),IFERROR(INDEX('祝日'!$B$22:$B$37,MATCH(F52,'祝日'!$A$22:$A$37,0)),IF(COUNTIF('祝日'!$D$2:$D$17,F52)+COUNTIF('祝日'!$D$22:$D$37,F52)&gt;0,"振替休日",IF(COUNTIF('祝日'!$E$2:$E$17,F52)+COUNTIF('祝日'!$E$22:$E$37,F52)&gt;0,"国民の休日",IF(COUNTIF('設定'!$A$11:$A$20,F52)&gt;0,INDEX('設定'!$B$11:$B$20,MATCH(F52,'設定'!$A$11:$A$20,0))&amp;"",""))))))</f>
        <v/>
      </c>
      <c r="G53" s="21">
        <f>IF(G52="","",IFERROR(INDEX('祝日'!$B$2:$B$17,MATCH(G52,'祝日'!$A$2:$A$17,0)),IFERROR(INDEX('祝日'!$B$22:$B$37,MATCH(G52,'祝日'!$A$22:$A$37,0)),IF(COUNTIF('祝日'!$D$2:$D$17,G52)+COUNTIF('祝日'!$D$22:$D$37,G52)&gt;0,"振替休日",IF(COUNTIF('祝日'!$E$2:$E$17,G52)+COUNTIF('祝日'!$E$22:$E$37,G52)&gt;0,"国民の休日",IF(COUNTIF('設定'!$A$11:$A$20,G52)&gt;0,INDEX('設定'!$B$11:$B$20,MATCH(G52,'設定'!$A$11:$A$20,0))&amp;"",""))))))</f>
        <v/>
      </c>
    </row>
    <row r="54" ht="70" customHeight="1">
      <c r="A54" s="22" t="n"/>
      <c r="B54" s="22" t="n"/>
      <c r="C54" s="22" t="n"/>
      <c r="D54" s="22" t="n"/>
      <c r="E54" s="22" t="n"/>
      <c r="F54" s="22" t="n"/>
      <c r="G54" s="22" t="n"/>
    </row>
    <row r="55" ht="20" customHeight="1">
      <c r="A55" s="39">
        <f>IF(MONTH(($A$41-WEEKDAY($A$41,'設定'!$B$3)+1+28))=MONTH($A$41),($A$41-WEEKDAY($A$41,'設定'!$B$3)+1+28),"")</f>
        <v/>
      </c>
      <c r="B55" s="39">
        <f>IF(MONTH(($A$41-WEEKDAY($A$41,'設定'!$B$3)+1+29))=MONTH($A$41),($A$41-WEEKDAY($A$41,'設定'!$B$3)+1+29),"")</f>
        <v/>
      </c>
      <c r="C55" s="39">
        <f>IF(MONTH(($A$41-WEEKDAY($A$41,'設定'!$B$3)+1+30))=MONTH($A$41),($A$41-WEEKDAY($A$41,'設定'!$B$3)+1+30),"")</f>
        <v/>
      </c>
      <c r="D55" s="39">
        <f>IF(MONTH(($A$41-WEEKDAY($A$41,'設定'!$B$3)+1+31))=MONTH($A$41),($A$41-WEEKDAY($A$41,'設定'!$B$3)+1+31),"")</f>
        <v/>
      </c>
      <c r="E55" s="39">
        <f>IF(MONTH(($A$41-WEEKDAY($A$41,'設定'!$B$3)+1+32))=MONTH($A$41),($A$41-WEEKDAY($A$41,'設定'!$B$3)+1+32),"")</f>
        <v/>
      </c>
      <c r="F55" s="39">
        <f>IF(MONTH(($A$41-WEEKDAY($A$41,'設定'!$B$3)+1+33))=MONTH($A$41),($A$41-WEEKDAY($A$41,'設定'!$B$3)+1+33),"")</f>
        <v/>
      </c>
      <c r="G55" s="39">
        <f>IF(MONTH(($A$41-WEEKDAY($A$41,'設定'!$B$3)+1+34))=MONTH($A$41),($A$41-WEEKDAY($A$41,'設定'!$B$3)+1+34),"")</f>
        <v/>
      </c>
    </row>
    <row r="56" ht="12" customHeight="1">
      <c r="A56" s="21">
        <f>IF(A55="","",IFERROR(INDEX('祝日'!$B$2:$B$17,MATCH(A55,'祝日'!$A$2:$A$17,0)),IFERROR(INDEX('祝日'!$B$22:$B$37,MATCH(A55,'祝日'!$A$22:$A$37,0)),IF(COUNTIF('祝日'!$D$2:$D$17,A55)+COUNTIF('祝日'!$D$22:$D$37,A55)&gt;0,"振替休日",IF(COUNTIF('祝日'!$E$2:$E$17,A55)+COUNTIF('祝日'!$E$22:$E$37,A55)&gt;0,"国民の休日",IF(COUNTIF('設定'!$A$11:$A$20,A55)&gt;0,INDEX('設定'!$B$11:$B$20,MATCH(A55,'設定'!$A$11:$A$20,0))&amp;"",""))))))</f>
        <v/>
      </c>
      <c r="B56" s="21">
        <f>IF(B55="","",IFERROR(INDEX('祝日'!$B$2:$B$17,MATCH(B55,'祝日'!$A$2:$A$17,0)),IFERROR(INDEX('祝日'!$B$22:$B$37,MATCH(B55,'祝日'!$A$22:$A$37,0)),IF(COUNTIF('祝日'!$D$2:$D$17,B55)+COUNTIF('祝日'!$D$22:$D$37,B55)&gt;0,"振替休日",IF(COUNTIF('祝日'!$E$2:$E$17,B55)+COUNTIF('祝日'!$E$22:$E$37,B55)&gt;0,"国民の休日",IF(COUNTIF('設定'!$A$11:$A$20,B55)&gt;0,INDEX('設定'!$B$11:$B$20,MATCH(B55,'設定'!$A$11:$A$20,0))&amp;"",""))))))</f>
        <v/>
      </c>
      <c r="C56" s="21">
        <f>IF(C55="","",IFERROR(INDEX('祝日'!$B$2:$B$17,MATCH(C55,'祝日'!$A$2:$A$17,0)),IFERROR(INDEX('祝日'!$B$22:$B$37,MATCH(C55,'祝日'!$A$22:$A$37,0)),IF(COUNTIF('祝日'!$D$2:$D$17,C55)+COUNTIF('祝日'!$D$22:$D$37,C55)&gt;0,"振替休日",IF(COUNTIF('祝日'!$E$2:$E$17,C55)+COUNTIF('祝日'!$E$22:$E$37,C55)&gt;0,"国民の休日",IF(COUNTIF('設定'!$A$11:$A$20,C55)&gt;0,INDEX('設定'!$B$11:$B$20,MATCH(C55,'設定'!$A$11:$A$20,0))&amp;"",""))))))</f>
        <v/>
      </c>
      <c r="D56" s="21">
        <f>IF(D55="","",IFERROR(INDEX('祝日'!$B$2:$B$17,MATCH(D55,'祝日'!$A$2:$A$17,0)),IFERROR(INDEX('祝日'!$B$22:$B$37,MATCH(D55,'祝日'!$A$22:$A$37,0)),IF(COUNTIF('祝日'!$D$2:$D$17,D55)+COUNTIF('祝日'!$D$22:$D$37,D55)&gt;0,"振替休日",IF(COUNTIF('祝日'!$E$2:$E$17,D55)+COUNTIF('祝日'!$E$22:$E$37,D55)&gt;0,"国民の休日",IF(COUNTIF('設定'!$A$11:$A$20,D55)&gt;0,INDEX('設定'!$B$11:$B$20,MATCH(D55,'設定'!$A$11:$A$20,0))&amp;"",""))))))</f>
        <v/>
      </c>
      <c r="E56" s="21">
        <f>IF(E55="","",IFERROR(INDEX('祝日'!$B$2:$B$17,MATCH(E55,'祝日'!$A$2:$A$17,0)),IFERROR(INDEX('祝日'!$B$22:$B$37,MATCH(E55,'祝日'!$A$22:$A$37,0)),IF(COUNTIF('祝日'!$D$2:$D$17,E55)+COUNTIF('祝日'!$D$22:$D$37,E55)&gt;0,"振替休日",IF(COUNTIF('祝日'!$E$2:$E$17,E55)+COUNTIF('祝日'!$E$22:$E$37,E55)&gt;0,"国民の休日",IF(COUNTIF('設定'!$A$11:$A$20,E55)&gt;0,INDEX('設定'!$B$11:$B$20,MATCH(E55,'設定'!$A$11:$A$20,0))&amp;"",""))))))</f>
        <v/>
      </c>
      <c r="F56" s="21">
        <f>IF(F55="","",IFERROR(INDEX('祝日'!$B$2:$B$17,MATCH(F55,'祝日'!$A$2:$A$17,0)),IFERROR(INDEX('祝日'!$B$22:$B$37,MATCH(F55,'祝日'!$A$22:$A$37,0)),IF(COUNTIF('祝日'!$D$2:$D$17,F55)+COUNTIF('祝日'!$D$22:$D$37,F55)&gt;0,"振替休日",IF(COUNTIF('祝日'!$E$2:$E$17,F55)+COUNTIF('祝日'!$E$22:$E$37,F55)&gt;0,"国民の休日",IF(COUNTIF('設定'!$A$11:$A$20,F55)&gt;0,INDEX('設定'!$B$11:$B$20,MATCH(F55,'設定'!$A$11:$A$20,0))&amp;"",""))))))</f>
        <v/>
      </c>
      <c r="G56" s="21">
        <f>IF(G55="","",IFERROR(INDEX('祝日'!$B$2:$B$17,MATCH(G55,'祝日'!$A$2:$A$17,0)),IFERROR(INDEX('祝日'!$B$22:$B$37,MATCH(G55,'祝日'!$A$22:$A$37,0)),IF(COUNTIF('祝日'!$D$2:$D$17,G55)+COUNTIF('祝日'!$D$22:$D$37,G55)&gt;0,"振替休日",IF(COUNTIF('祝日'!$E$2:$E$17,G55)+COUNTIF('祝日'!$E$22:$E$37,G55)&gt;0,"国民の休日",IF(COUNTIF('設定'!$A$11:$A$20,G55)&gt;0,INDEX('設定'!$B$11:$B$20,MATCH(G55,'設定'!$A$11:$A$20,0))&amp;"",""))))))</f>
        <v/>
      </c>
    </row>
    <row r="57" ht="70" customHeight="1">
      <c r="A57" s="22" t="n"/>
      <c r="B57" s="22" t="n"/>
      <c r="C57" s="22" t="n"/>
      <c r="D57" s="22" t="n"/>
      <c r="E57" s="22" t="n"/>
      <c r="F57" s="22" t="n"/>
      <c r="G57" s="22" t="n"/>
    </row>
    <row r="58" ht="20" customHeight="1">
      <c r="A58" s="39">
        <f>IF(MONTH(($A$41-WEEKDAY($A$41,'設定'!$B$3)+1+35))=MONTH($A$41),($A$41-WEEKDAY($A$41,'設定'!$B$3)+1+35),"")</f>
        <v/>
      </c>
      <c r="B58" s="39">
        <f>IF(MONTH(($A$41-WEEKDAY($A$41,'設定'!$B$3)+1+36))=MONTH($A$41),($A$41-WEEKDAY($A$41,'設定'!$B$3)+1+36),"")</f>
        <v/>
      </c>
      <c r="C58" s="39">
        <f>IF(MONTH(($A$41-WEEKDAY($A$41,'設定'!$B$3)+1+37))=MONTH($A$41),($A$41-WEEKDAY($A$41,'設定'!$B$3)+1+37),"")</f>
        <v/>
      </c>
      <c r="D58" s="39">
        <f>IF(MONTH(($A$41-WEEKDAY($A$41,'設定'!$B$3)+1+38))=MONTH($A$41),($A$41-WEEKDAY($A$41,'設定'!$B$3)+1+38),"")</f>
        <v/>
      </c>
      <c r="E58" s="39">
        <f>IF(MONTH(($A$41-WEEKDAY($A$41,'設定'!$B$3)+1+39))=MONTH($A$41),($A$41-WEEKDAY($A$41,'設定'!$B$3)+1+39),"")</f>
        <v/>
      </c>
      <c r="F58" s="39">
        <f>IF(MONTH(($A$41-WEEKDAY($A$41,'設定'!$B$3)+1+40))=MONTH($A$41),($A$41-WEEKDAY($A$41,'設定'!$B$3)+1+40),"")</f>
        <v/>
      </c>
      <c r="G58" s="39">
        <f>IF(MONTH(($A$41-WEEKDAY($A$41,'設定'!$B$3)+1+41))=MONTH($A$41),($A$41-WEEKDAY($A$41,'設定'!$B$3)+1+41),"")</f>
        <v/>
      </c>
    </row>
    <row r="59" ht="12" customHeight="1">
      <c r="A59" s="21">
        <f>IF(A58="","",IFERROR(INDEX('祝日'!$B$2:$B$17,MATCH(A58,'祝日'!$A$2:$A$17,0)),IFERROR(INDEX('祝日'!$B$22:$B$37,MATCH(A58,'祝日'!$A$22:$A$37,0)),IF(COUNTIF('祝日'!$D$2:$D$17,A58)+COUNTIF('祝日'!$D$22:$D$37,A58)&gt;0,"振替休日",IF(COUNTIF('祝日'!$E$2:$E$17,A58)+COUNTIF('祝日'!$E$22:$E$37,A58)&gt;0,"国民の休日",IF(COUNTIF('設定'!$A$11:$A$20,A58)&gt;0,INDEX('設定'!$B$11:$B$20,MATCH(A58,'設定'!$A$11:$A$20,0))&amp;"",""))))))</f>
        <v/>
      </c>
      <c r="B59" s="21">
        <f>IF(B58="","",IFERROR(INDEX('祝日'!$B$2:$B$17,MATCH(B58,'祝日'!$A$2:$A$17,0)),IFERROR(INDEX('祝日'!$B$22:$B$37,MATCH(B58,'祝日'!$A$22:$A$37,0)),IF(COUNTIF('祝日'!$D$2:$D$17,B58)+COUNTIF('祝日'!$D$22:$D$37,B58)&gt;0,"振替休日",IF(COUNTIF('祝日'!$E$2:$E$17,B58)+COUNTIF('祝日'!$E$22:$E$37,B58)&gt;0,"国民の休日",IF(COUNTIF('設定'!$A$11:$A$20,B58)&gt;0,INDEX('設定'!$B$11:$B$20,MATCH(B58,'設定'!$A$11:$A$20,0))&amp;"",""))))))</f>
        <v/>
      </c>
      <c r="C59" s="21">
        <f>IF(C58="","",IFERROR(INDEX('祝日'!$B$2:$B$17,MATCH(C58,'祝日'!$A$2:$A$17,0)),IFERROR(INDEX('祝日'!$B$22:$B$37,MATCH(C58,'祝日'!$A$22:$A$37,0)),IF(COUNTIF('祝日'!$D$2:$D$17,C58)+COUNTIF('祝日'!$D$22:$D$37,C58)&gt;0,"振替休日",IF(COUNTIF('祝日'!$E$2:$E$17,C58)+COUNTIF('祝日'!$E$22:$E$37,C58)&gt;0,"国民の休日",IF(COUNTIF('設定'!$A$11:$A$20,C58)&gt;0,INDEX('設定'!$B$11:$B$20,MATCH(C58,'設定'!$A$11:$A$20,0))&amp;"",""))))))</f>
        <v/>
      </c>
      <c r="D59" s="21">
        <f>IF(D58="","",IFERROR(INDEX('祝日'!$B$2:$B$17,MATCH(D58,'祝日'!$A$2:$A$17,0)),IFERROR(INDEX('祝日'!$B$22:$B$37,MATCH(D58,'祝日'!$A$22:$A$37,0)),IF(COUNTIF('祝日'!$D$2:$D$17,D58)+COUNTIF('祝日'!$D$22:$D$37,D58)&gt;0,"振替休日",IF(COUNTIF('祝日'!$E$2:$E$17,D58)+COUNTIF('祝日'!$E$22:$E$37,D58)&gt;0,"国民の休日",IF(COUNTIF('設定'!$A$11:$A$20,D58)&gt;0,INDEX('設定'!$B$11:$B$20,MATCH(D58,'設定'!$A$11:$A$20,0))&amp;"",""))))))</f>
        <v/>
      </c>
      <c r="E59" s="21">
        <f>IF(E58="","",IFERROR(INDEX('祝日'!$B$2:$B$17,MATCH(E58,'祝日'!$A$2:$A$17,0)),IFERROR(INDEX('祝日'!$B$22:$B$37,MATCH(E58,'祝日'!$A$22:$A$37,0)),IF(COUNTIF('祝日'!$D$2:$D$17,E58)+COUNTIF('祝日'!$D$22:$D$37,E58)&gt;0,"振替休日",IF(COUNTIF('祝日'!$E$2:$E$17,E58)+COUNTIF('祝日'!$E$22:$E$37,E58)&gt;0,"国民の休日",IF(COUNTIF('設定'!$A$11:$A$20,E58)&gt;0,INDEX('設定'!$B$11:$B$20,MATCH(E58,'設定'!$A$11:$A$20,0))&amp;"",""))))))</f>
        <v/>
      </c>
      <c r="F59" s="21">
        <f>IF(F58="","",IFERROR(INDEX('祝日'!$B$2:$B$17,MATCH(F58,'祝日'!$A$2:$A$17,0)),IFERROR(INDEX('祝日'!$B$22:$B$37,MATCH(F58,'祝日'!$A$22:$A$37,0)),IF(COUNTIF('祝日'!$D$2:$D$17,F58)+COUNTIF('祝日'!$D$22:$D$37,F58)&gt;0,"振替休日",IF(COUNTIF('祝日'!$E$2:$E$17,F58)+COUNTIF('祝日'!$E$22:$E$37,F58)&gt;0,"国民の休日",IF(COUNTIF('設定'!$A$11:$A$20,F58)&gt;0,INDEX('設定'!$B$11:$B$20,MATCH(F58,'設定'!$A$11:$A$20,0))&amp;"",""))))))</f>
        <v/>
      </c>
      <c r="G59" s="21">
        <f>IF(G58="","",IFERROR(INDEX('祝日'!$B$2:$B$17,MATCH(G58,'祝日'!$A$2:$A$17,0)),IFERROR(INDEX('祝日'!$B$22:$B$37,MATCH(G58,'祝日'!$A$22:$A$37,0)),IF(COUNTIF('祝日'!$D$2:$D$17,G58)+COUNTIF('祝日'!$D$22:$D$37,G58)&gt;0,"振替休日",IF(COUNTIF('祝日'!$E$2:$E$17,G58)+COUNTIF('祝日'!$E$22:$E$37,G58)&gt;0,"国民の休日",IF(COUNTIF('設定'!$A$11:$A$20,G58)&gt;0,INDEX('設定'!$B$11:$B$20,MATCH(G58,'設定'!$A$11:$A$20,0))&amp;"",""))))))</f>
        <v/>
      </c>
    </row>
    <row r="60" ht="70" customHeight="1">
      <c r="A60" s="22" t="n"/>
      <c r="B60" s="22" t="n"/>
      <c r="C60" s="22" t="n"/>
      <c r="D60" s="22" t="n"/>
      <c r="E60" s="22" t="n"/>
      <c r="F60" s="22" t="n"/>
      <c r="G60" s="22" t="n"/>
    </row>
    <row r="61" ht="34" customHeight="1">
      <c r="A61" s="38">
        <f>DATE('設定'!$B$2+INT(('設定'!$B$4-1+3)/12),MOD('設定'!$B$4-1+3,12)+1,1)</f>
        <v/>
      </c>
      <c r="B61" s="28" t="n"/>
      <c r="C61" s="28" t="n"/>
      <c r="D61" s="28" t="n"/>
      <c r="E61" s="28" t="n"/>
      <c r="F61" s="28" t="n"/>
      <c r="G61" s="28" t="n"/>
    </row>
    <row r="62" ht="18" customHeight="1">
      <c r="A62" s="32">
        <f>CHOOSE(MOD(0+IF('設定'!$B$3=2,1,0),7)+1,"日","月","火","水","木","金","土")</f>
        <v/>
      </c>
      <c r="B62" s="32">
        <f>CHOOSE(MOD(1+IF('設定'!$B$3=2,1,0),7)+1,"日","月","火","水","木","金","土")</f>
        <v/>
      </c>
      <c r="C62" s="32">
        <f>CHOOSE(MOD(2+IF('設定'!$B$3=2,1,0),7)+1,"日","月","火","水","木","金","土")</f>
        <v/>
      </c>
      <c r="D62" s="32">
        <f>CHOOSE(MOD(3+IF('設定'!$B$3=2,1,0),7)+1,"日","月","火","水","木","金","土")</f>
        <v/>
      </c>
      <c r="E62" s="32">
        <f>CHOOSE(MOD(4+IF('設定'!$B$3=2,1,0),7)+1,"日","月","火","水","木","金","土")</f>
        <v/>
      </c>
      <c r="F62" s="32">
        <f>CHOOSE(MOD(5+IF('設定'!$B$3=2,1,0),7)+1,"日","月","火","水","木","金","土")</f>
        <v/>
      </c>
      <c r="G62" s="32">
        <f>CHOOSE(MOD(6+IF('設定'!$B$3=2,1,0),7)+1,"日","月","火","水","木","金","土")</f>
        <v/>
      </c>
    </row>
    <row r="63" ht="20" customHeight="1">
      <c r="A63" s="39">
        <f>IF(MONTH(($A$61-WEEKDAY($A$61,'設定'!$B$3)+1+0))=MONTH($A$61),($A$61-WEEKDAY($A$61,'設定'!$B$3)+1+0),"")</f>
        <v/>
      </c>
      <c r="B63" s="39">
        <f>IF(MONTH(($A$61-WEEKDAY($A$61,'設定'!$B$3)+1+1))=MONTH($A$61),($A$61-WEEKDAY($A$61,'設定'!$B$3)+1+1),"")</f>
        <v/>
      </c>
      <c r="C63" s="39">
        <f>IF(MONTH(($A$61-WEEKDAY($A$61,'設定'!$B$3)+1+2))=MONTH($A$61),($A$61-WEEKDAY($A$61,'設定'!$B$3)+1+2),"")</f>
        <v/>
      </c>
      <c r="D63" s="39">
        <f>IF(MONTH(($A$61-WEEKDAY($A$61,'設定'!$B$3)+1+3))=MONTH($A$61),($A$61-WEEKDAY($A$61,'設定'!$B$3)+1+3),"")</f>
        <v/>
      </c>
      <c r="E63" s="39">
        <f>IF(MONTH(($A$61-WEEKDAY($A$61,'設定'!$B$3)+1+4))=MONTH($A$61),($A$61-WEEKDAY($A$61,'設定'!$B$3)+1+4),"")</f>
        <v/>
      </c>
      <c r="F63" s="39">
        <f>IF(MONTH(($A$61-WEEKDAY($A$61,'設定'!$B$3)+1+5))=MONTH($A$61),($A$61-WEEKDAY($A$61,'設定'!$B$3)+1+5),"")</f>
        <v/>
      </c>
      <c r="G63" s="39">
        <f>IF(MONTH(($A$61-WEEKDAY($A$61,'設定'!$B$3)+1+6))=MONTH($A$61),($A$61-WEEKDAY($A$61,'設定'!$B$3)+1+6),"")</f>
        <v/>
      </c>
    </row>
    <row r="64" ht="12" customHeight="1">
      <c r="A64" s="21">
        <f>IF(A63="","",IFERROR(INDEX('祝日'!$B$2:$B$17,MATCH(A63,'祝日'!$A$2:$A$17,0)),IFERROR(INDEX('祝日'!$B$22:$B$37,MATCH(A63,'祝日'!$A$22:$A$37,0)),IF(COUNTIF('祝日'!$D$2:$D$17,A63)+COUNTIF('祝日'!$D$22:$D$37,A63)&gt;0,"振替休日",IF(COUNTIF('祝日'!$E$2:$E$17,A63)+COUNTIF('祝日'!$E$22:$E$37,A63)&gt;0,"国民の休日",IF(COUNTIF('設定'!$A$11:$A$20,A63)&gt;0,INDEX('設定'!$B$11:$B$20,MATCH(A63,'設定'!$A$11:$A$20,0))&amp;"",""))))))</f>
        <v/>
      </c>
      <c r="B64" s="21">
        <f>IF(B63="","",IFERROR(INDEX('祝日'!$B$2:$B$17,MATCH(B63,'祝日'!$A$2:$A$17,0)),IFERROR(INDEX('祝日'!$B$22:$B$37,MATCH(B63,'祝日'!$A$22:$A$37,0)),IF(COUNTIF('祝日'!$D$2:$D$17,B63)+COUNTIF('祝日'!$D$22:$D$37,B63)&gt;0,"振替休日",IF(COUNTIF('祝日'!$E$2:$E$17,B63)+COUNTIF('祝日'!$E$22:$E$37,B63)&gt;0,"国民の休日",IF(COUNTIF('設定'!$A$11:$A$20,B63)&gt;0,INDEX('設定'!$B$11:$B$20,MATCH(B63,'設定'!$A$11:$A$20,0))&amp;"",""))))))</f>
        <v/>
      </c>
      <c r="C64" s="21">
        <f>IF(C63="","",IFERROR(INDEX('祝日'!$B$2:$B$17,MATCH(C63,'祝日'!$A$2:$A$17,0)),IFERROR(INDEX('祝日'!$B$22:$B$37,MATCH(C63,'祝日'!$A$22:$A$37,0)),IF(COUNTIF('祝日'!$D$2:$D$17,C63)+COUNTIF('祝日'!$D$22:$D$37,C63)&gt;0,"振替休日",IF(COUNTIF('祝日'!$E$2:$E$17,C63)+COUNTIF('祝日'!$E$22:$E$37,C63)&gt;0,"国民の休日",IF(COUNTIF('設定'!$A$11:$A$20,C63)&gt;0,INDEX('設定'!$B$11:$B$20,MATCH(C63,'設定'!$A$11:$A$20,0))&amp;"",""))))))</f>
        <v/>
      </c>
      <c r="D64" s="21">
        <f>IF(D63="","",IFERROR(INDEX('祝日'!$B$2:$B$17,MATCH(D63,'祝日'!$A$2:$A$17,0)),IFERROR(INDEX('祝日'!$B$22:$B$37,MATCH(D63,'祝日'!$A$22:$A$37,0)),IF(COUNTIF('祝日'!$D$2:$D$17,D63)+COUNTIF('祝日'!$D$22:$D$37,D63)&gt;0,"振替休日",IF(COUNTIF('祝日'!$E$2:$E$17,D63)+COUNTIF('祝日'!$E$22:$E$37,D63)&gt;0,"国民の休日",IF(COUNTIF('設定'!$A$11:$A$20,D63)&gt;0,INDEX('設定'!$B$11:$B$20,MATCH(D63,'設定'!$A$11:$A$20,0))&amp;"",""))))))</f>
        <v/>
      </c>
      <c r="E64" s="21">
        <f>IF(E63="","",IFERROR(INDEX('祝日'!$B$2:$B$17,MATCH(E63,'祝日'!$A$2:$A$17,0)),IFERROR(INDEX('祝日'!$B$22:$B$37,MATCH(E63,'祝日'!$A$22:$A$37,0)),IF(COUNTIF('祝日'!$D$2:$D$17,E63)+COUNTIF('祝日'!$D$22:$D$37,E63)&gt;0,"振替休日",IF(COUNTIF('祝日'!$E$2:$E$17,E63)+COUNTIF('祝日'!$E$22:$E$37,E63)&gt;0,"国民の休日",IF(COUNTIF('設定'!$A$11:$A$20,E63)&gt;0,INDEX('設定'!$B$11:$B$20,MATCH(E63,'設定'!$A$11:$A$20,0))&amp;"",""))))))</f>
        <v/>
      </c>
      <c r="F64" s="21">
        <f>IF(F63="","",IFERROR(INDEX('祝日'!$B$2:$B$17,MATCH(F63,'祝日'!$A$2:$A$17,0)),IFERROR(INDEX('祝日'!$B$22:$B$37,MATCH(F63,'祝日'!$A$22:$A$37,0)),IF(COUNTIF('祝日'!$D$2:$D$17,F63)+COUNTIF('祝日'!$D$22:$D$37,F63)&gt;0,"振替休日",IF(COUNTIF('祝日'!$E$2:$E$17,F63)+COUNTIF('祝日'!$E$22:$E$37,F63)&gt;0,"国民の休日",IF(COUNTIF('設定'!$A$11:$A$20,F63)&gt;0,INDEX('設定'!$B$11:$B$20,MATCH(F63,'設定'!$A$11:$A$20,0))&amp;"",""))))))</f>
        <v/>
      </c>
      <c r="G64" s="21">
        <f>IF(G63="","",IFERROR(INDEX('祝日'!$B$2:$B$17,MATCH(G63,'祝日'!$A$2:$A$17,0)),IFERROR(INDEX('祝日'!$B$22:$B$37,MATCH(G63,'祝日'!$A$22:$A$37,0)),IF(COUNTIF('祝日'!$D$2:$D$17,G63)+COUNTIF('祝日'!$D$22:$D$37,G63)&gt;0,"振替休日",IF(COUNTIF('祝日'!$E$2:$E$17,G63)+COUNTIF('祝日'!$E$22:$E$37,G63)&gt;0,"国民の休日",IF(COUNTIF('設定'!$A$11:$A$20,G63)&gt;0,INDEX('設定'!$B$11:$B$20,MATCH(G63,'設定'!$A$11:$A$20,0))&amp;"",""))))))</f>
        <v/>
      </c>
    </row>
    <row r="65" ht="70" customHeight="1">
      <c r="A65" s="22" t="n"/>
      <c r="B65" s="22" t="n"/>
      <c r="C65" s="22" t="n"/>
      <c r="D65" s="22" t="n"/>
      <c r="E65" s="22" t="inlineStr">
        <is>
          <t>入社式（本社）</t>
        </is>
      </c>
      <c r="F65" s="22" t="n"/>
      <c r="G65" s="22" t="n"/>
    </row>
    <row r="66" ht="20" customHeight="1">
      <c r="A66" s="39">
        <f>IF(MONTH(($A$61-WEEKDAY($A$61,'設定'!$B$3)+1+7))=MONTH($A$61),($A$61-WEEKDAY($A$61,'設定'!$B$3)+1+7),"")</f>
        <v/>
      </c>
      <c r="B66" s="39">
        <f>IF(MONTH(($A$61-WEEKDAY($A$61,'設定'!$B$3)+1+8))=MONTH($A$61),($A$61-WEEKDAY($A$61,'設定'!$B$3)+1+8),"")</f>
        <v/>
      </c>
      <c r="C66" s="39">
        <f>IF(MONTH(($A$61-WEEKDAY($A$61,'設定'!$B$3)+1+9))=MONTH($A$61),($A$61-WEEKDAY($A$61,'設定'!$B$3)+1+9),"")</f>
        <v/>
      </c>
      <c r="D66" s="39">
        <f>IF(MONTH(($A$61-WEEKDAY($A$61,'設定'!$B$3)+1+10))=MONTH($A$61),($A$61-WEEKDAY($A$61,'設定'!$B$3)+1+10),"")</f>
        <v/>
      </c>
      <c r="E66" s="39">
        <f>IF(MONTH(($A$61-WEEKDAY($A$61,'設定'!$B$3)+1+11))=MONTH($A$61),($A$61-WEEKDAY($A$61,'設定'!$B$3)+1+11),"")</f>
        <v/>
      </c>
      <c r="F66" s="39">
        <f>IF(MONTH(($A$61-WEEKDAY($A$61,'設定'!$B$3)+1+12))=MONTH($A$61),($A$61-WEEKDAY($A$61,'設定'!$B$3)+1+12),"")</f>
        <v/>
      </c>
      <c r="G66" s="39">
        <f>IF(MONTH(($A$61-WEEKDAY($A$61,'設定'!$B$3)+1+13))=MONTH($A$61),($A$61-WEEKDAY($A$61,'設定'!$B$3)+1+13),"")</f>
        <v/>
      </c>
    </row>
    <row r="67" ht="12" customHeight="1">
      <c r="A67" s="21">
        <f>IF(A66="","",IFERROR(INDEX('祝日'!$B$2:$B$17,MATCH(A66,'祝日'!$A$2:$A$17,0)),IFERROR(INDEX('祝日'!$B$22:$B$37,MATCH(A66,'祝日'!$A$22:$A$37,0)),IF(COUNTIF('祝日'!$D$2:$D$17,A66)+COUNTIF('祝日'!$D$22:$D$37,A66)&gt;0,"振替休日",IF(COUNTIF('祝日'!$E$2:$E$17,A66)+COUNTIF('祝日'!$E$22:$E$37,A66)&gt;0,"国民の休日",IF(COUNTIF('設定'!$A$11:$A$20,A66)&gt;0,INDEX('設定'!$B$11:$B$20,MATCH(A66,'設定'!$A$11:$A$20,0))&amp;"",""))))))</f>
        <v/>
      </c>
      <c r="B67" s="21">
        <f>IF(B66="","",IFERROR(INDEX('祝日'!$B$2:$B$17,MATCH(B66,'祝日'!$A$2:$A$17,0)),IFERROR(INDEX('祝日'!$B$22:$B$37,MATCH(B66,'祝日'!$A$22:$A$37,0)),IF(COUNTIF('祝日'!$D$2:$D$17,B66)+COUNTIF('祝日'!$D$22:$D$37,B66)&gt;0,"振替休日",IF(COUNTIF('祝日'!$E$2:$E$17,B66)+COUNTIF('祝日'!$E$22:$E$37,B66)&gt;0,"国民の休日",IF(COUNTIF('設定'!$A$11:$A$20,B66)&gt;0,INDEX('設定'!$B$11:$B$20,MATCH(B66,'設定'!$A$11:$A$20,0))&amp;"",""))))))</f>
        <v/>
      </c>
      <c r="C67" s="21">
        <f>IF(C66="","",IFERROR(INDEX('祝日'!$B$2:$B$17,MATCH(C66,'祝日'!$A$2:$A$17,0)),IFERROR(INDEX('祝日'!$B$22:$B$37,MATCH(C66,'祝日'!$A$22:$A$37,0)),IF(COUNTIF('祝日'!$D$2:$D$17,C66)+COUNTIF('祝日'!$D$22:$D$37,C66)&gt;0,"振替休日",IF(COUNTIF('祝日'!$E$2:$E$17,C66)+COUNTIF('祝日'!$E$22:$E$37,C66)&gt;0,"国民の休日",IF(COUNTIF('設定'!$A$11:$A$20,C66)&gt;0,INDEX('設定'!$B$11:$B$20,MATCH(C66,'設定'!$A$11:$A$20,0))&amp;"",""))))))</f>
        <v/>
      </c>
      <c r="D67" s="21">
        <f>IF(D66="","",IFERROR(INDEX('祝日'!$B$2:$B$17,MATCH(D66,'祝日'!$A$2:$A$17,0)),IFERROR(INDEX('祝日'!$B$22:$B$37,MATCH(D66,'祝日'!$A$22:$A$37,0)),IF(COUNTIF('祝日'!$D$2:$D$17,D66)+COUNTIF('祝日'!$D$22:$D$37,D66)&gt;0,"振替休日",IF(COUNTIF('祝日'!$E$2:$E$17,D66)+COUNTIF('祝日'!$E$22:$E$37,D66)&gt;0,"国民の休日",IF(COUNTIF('設定'!$A$11:$A$20,D66)&gt;0,INDEX('設定'!$B$11:$B$20,MATCH(D66,'設定'!$A$11:$A$20,0))&amp;"",""))))))</f>
        <v/>
      </c>
      <c r="E67" s="21">
        <f>IF(E66="","",IFERROR(INDEX('祝日'!$B$2:$B$17,MATCH(E66,'祝日'!$A$2:$A$17,0)),IFERROR(INDEX('祝日'!$B$22:$B$37,MATCH(E66,'祝日'!$A$22:$A$37,0)),IF(COUNTIF('祝日'!$D$2:$D$17,E66)+COUNTIF('祝日'!$D$22:$D$37,E66)&gt;0,"振替休日",IF(COUNTIF('祝日'!$E$2:$E$17,E66)+COUNTIF('祝日'!$E$22:$E$37,E66)&gt;0,"国民の休日",IF(COUNTIF('設定'!$A$11:$A$20,E66)&gt;0,INDEX('設定'!$B$11:$B$20,MATCH(E66,'設定'!$A$11:$A$20,0))&amp;"",""))))))</f>
        <v/>
      </c>
      <c r="F67" s="21">
        <f>IF(F66="","",IFERROR(INDEX('祝日'!$B$2:$B$17,MATCH(F66,'祝日'!$A$2:$A$17,0)),IFERROR(INDEX('祝日'!$B$22:$B$37,MATCH(F66,'祝日'!$A$22:$A$37,0)),IF(COUNTIF('祝日'!$D$2:$D$17,F66)+COUNTIF('祝日'!$D$22:$D$37,F66)&gt;0,"振替休日",IF(COUNTIF('祝日'!$E$2:$E$17,F66)+COUNTIF('祝日'!$E$22:$E$37,F66)&gt;0,"国民の休日",IF(COUNTIF('設定'!$A$11:$A$20,F66)&gt;0,INDEX('設定'!$B$11:$B$20,MATCH(F66,'設定'!$A$11:$A$20,0))&amp;"",""))))))</f>
        <v/>
      </c>
      <c r="G67" s="21">
        <f>IF(G66="","",IFERROR(INDEX('祝日'!$B$2:$B$17,MATCH(G66,'祝日'!$A$2:$A$17,0)),IFERROR(INDEX('祝日'!$B$22:$B$37,MATCH(G66,'祝日'!$A$22:$A$37,0)),IF(COUNTIF('祝日'!$D$2:$D$17,G66)+COUNTIF('祝日'!$D$22:$D$37,G66)&gt;0,"振替休日",IF(COUNTIF('祝日'!$E$2:$E$17,G66)+COUNTIF('祝日'!$E$22:$E$37,G66)&gt;0,"国民の休日",IF(COUNTIF('設定'!$A$11:$A$20,G66)&gt;0,INDEX('設定'!$B$11:$B$20,MATCH(G66,'設定'!$A$11:$A$20,0))&amp;"",""))))))</f>
        <v/>
      </c>
    </row>
    <row r="68" ht="70" customHeight="1">
      <c r="A68" s="22" t="n"/>
      <c r="B68" s="22" t="n"/>
      <c r="C68" s="22" t="n"/>
      <c r="D68" s="22" t="n"/>
      <c r="E68" s="22" t="n"/>
      <c r="F68" s="22" t="n"/>
      <c r="G68" s="22" t="n"/>
    </row>
    <row r="69" ht="20" customHeight="1">
      <c r="A69" s="39">
        <f>IF(MONTH(($A$61-WEEKDAY($A$61,'設定'!$B$3)+1+14))=MONTH($A$61),($A$61-WEEKDAY($A$61,'設定'!$B$3)+1+14),"")</f>
        <v/>
      </c>
      <c r="B69" s="39">
        <f>IF(MONTH(($A$61-WEEKDAY($A$61,'設定'!$B$3)+1+15))=MONTH($A$61),($A$61-WEEKDAY($A$61,'設定'!$B$3)+1+15),"")</f>
        <v/>
      </c>
      <c r="C69" s="39">
        <f>IF(MONTH(($A$61-WEEKDAY($A$61,'設定'!$B$3)+1+16))=MONTH($A$61),($A$61-WEEKDAY($A$61,'設定'!$B$3)+1+16),"")</f>
        <v/>
      </c>
      <c r="D69" s="39">
        <f>IF(MONTH(($A$61-WEEKDAY($A$61,'設定'!$B$3)+1+17))=MONTH($A$61),($A$61-WEEKDAY($A$61,'設定'!$B$3)+1+17),"")</f>
        <v/>
      </c>
      <c r="E69" s="39">
        <f>IF(MONTH(($A$61-WEEKDAY($A$61,'設定'!$B$3)+1+18))=MONTH($A$61),($A$61-WEEKDAY($A$61,'設定'!$B$3)+1+18),"")</f>
        <v/>
      </c>
      <c r="F69" s="39">
        <f>IF(MONTH(($A$61-WEEKDAY($A$61,'設定'!$B$3)+1+19))=MONTH($A$61),($A$61-WEEKDAY($A$61,'設定'!$B$3)+1+19),"")</f>
        <v/>
      </c>
      <c r="G69" s="39">
        <f>IF(MONTH(($A$61-WEEKDAY($A$61,'設定'!$B$3)+1+20))=MONTH($A$61),($A$61-WEEKDAY($A$61,'設定'!$B$3)+1+20),"")</f>
        <v/>
      </c>
    </row>
    <row r="70" ht="12" customHeight="1">
      <c r="A70" s="21">
        <f>IF(A69="","",IFERROR(INDEX('祝日'!$B$2:$B$17,MATCH(A69,'祝日'!$A$2:$A$17,0)),IFERROR(INDEX('祝日'!$B$22:$B$37,MATCH(A69,'祝日'!$A$22:$A$37,0)),IF(COUNTIF('祝日'!$D$2:$D$17,A69)+COUNTIF('祝日'!$D$22:$D$37,A69)&gt;0,"振替休日",IF(COUNTIF('祝日'!$E$2:$E$17,A69)+COUNTIF('祝日'!$E$22:$E$37,A69)&gt;0,"国民の休日",IF(COUNTIF('設定'!$A$11:$A$20,A69)&gt;0,INDEX('設定'!$B$11:$B$20,MATCH(A69,'設定'!$A$11:$A$20,0))&amp;"",""))))))</f>
        <v/>
      </c>
      <c r="B70" s="21">
        <f>IF(B69="","",IFERROR(INDEX('祝日'!$B$2:$B$17,MATCH(B69,'祝日'!$A$2:$A$17,0)),IFERROR(INDEX('祝日'!$B$22:$B$37,MATCH(B69,'祝日'!$A$22:$A$37,0)),IF(COUNTIF('祝日'!$D$2:$D$17,B69)+COUNTIF('祝日'!$D$22:$D$37,B69)&gt;0,"振替休日",IF(COUNTIF('祝日'!$E$2:$E$17,B69)+COUNTIF('祝日'!$E$22:$E$37,B69)&gt;0,"国民の休日",IF(COUNTIF('設定'!$A$11:$A$20,B69)&gt;0,INDEX('設定'!$B$11:$B$20,MATCH(B69,'設定'!$A$11:$A$20,0))&amp;"",""))))))</f>
        <v/>
      </c>
      <c r="C70" s="21">
        <f>IF(C69="","",IFERROR(INDEX('祝日'!$B$2:$B$17,MATCH(C69,'祝日'!$A$2:$A$17,0)),IFERROR(INDEX('祝日'!$B$22:$B$37,MATCH(C69,'祝日'!$A$22:$A$37,0)),IF(COUNTIF('祝日'!$D$2:$D$17,C69)+COUNTIF('祝日'!$D$22:$D$37,C69)&gt;0,"振替休日",IF(COUNTIF('祝日'!$E$2:$E$17,C69)+COUNTIF('祝日'!$E$22:$E$37,C69)&gt;0,"国民の休日",IF(COUNTIF('設定'!$A$11:$A$20,C69)&gt;0,INDEX('設定'!$B$11:$B$20,MATCH(C69,'設定'!$A$11:$A$20,0))&amp;"",""))))))</f>
        <v/>
      </c>
      <c r="D70" s="21">
        <f>IF(D69="","",IFERROR(INDEX('祝日'!$B$2:$B$17,MATCH(D69,'祝日'!$A$2:$A$17,0)),IFERROR(INDEX('祝日'!$B$22:$B$37,MATCH(D69,'祝日'!$A$22:$A$37,0)),IF(COUNTIF('祝日'!$D$2:$D$17,D69)+COUNTIF('祝日'!$D$22:$D$37,D69)&gt;0,"振替休日",IF(COUNTIF('祝日'!$E$2:$E$17,D69)+COUNTIF('祝日'!$E$22:$E$37,D69)&gt;0,"国民の休日",IF(COUNTIF('設定'!$A$11:$A$20,D69)&gt;0,INDEX('設定'!$B$11:$B$20,MATCH(D69,'設定'!$A$11:$A$20,0))&amp;"",""))))))</f>
        <v/>
      </c>
      <c r="E70" s="21">
        <f>IF(E69="","",IFERROR(INDEX('祝日'!$B$2:$B$17,MATCH(E69,'祝日'!$A$2:$A$17,0)),IFERROR(INDEX('祝日'!$B$22:$B$37,MATCH(E69,'祝日'!$A$22:$A$37,0)),IF(COUNTIF('祝日'!$D$2:$D$17,E69)+COUNTIF('祝日'!$D$22:$D$37,E69)&gt;0,"振替休日",IF(COUNTIF('祝日'!$E$2:$E$17,E69)+COUNTIF('祝日'!$E$22:$E$37,E69)&gt;0,"国民の休日",IF(COUNTIF('設定'!$A$11:$A$20,E69)&gt;0,INDEX('設定'!$B$11:$B$20,MATCH(E69,'設定'!$A$11:$A$20,0))&amp;"",""))))))</f>
        <v/>
      </c>
      <c r="F70" s="21">
        <f>IF(F69="","",IFERROR(INDEX('祝日'!$B$2:$B$17,MATCH(F69,'祝日'!$A$2:$A$17,0)),IFERROR(INDEX('祝日'!$B$22:$B$37,MATCH(F69,'祝日'!$A$22:$A$37,0)),IF(COUNTIF('祝日'!$D$2:$D$17,F69)+COUNTIF('祝日'!$D$22:$D$37,F69)&gt;0,"振替休日",IF(COUNTIF('祝日'!$E$2:$E$17,F69)+COUNTIF('祝日'!$E$22:$E$37,F69)&gt;0,"国民の休日",IF(COUNTIF('設定'!$A$11:$A$20,F69)&gt;0,INDEX('設定'!$B$11:$B$20,MATCH(F69,'設定'!$A$11:$A$20,0))&amp;"",""))))))</f>
        <v/>
      </c>
      <c r="G70" s="21">
        <f>IF(G69="","",IFERROR(INDEX('祝日'!$B$2:$B$17,MATCH(G69,'祝日'!$A$2:$A$17,0)),IFERROR(INDEX('祝日'!$B$22:$B$37,MATCH(G69,'祝日'!$A$22:$A$37,0)),IF(COUNTIF('祝日'!$D$2:$D$17,G69)+COUNTIF('祝日'!$D$22:$D$37,G69)&gt;0,"振替休日",IF(COUNTIF('祝日'!$E$2:$E$17,G69)+COUNTIF('祝日'!$E$22:$E$37,G69)&gt;0,"国民の休日",IF(COUNTIF('設定'!$A$11:$A$20,G69)&gt;0,INDEX('設定'!$B$11:$B$20,MATCH(G69,'設定'!$A$11:$A$20,0))&amp;"",""))))))</f>
        <v/>
      </c>
    </row>
    <row r="71" ht="70" customHeight="1">
      <c r="A71" s="22" t="n"/>
      <c r="B71" s="22" t="n"/>
      <c r="C71" s="22" t="n"/>
      <c r="D71" s="22" t="n"/>
      <c r="E71" s="22" t="n"/>
      <c r="F71" s="22" t="n"/>
      <c r="G71" s="22" t="n"/>
    </row>
    <row r="72" ht="20" customHeight="1">
      <c r="A72" s="39">
        <f>IF(MONTH(($A$61-WEEKDAY($A$61,'設定'!$B$3)+1+21))=MONTH($A$61),($A$61-WEEKDAY($A$61,'設定'!$B$3)+1+21),"")</f>
        <v/>
      </c>
      <c r="B72" s="39">
        <f>IF(MONTH(($A$61-WEEKDAY($A$61,'設定'!$B$3)+1+22))=MONTH($A$61),($A$61-WEEKDAY($A$61,'設定'!$B$3)+1+22),"")</f>
        <v/>
      </c>
      <c r="C72" s="39">
        <f>IF(MONTH(($A$61-WEEKDAY($A$61,'設定'!$B$3)+1+23))=MONTH($A$61),($A$61-WEEKDAY($A$61,'設定'!$B$3)+1+23),"")</f>
        <v/>
      </c>
      <c r="D72" s="39">
        <f>IF(MONTH(($A$61-WEEKDAY($A$61,'設定'!$B$3)+1+24))=MONTH($A$61),($A$61-WEEKDAY($A$61,'設定'!$B$3)+1+24),"")</f>
        <v/>
      </c>
      <c r="E72" s="39">
        <f>IF(MONTH(($A$61-WEEKDAY($A$61,'設定'!$B$3)+1+25))=MONTH($A$61),($A$61-WEEKDAY($A$61,'設定'!$B$3)+1+25),"")</f>
        <v/>
      </c>
      <c r="F72" s="39">
        <f>IF(MONTH(($A$61-WEEKDAY($A$61,'設定'!$B$3)+1+26))=MONTH($A$61),($A$61-WEEKDAY($A$61,'設定'!$B$3)+1+26),"")</f>
        <v/>
      </c>
      <c r="G72" s="39">
        <f>IF(MONTH(($A$61-WEEKDAY($A$61,'設定'!$B$3)+1+27))=MONTH($A$61),($A$61-WEEKDAY($A$61,'設定'!$B$3)+1+27),"")</f>
        <v/>
      </c>
    </row>
    <row r="73" ht="12" customHeight="1">
      <c r="A73" s="21">
        <f>IF(A72="","",IFERROR(INDEX('祝日'!$B$2:$B$17,MATCH(A72,'祝日'!$A$2:$A$17,0)),IFERROR(INDEX('祝日'!$B$22:$B$37,MATCH(A72,'祝日'!$A$22:$A$37,0)),IF(COUNTIF('祝日'!$D$2:$D$17,A72)+COUNTIF('祝日'!$D$22:$D$37,A72)&gt;0,"振替休日",IF(COUNTIF('祝日'!$E$2:$E$17,A72)+COUNTIF('祝日'!$E$22:$E$37,A72)&gt;0,"国民の休日",IF(COUNTIF('設定'!$A$11:$A$20,A72)&gt;0,INDEX('設定'!$B$11:$B$20,MATCH(A72,'設定'!$A$11:$A$20,0))&amp;"",""))))))</f>
        <v/>
      </c>
      <c r="B73" s="21">
        <f>IF(B72="","",IFERROR(INDEX('祝日'!$B$2:$B$17,MATCH(B72,'祝日'!$A$2:$A$17,0)),IFERROR(INDEX('祝日'!$B$22:$B$37,MATCH(B72,'祝日'!$A$22:$A$37,0)),IF(COUNTIF('祝日'!$D$2:$D$17,B72)+COUNTIF('祝日'!$D$22:$D$37,B72)&gt;0,"振替休日",IF(COUNTIF('祝日'!$E$2:$E$17,B72)+COUNTIF('祝日'!$E$22:$E$37,B72)&gt;0,"国民の休日",IF(COUNTIF('設定'!$A$11:$A$20,B72)&gt;0,INDEX('設定'!$B$11:$B$20,MATCH(B72,'設定'!$A$11:$A$20,0))&amp;"",""))))))</f>
        <v/>
      </c>
      <c r="C73" s="21">
        <f>IF(C72="","",IFERROR(INDEX('祝日'!$B$2:$B$17,MATCH(C72,'祝日'!$A$2:$A$17,0)),IFERROR(INDEX('祝日'!$B$22:$B$37,MATCH(C72,'祝日'!$A$22:$A$37,0)),IF(COUNTIF('祝日'!$D$2:$D$17,C72)+COUNTIF('祝日'!$D$22:$D$37,C72)&gt;0,"振替休日",IF(COUNTIF('祝日'!$E$2:$E$17,C72)+COUNTIF('祝日'!$E$22:$E$37,C72)&gt;0,"国民の休日",IF(COUNTIF('設定'!$A$11:$A$20,C72)&gt;0,INDEX('設定'!$B$11:$B$20,MATCH(C72,'設定'!$A$11:$A$20,0))&amp;"",""))))))</f>
        <v/>
      </c>
      <c r="D73" s="21">
        <f>IF(D72="","",IFERROR(INDEX('祝日'!$B$2:$B$17,MATCH(D72,'祝日'!$A$2:$A$17,0)),IFERROR(INDEX('祝日'!$B$22:$B$37,MATCH(D72,'祝日'!$A$22:$A$37,0)),IF(COUNTIF('祝日'!$D$2:$D$17,D72)+COUNTIF('祝日'!$D$22:$D$37,D72)&gt;0,"振替休日",IF(COUNTIF('祝日'!$E$2:$E$17,D72)+COUNTIF('祝日'!$E$22:$E$37,D72)&gt;0,"国民の休日",IF(COUNTIF('設定'!$A$11:$A$20,D72)&gt;0,INDEX('設定'!$B$11:$B$20,MATCH(D72,'設定'!$A$11:$A$20,0))&amp;"",""))))))</f>
        <v/>
      </c>
      <c r="E73" s="21">
        <f>IF(E72="","",IFERROR(INDEX('祝日'!$B$2:$B$17,MATCH(E72,'祝日'!$A$2:$A$17,0)),IFERROR(INDEX('祝日'!$B$22:$B$37,MATCH(E72,'祝日'!$A$22:$A$37,0)),IF(COUNTIF('祝日'!$D$2:$D$17,E72)+COUNTIF('祝日'!$D$22:$D$37,E72)&gt;0,"振替休日",IF(COUNTIF('祝日'!$E$2:$E$17,E72)+COUNTIF('祝日'!$E$22:$E$37,E72)&gt;0,"国民の休日",IF(COUNTIF('設定'!$A$11:$A$20,E72)&gt;0,INDEX('設定'!$B$11:$B$20,MATCH(E72,'設定'!$A$11:$A$20,0))&amp;"",""))))))</f>
        <v/>
      </c>
      <c r="F73" s="21">
        <f>IF(F72="","",IFERROR(INDEX('祝日'!$B$2:$B$17,MATCH(F72,'祝日'!$A$2:$A$17,0)),IFERROR(INDEX('祝日'!$B$22:$B$37,MATCH(F72,'祝日'!$A$22:$A$37,0)),IF(COUNTIF('祝日'!$D$2:$D$17,F72)+COUNTIF('祝日'!$D$22:$D$37,F72)&gt;0,"振替休日",IF(COUNTIF('祝日'!$E$2:$E$17,F72)+COUNTIF('祝日'!$E$22:$E$37,F72)&gt;0,"国民の休日",IF(COUNTIF('設定'!$A$11:$A$20,F72)&gt;0,INDEX('設定'!$B$11:$B$20,MATCH(F72,'設定'!$A$11:$A$20,0))&amp;"",""))))))</f>
        <v/>
      </c>
      <c r="G73" s="21">
        <f>IF(G72="","",IFERROR(INDEX('祝日'!$B$2:$B$17,MATCH(G72,'祝日'!$A$2:$A$17,0)),IFERROR(INDEX('祝日'!$B$22:$B$37,MATCH(G72,'祝日'!$A$22:$A$37,0)),IF(COUNTIF('祝日'!$D$2:$D$17,G72)+COUNTIF('祝日'!$D$22:$D$37,G72)&gt;0,"振替休日",IF(COUNTIF('祝日'!$E$2:$E$17,G72)+COUNTIF('祝日'!$E$22:$E$37,G72)&gt;0,"国民の休日",IF(COUNTIF('設定'!$A$11:$A$20,G72)&gt;0,INDEX('設定'!$B$11:$B$20,MATCH(G72,'設定'!$A$11:$A$20,0))&amp;"",""))))))</f>
        <v/>
      </c>
    </row>
    <row r="74" ht="70" customHeight="1">
      <c r="A74" s="22" t="n"/>
      <c r="B74" s="22" t="n"/>
      <c r="C74" s="22" t="n"/>
      <c r="D74" s="22" t="n"/>
      <c r="E74" s="22" t="n"/>
      <c r="F74" s="22" t="n"/>
      <c r="G74" s="22" t="n"/>
    </row>
    <row r="75" ht="20" customHeight="1">
      <c r="A75" s="39">
        <f>IF(MONTH(($A$61-WEEKDAY($A$61,'設定'!$B$3)+1+28))=MONTH($A$61),($A$61-WEEKDAY($A$61,'設定'!$B$3)+1+28),"")</f>
        <v/>
      </c>
      <c r="B75" s="39">
        <f>IF(MONTH(($A$61-WEEKDAY($A$61,'設定'!$B$3)+1+29))=MONTH($A$61),($A$61-WEEKDAY($A$61,'設定'!$B$3)+1+29),"")</f>
        <v/>
      </c>
      <c r="C75" s="39">
        <f>IF(MONTH(($A$61-WEEKDAY($A$61,'設定'!$B$3)+1+30))=MONTH($A$61),($A$61-WEEKDAY($A$61,'設定'!$B$3)+1+30),"")</f>
        <v/>
      </c>
      <c r="D75" s="39">
        <f>IF(MONTH(($A$61-WEEKDAY($A$61,'設定'!$B$3)+1+31))=MONTH($A$61),($A$61-WEEKDAY($A$61,'設定'!$B$3)+1+31),"")</f>
        <v/>
      </c>
      <c r="E75" s="39">
        <f>IF(MONTH(($A$61-WEEKDAY($A$61,'設定'!$B$3)+1+32))=MONTH($A$61),($A$61-WEEKDAY($A$61,'設定'!$B$3)+1+32),"")</f>
        <v/>
      </c>
      <c r="F75" s="39">
        <f>IF(MONTH(($A$61-WEEKDAY($A$61,'設定'!$B$3)+1+33))=MONTH($A$61),($A$61-WEEKDAY($A$61,'設定'!$B$3)+1+33),"")</f>
        <v/>
      </c>
      <c r="G75" s="39">
        <f>IF(MONTH(($A$61-WEEKDAY($A$61,'設定'!$B$3)+1+34))=MONTH($A$61),($A$61-WEEKDAY($A$61,'設定'!$B$3)+1+34),"")</f>
        <v/>
      </c>
    </row>
    <row r="76" ht="12" customHeight="1">
      <c r="A76" s="21">
        <f>IF(A75="","",IFERROR(INDEX('祝日'!$B$2:$B$17,MATCH(A75,'祝日'!$A$2:$A$17,0)),IFERROR(INDEX('祝日'!$B$22:$B$37,MATCH(A75,'祝日'!$A$22:$A$37,0)),IF(COUNTIF('祝日'!$D$2:$D$17,A75)+COUNTIF('祝日'!$D$22:$D$37,A75)&gt;0,"振替休日",IF(COUNTIF('祝日'!$E$2:$E$17,A75)+COUNTIF('祝日'!$E$22:$E$37,A75)&gt;0,"国民の休日",IF(COUNTIF('設定'!$A$11:$A$20,A75)&gt;0,INDEX('設定'!$B$11:$B$20,MATCH(A75,'設定'!$A$11:$A$20,0))&amp;"",""))))))</f>
        <v/>
      </c>
      <c r="B76" s="21">
        <f>IF(B75="","",IFERROR(INDEX('祝日'!$B$2:$B$17,MATCH(B75,'祝日'!$A$2:$A$17,0)),IFERROR(INDEX('祝日'!$B$22:$B$37,MATCH(B75,'祝日'!$A$22:$A$37,0)),IF(COUNTIF('祝日'!$D$2:$D$17,B75)+COUNTIF('祝日'!$D$22:$D$37,B75)&gt;0,"振替休日",IF(COUNTIF('祝日'!$E$2:$E$17,B75)+COUNTIF('祝日'!$E$22:$E$37,B75)&gt;0,"国民の休日",IF(COUNTIF('設定'!$A$11:$A$20,B75)&gt;0,INDEX('設定'!$B$11:$B$20,MATCH(B75,'設定'!$A$11:$A$20,0))&amp;"",""))))))</f>
        <v/>
      </c>
      <c r="C76" s="21">
        <f>IF(C75="","",IFERROR(INDEX('祝日'!$B$2:$B$17,MATCH(C75,'祝日'!$A$2:$A$17,0)),IFERROR(INDEX('祝日'!$B$22:$B$37,MATCH(C75,'祝日'!$A$22:$A$37,0)),IF(COUNTIF('祝日'!$D$2:$D$17,C75)+COUNTIF('祝日'!$D$22:$D$37,C75)&gt;0,"振替休日",IF(COUNTIF('祝日'!$E$2:$E$17,C75)+COUNTIF('祝日'!$E$22:$E$37,C75)&gt;0,"国民の休日",IF(COUNTIF('設定'!$A$11:$A$20,C75)&gt;0,INDEX('設定'!$B$11:$B$20,MATCH(C75,'設定'!$A$11:$A$20,0))&amp;"",""))))))</f>
        <v/>
      </c>
      <c r="D76" s="21">
        <f>IF(D75="","",IFERROR(INDEX('祝日'!$B$2:$B$17,MATCH(D75,'祝日'!$A$2:$A$17,0)),IFERROR(INDEX('祝日'!$B$22:$B$37,MATCH(D75,'祝日'!$A$22:$A$37,0)),IF(COUNTIF('祝日'!$D$2:$D$17,D75)+COUNTIF('祝日'!$D$22:$D$37,D75)&gt;0,"振替休日",IF(COUNTIF('祝日'!$E$2:$E$17,D75)+COUNTIF('祝日'!$E$22:$E$37,D75)&gt;0,"国民の休日",IF(COUNTIF('設定'!$A$11:$A$20,D75)&gt;0,INDEX('設定'!$B$11:$B$20,MATCH(D75,'設定'!$A$11:$A$20,0))&amp;"",""))))))</f>
        <v/>
      </c>
      <c r="E76" s="21">
        <f>IF(E75="","",IFERROR(INDEX('祝日'!$B$2:$B$17,MATCH(E75,'祝日'!$A$2:$A$17,0)),IFERROR(INDEX('祝日'!$B$22:$B$37,MATCH(E75,'祝日'!$A$22:$A$37,0)),IF(COUNTIF('祝日'!$D$2:$D$17,E75)+COUNTIF('祝日'!$D$22:$D$37,E75)&gt;0,"振替休日",IF(COUNTIF('祝日'!$E$2:$E$17,E75)+COUNTIF('祝日'!$E$22:$E$37,E75)&gt;0,"国民の休日",IF(COUNTIF('設定'!$A$11:$A$20,E75)&gt;0,INDEX('設定'!$B$11:$B$20,MATCH(E75,'設定'!$A$11:$A$20,0))&amp;"",""))))))</f>
        <v/>
      </c>
      <c r="F76" s="21">
        <f>IF(F75="","",IFERROR(INDEX('祝日'!$B$2:$B$17,MATCH(F75,'祝日'!$A$2:$A$17,0)),IFERROR(INDEX('祝日'!$B$22:$B$37,MATCH(F75,'祝日'!$A$22:$A$37,0)),IF(COUNTIF('祝日'!$D$2:$D$17,F75)+COUNTIF('祝日'!$D$22:$D$37,F75)&gt;0,"振替休日",IF(COUNTIF('祝日'!$E$2:$E$17,F75)+COUNTIF('祝日'!$E$22:$E$37,F75)&gt;0,"国民の休日",IF(COUNTIF('設定'!$A$11:$A$20,F75)&gt;0,INDEX('設定'!$B$11:$B$20,MATCH(F75,'設定'!$A$11:$A$20,0))&amp;"",""))))))</f>
        <v/>
      </c>
      <c r="G76" s="21">
        <f>IF(G75="","",IFERROR(INDEX('祝日'!$B$2:$B$17,MATCH(G75,'祝日'!$A$2:$A$17,0)),IFERROR(INDEX('祝日'!$B$22:$B$37,MATCH(G75,'祝日'!$A$22:$A$37,0)),IF(COUNTIF('祝日'!$D$2:$D$17,G75)+COUNTIF('祝日'!$D$22:$D$37,G75)&gt;0,"振替休日",IF(COUNTIF('祝日'!$E$2:$E$17,G75)+COUNTIF('祝日'!$E$22:$E$37,G75)&gt;0,"国民の休日",IF(COUNTIF('設定'!$A$11:$A$20,G75)&gt;0,INDEX('設定'!$B$11:$B$20,MATCH(G75,'設定'!$A$11:$A$20,0))&amp;"",""))))))</f>
        <v/>
      </c>
    </row>
    <row r="77" ht="70" customHeight="1">
      <c r="A77" s="22" t="n"/>
      <c r="B77" s="22" t="n"/>
      <c r="C77" s="22" t="n"/>
      <c r="D77" s="22" t="n"/>
      <c r="E77" s="22" t="n"/>
      <c r="F77" s="22" t="n"/>
      <c r="G77" s="22" t="n"/>
    </row>
    <row r="78" ht="20" customHeight="1">
      <c r="A78" s="39">
        <f>IF(MONTH(($A$61-WEEKDAY($A$61,'設定'!$B$3)+1+35))=MONTH($A$61),($A$61-WEEKDAY($A$61,'設定'!$B$3)+1+35),"")</f>
        <v/>
      </c>
      <c r="B78" s="39">
        <f>IF(MONTH(($A$61-WEEKDAY($A$61,'設定'!$B$3)+1+36))=MONTH($A$61),($A$61-WEEKDAY($A$61,'設定'!$B$3)+1+36),"")</f>
        <v/>
      </c>
      <c r="C78" s="39">
        <f>IF(MONTH(($A$61-WEEKDAY($A$61,'設定'!$B$3)+1+37))=MONTH($A$61),($A$61-WEEKDAY($A$61,'設定'!$B$3)+1+37),"")</f>
        <v/>
      </c>
      <c r="D78" s="39">
        <f>IF(MONTH(($A$61-WEEKDAY($A$61,'設定'!$B$3)+1+38))=MONTH($A$61),($A$61-WEEKDAY($A$61,'設定'!$B$3)+1+38),"")</f>
        <v/>
      </c>
      <c r="E78" s="39">
        <f>IF(MONTH(($A$61-WEEKDAY($A$61,'設定'!$B$3)+1+39))=MONTH($A$61),($A$61-WEEKDAY($A$61,'設定'!$B$3)+1+39),"")</f>
        <v/>
      </c>
      <c r="F78" s="39">
        <f>IF(MONTH(($A$61-WEEKDAY($A$61,'設定'!$B$3)+1+40))=MONTH($A$61),($A$61-WEEKDAY($A$61,'設定'!$B$3)+1+40),"")</f>
        <v/>
      </c>
      <c r="G78" s="39">
        <f>IF(MONTH(($A$61-WEEKDAY($A$61,'設定'!$B$3)+1+41))=MONTH($A$61),($A$61-WEEKDAY($A$61,'設定'!$B$3)+1+41),"")</f>
        <v/>
      </c>
    </row>
    <row r="79" ht="12" customHeight="1">
      <c r="A79" s="21">
        <f>IF(A78="","",IFERROR(INDEX('祝日'!$B$2:$B$17,MATCH(A78,'祝日'!$A$2:$A$17,0)),IFERROR(INDEX('祝日'!$B$22:$B$37,MATCH(A78,'祝日'!$A$22:$A$37,0)),IF(COUNTIF('祝日'!$D$2:$D$17,A78)+COUNTIF('祝日'!$D$22:$D$37,A78)&gt;0,"振替休日",IF(COUNTIF('祝日'!$E$2:$E$17,A78)+COUNTIF('祝日'!$E$22:$E$37,A78)&gt;0,"国民の休日",IF(COUNTIF('設定'!$A$11:$A$20,A78)&gt;0,INDEX('設定'!$B$11:$B$20,MATCH(A78,'設定'!$A$11:$A$20,0))&amp;"",""))))))</f>
        <v/>
      </c>
      <c r="B79" s="21">
        <f>IF(B78="","",IFERROR(INDEX('祝日'!$B$2:$B$17,MATCH(B78,'祝日'!$A$2:$A$17,0)),IFERROR(INDEX('祝日'!$B$22:$B$37,MATCH(B78,'祝日'!$A$22:$A$37,0)),IF(COUNTIF('祝日'!$D$2:$D$17,B78)+COUNTIF('祝日'!$D$22:$D$37,B78)&gt;0,"振替休日",IF(COUNTIF('祝日'!$E$2:$E$17,B78)+COUNTIF('祝日'!$E$22:$E$37,B78)&gt;0,"国民の休日",IF(COUNTIF('設定'!$A$11:$A$20,B78)&gt;0,INDEX('設定'!$B$11:$B$20,MATCH(B78,'設定'!$A$11:$A$20,0))&amp;"",""))))))</f>
        <v/>
      </c>
      <c r="C79" s="21">
        <f>IF(C78="","",IFERROR(INDEX('祝日'!$B$2:$B$17,MATCH(C78,'祝日'!$A$2:$A$17,0)),IFERROR(INDEX('祝日'!$B$22:$B$37,MATCH(C78,'祝日'!$A$22:$A$37,0)),IF(COUNTIF('祝日'!$D$2:$D$17,C78)+COUNTIF('祝日'!$D$22:$D$37,C78)&gt;0,"振替休日",IF(COUNTIF('祝日'!$E$2:$E$17,C78)+COUNTIF('祝日'!$E$22:$E$37,C78)&gt;0,"国民の休日",IF(COUNTIF('設定'!$A$11:$A$20,C78)&gt;0,INDEX('設定'!$B$11:$B$20,MATCH(C78,'設定'!$A$11:$A$20,0))&amp;"",""))))))</f>
        <v/>
      </c>
      <c r="D79" s="21">
        <f>IF(D78="","",IFERROR(INDEX('祝日'!$B$2:$B$17,MATCH(D78,'祝日'!$A$2:$A$17,0)),IFERROR(INDEX('祝日'!$B$22:$B$37,MATCH(D78,'祝日'!$A$22:$A$37,0)),IF(COUNTIF('祝日'!$D$2:$D$17,D78)+COUNTIF('祝日'!$D$22:$D$37,D78)&gt;0,"振替休日",IF(COUNTIF('祝日'!$E$2:$E$17,D78)+COUNTIF('祝日'!$E$22:$E$37,D78)&gt;0,"国民の休日",IF(COUNTIF('設定'!$A$11:$A$20,D78)&gt;0,INDEX('設定'!$B$11:$B$20,MATCH(D78,'設定'!$A$11:$A$20,0))&amp;"",""))))))</f>
        <v/>
      </c>
      <c r="E79" s="21">
        <f>IF(E78="","",IFERROR(INDEX('祝日'!$B$2:$B$17,MATCH(E78,'祝日'!$A$2:$A$17,0)),IFERROR(INDEX('祝日'!$B$22:$B$37,MATCH(E78,'祝日'!$A$22:$A$37,0)),IF(COUNTIF('祝日'!$D$2:$D$17,E78)+COUNTIF('祝日'!$D$22:$D$37,E78)&gt;0,"振替休日",IF(COUNTIF('祝日'!$E$2:$E$17,E78)+COUNTIF('祝日'!$E$22:$E$37,E78)&gt;0,"国民の休日",IF(COUNTIF('設定'!$A$11:$A$20,E78)&gt;0,INDEX('設定'!$B$11:$B$20,MATCH(E78,'設定'!$A$11:$A$20,0))&amp;"",""))))))</f>
        <v/>
      </c>
      <c r="F79" s="21">
        <f>IF(F78="","",IFERROR(INDEX('祝日'!$B$2:$B$17,MATCH(F78,'祝日'!$A$2:$A$17,0)),IFERROR(INDEX('祝日'!$B$22:$B$37,MATCH(F78,'祝日'!$A$22:$A$37,0)),IF(COUNTIF('祝日'!$D$2:$D$17,F78)+COUNTIF('祝日'!$D$22:$D$37,F78)&gt;0,"振替休日",IF(COUNTIF('祝日'!$E$2:$E$17,F78)+COUNTIF('祝日'!$E$22:$E$37,F78)&gt;0,"国民の休日",IF(COUNTIF('設定'!$A$11:$A$20,F78)&gt;0,INDEX('設定'!$B$11:$B$20,MATCH(F78,'設定'!$A$11:$A$20,0))&amp;"",""))))))</f>
        <v/>
      </c>
      <c r="G79" s="21">
        <f>IF(G78="","",IFERROR(INDEX('祝日'!$B$2:$B$17,MATCH(G78,'祝日'!$A$2:$A$17,0)),IFERROR(INDEX('祝日'!$B$22:$B$37,MATCH(G78,'祝日'!$A$22:$A$37,0)),IF(COUNTIF('祝日'!$D$2:$D$17,G78)+COUNTIF('祝日'!$D$22:$D$37,G78)&gt;0,"振替休日",IF(COUNTIF('祝日'!$E$2:$E$17,G78)+COUNTIF('祝日'!$E$22:$E$37,G78)&gt;0,"国民の休日",IF(COUNTIF('設定'!$A$11:$A$20,G78)&gt;0,INDEX('設定'!$B$11:$B$20,MATCH(G78,'設定'!$A$11:$A$20,0))&amp;"",""))))))</f>
        <v/>
      </c>
    </row>
    <row r="80" ht="70" customHeight="1">
      <c r="A80" s="22" t="n"/>
      <c r="B80" s="22" t="n"/>
      <c r="C80" s="22" t="n"/>
      <c r="D80" s="22" t="n"/>
      <c r="E80" s="22" t="n"/>
      <c r="F80" s="22" t="n"/>
      <c r="G80" s="22" t="n"/>
    </row>
    <row r="81" ht="34" customHeight="1">
      <c r="A81" s="38">
        <f>DATE('設定'!$B$2+INT(('設定'!$B$4-1+4)/12),MOD('設定'!$B$4-1+4,12)+1,1)</f>
        <v/>
      </c>
      <c r="B81" s="28" t="n"/>
      <c r="C81" s="28" t="n"/>
      <c r="D81" s="28" t="n"/>
      <c r="E81" s="28" t="n"/>
      <c r="F81" s="28" t="n"/>
      <c r="G81" s="28" t="n"/>
    </row>
    <row r="82" ht="18" customHeight="1">
      <c r="A82" s="32">
        <f>CHOOSE(MOD(0+IF('設定'!$B$3=2,1,0),7)+1,"日","月","火","水","木","金","土")</f>
        <v/>
      </c>
      <c r="B82" s="32">
        <f>CHOOSE(MOD(1+IF('設定'!$B$3=2,1,0),7)+1,"日","月","火","水","木","金","土")</f>
        <v/>
      </c>
      <c r="C82" s="32">
        <f>CHOOSE(MOD(2+IF('設定'!$B$3=2,1,0),7)+1,"日","月","火","水","木","金","土")</f>
        <v/>
      </c>
      <c r="D82" s="32">
        <f>CHOOSE(MOD(3+IF('設定'!$B$3=2,1,0),7)+1,"日","月","火","水","木","金","土")</f>
        <v/>
      </c>
      <c r="E82" s="32">
        <f>CHOOSE(MOD(4+IF('設定'!$B$3=2,1,0),7)+1,"日","月","火","水","木","金","土")</f>
        <v/>
      </c>
      <c r="F82" s="32">
        <f>CHOOSE(MOD(5+IF('設定'!$B$3=2,1,0),7)+1,"日","月","火","水","木","金","土")</f>
        <v/>
      </c>
      <c r="G82" s="32">
        <f>CHOOSE(MOD(6+IF('設定'!$B$3=2,1,0),7)+1,"日","月","火","水","木","金","土")</f>
        <v/>
      </c>
    </row>
    <row r="83" ht="20" customHeight="1">
      <c r="A83" s="39">
        <f>IF(MONTH(($A$81-WEEKDAY($A$81,'設定'!$B$3)+1+0))=MONTH($A$81),($A$81-WEEKDAY($A$81,'設定'!$B$3)+1+0),"")</f>
        <v/>
      </c>
      <c r="B83" s="39">
        <f>IF(MONTH(($A$81-WEEKDAY($A$81,'設定'!$B$3)+1+1))=MONTH($A$81),($A$81-WEEKDAY($A$81,'設定'!$B$3)+1+1),"")</f>
        <v/>
      </c>
      <c r="C83" s="39">
        <f>IF(MONTH(($A$81-WEEKDAY($A$81,'設定'!$B$3)+1+2))=MONTH($A$81),($A$81-WEEKDAY($A$81,'設定'!$B$3)+1+2),"")</f>
        <v/>
      </c>
      <c r="D83" s="39">
        <f>IF(MONTH(($A$81-WEEKDAY($A$81,'設定'!$B$3)+1+3))=MONTH($A$81),($A$81-WEEKDAY($A$81,'設定'!$B$3)+1+3),"")</f>
        <v/>
      </c>
      <c r="E83" s="39">
        <f>IF(MONTH(($A$81-WEEKDAY($A$81,'設定'!$B$3)+1+4))=MONTH($A$81),($A$81-WEEKDAY($A$81,'設定'!$B$3)+1+4),"")</f>
        <v/>
      </c>
      <c r="F83" s="39">
        <f>IF(MONTH(($A$81-WEEKDAY($A$81,'設定'!$B$3)+1+5))=MONTH($A$81),($A$81-WEEKDAY($A$81,'設定'!$B$3)+1+5),"")</f>
        <v/>
      </c>
      <c r="G83" s="39">
        <f>IF(MONTH(($A$81-WEEKDAY($A$81,'設定'!$B$3)+1+6))=MONTH($A$81),($A$81-WEEKDAY($A$81,'設定'!$B$3)+1+6),"")</f>
        <v/>
      </c>
    </row>
    <row r="84" ht="12" customHeight="1">
      <c r="A84" s="21">
        <f>IF(A83="","",IFERROR(INDEX('祝日'!$B$2:$B$17,MATCH(A83,'祝日'!$A$2:$A$17,0)),IFERROR(INDEX('祝日'!$B$22:$B$37,MATCH(A83,'祝日'!$A$22:$A$37,0)),IF(COUNTIF('祝日'!$D$2:$D$17,A83)+COUNTIF('祝日'!$D$22:$D$37,A83)&gt;0,"振替休日",IF(COUNTIF('祝日'!$E$2:$E$17,A83)+COUNTIF('祝日'!$E$22:$E$37,A83)&gt;0,"国民の休日",IF(COUNTIF('設定'!$A$11:$A$20,A83)&gt;0,INDEX('設定'!$B$11:$B$20,MATCH(A83,'設定'!$A$11:$A$20,0))&amp;"",""))))))</f>
        <v/>
      </c>
      <c r="B84" s="21">
        <f>IF(B83="","",IFERROR(INDEX('祝日'!$B$2:$B$17,MATCH(B83,'祝日'!$A$2:$A$17,0)),IFERROR(INDEX('祝日'!$B$22:$B$37,MATCH(B83,'祝日'!$A$22:$A$37,0)),IF(COUNTIF('祝日'!$D$2:$D$17,B83)+COUNTIF('祝日'!$D$22:$D$37,B83)&gt;0,"振替休日",IF(COUNTIF('祝日'!$E$2:$E$17,B83)+COUNTIF('祝日'!$E$22:$E$37,B83)&gt;0,"国民の休日",IF(COUNTIF('設定'!$A$11:$A$20,B83)&gt;0,INDEX('設定'!$B$11:$B$20,MATCH(B83,'設定'!$A$11:$A$20,0))&amp;"",""))))))</f>
        <v/>
      </c>
      <c r="C84" s="21">
        <f>IF(C83="","",IFERROR(INDEX('祝日'!$B$2:$B$17,MATCH(C83,'祝日'!$A$2:$A$17,0)),IFERROR(INDEX('祝日'!$B$22:$B$37,MATCH(C83,'祝日'!$A$22:$A$37,0)),IF(COUNTIF('祝日'!$D$2:$D$17,C83)+COUNTIF('祝日'!$D$22:$D$37,C83)&gt;0,"振替休日",IF(COUNTIF('祝日'!$E$2:$E$17,C83)+COUNTIF('祝日'!$E$22:$E$37,C83)&gt;0,"国民の休日",IF(COUNTIF('設定'!$A$11:$A$20,C83)&gt;0,INDEX('設定'!$B$11:$B$20,MATCH(C83,'設定'!$A$11:$A$20,0))&amp;"",""))))))</f>
        <v/>
      </c>
      <c r="D84" s="21">
        <f>IF(D83="","",IFERROR(INDEX('祝日'!$B$2:$B$17,MATCH(D83,'祝日'!$A$2:$A$17,0)),IFERROR(INDEX('祝日'!$B$22:$B$37,MATCH(D83,'祝日'!$A$22:$A$37,0)),IF(COUNTIF('祝日'!$D$2:$D$17,D83)+COUNTIF('祝日'!$D$22:$D$37,D83)&gt;0,"振替休日",IF(COUNTIF('祝日'!$E$2:$E$17,D83)+COUNTIF('祝日'!$E$22:$E$37,D83)&gt;0,"国民の休日",IF(COUNTIF('設定'!$A$11:$A$20,D83)&gt;0,INDEX('設定'!$B$11:$B$20,MATCH(D83,'設定'!$A$11:$A$20,0))&amp;"",""))))))</f>
        <v/>
      </c>
      <c r="E84" s="21">
        <f>IF(E83="","",IFERROR(INDEX('祝日'!$B$2:$B$17,MATCH(E83,'祝日'!$A$2:$A$17,0)),IFERROR(INDEX('祝日'!$B$22:$B$37,MATCH(E83,'祝日'!$A$22:$A$37,0)),IF(COUNTIF('祝日'!$D$2:$D$17,E83)+COUNTIF('祝日'!$D$22:$D$37,E83)&gt;0,"振替休日",IF(COUNTIF('祝日'!$E$2:$E$17,E83)+COUNTIF('祝日'!$E$22:$E$37,E83)&gt;0,"国民の休日",IF(COUNTIF('設定'!$A$11:$A$20,E83)&gt;0,INDEX('設定'!$B$11:$B$20,MATCH(E83,'設定'!$A$11:$A$20,0))&amp;"",""))))))</f>
        <v/>
      </c>
      <c r="F84" s="21">
        <f>IF(F83="","",IFERROR(INDEX('祝日'!$B$2:$B$17,MATCH(F83,'祝日'!$A$2:$A$17,0)),IFERROR(INDEX('祝日'!$B$22:$B$37,MATCH(F83,'祝日'!$A$22:$A$37,0)),IF(COUNTIF('祝日'!$D$2:$D$17,F83)+COUNTIF('祝日'!$D$22:$D$37,F83)&gt;0,"振替休日",IF(COUNTIF('祝日'!$E$2:$E$17,F83)+COUNTIF('祝日'!$E$22:$E$37,F83)&gt;0,"国民の休日",IF(COUNTIF('設定'!$A$11:$A$20,F83)&gt;0,INDEX('設定'!$B$11:$B$20,MATCH(F83,'設定'!$A$11:$A$20,0))&amp;"",""))))))</f>
        <v/>
      </c>
      <c r="G84" s="21">
        <f>IF(G83="","",IFERROR(INDEX('祝日'!$B$2:$B$17,MATCH(G83,'祝日'!$A$2:$A$17,0)),IFERROR(INDEX('祝日'!$B$22:$B$37,MATCH(G83,'祝日'!$A$22:$A$37,0)),IF(COUNTIF('祝日'!$D$2:$D$17,G83)+COUNTIF('祝日'!$D$22:$D$37,G83)&gt;0,"振替休日",IF(COUNTIF('祝日'!$E$2:$E$17,G83)+COUNTIF('祝日'!$E$22:$E$37,G83)&gt;0,"国民の休日",IF(COUNTIF('設定'!$A$11:$A$20,G83)&gt;0,INDEX('設定'!$B$11:$B$20,MATCH(G83,'設定'!$A$11:$A$20,0))&amp;"",""))))))</f>
        <v/>
      </c>
    </row>
    <row r="85" ht="70" customHeight="1">
      <c r="A85" s="22" t="n"/>
      <c r="B85" s="22" t="n"/>
      <c r="C85" s="22" t="n"/>
      <c r="D85" s="22" t="n"/>
      <c r="E85" s="22" t="n"/>
      <c r="F85" s="22" t="n"/>
      <c r="G85" s="22" t="n"/>
    </row>
    <row r="86" ht="20" customHeight="1">
      <c r="A86" s="39">
        <f>IF(MONTH(($A$81-WEEKDAY($A$81,'設定'!$B$3)+1+7))=MONTH($A$81),($A$81-WEEKDAY($A$81,'設定'!$B$3)+1+7),"")</f>
        <v/>
      </c>
      <c r="B86" s="39">
        <f>IF(MONTH(($A$81-WEEKDAY($A$81,'設定'!$B$3)+1+8))=MONTH($A$81),($A$81-WEEKDAY($A$81,'設定'!$B$3)+1+8),"")</f>
        <v/>
      </c>
      <c r="C86" s="39">
        <f>IF(MONTH(($A$81-WEEKDAY($A$81,'設定'!$B$3)+1+9))=MONTH($A$81),($A$81-WEEKDAY($A$81,'設定'!$B$3)+1+9),"")</f>
        <v/>
      </c>
      <c r="D86" s="39">
        <f>IF(MONTH(($A$81-WEEKDAY($A$81,'設定'!$B$3)+1+10))=MONTH($A$81),($A$81-WEEKDAY($A$81,'設定'!$B$3)+1+10),"")</f>
        <v/>
      </c>
      <c r="E86" s="39">
        <f>IF(MONTH(($A$81-WEEKDAY($A$81,'設定'!$B$3)+1+11))=MONTH($A$81),($A$81-WEEKDAY($A$81,'設定'!$B$3)+1+11),"")</f>
        <v/>
      </c>
      <c r="F86" s="39">
        <f>IF(MONTH(($A$81-WEEKDAY($A$81,'設定'!$B$3)+1+12))=MONTH($A$81),($A$81-WEEKDAY($A$81,'設定'!$B$3)+1+12),"")</f>
        <v/>
      </c>
      <c r="G86" s="39">
        <f>IF(MONTH(($A$81-WEEKDAY($A$81,'設定'!$B$3)+1+13))=MONTH($A$81),($A$81-WEEKDAY($A$81,'設定'!$B$3)+1+13),"")</f>
        <v/>
      </c>
    </row>
    <row r="87" ht="12" customHeight="1">
      <c r="A87" s="21">
        <f>IF(A86="","",IFERROR(INDEX('祝日'!$B$2:$B$17,MATCH(A86,'祝日'!$A$2:$A$17,0)),IFERROR(INDEX('祝日'!$B$22:$B$37,MATCH(A86,'祝日'!$A$22:$A$37,0)),IF(COUNTIF('祝日'!$D$2:$D$17,A86)+COUNTIF('祝日'!$D$22:$D$37,A86)&gt;0,"振替休日",IF(COUNTIF('祝日'!$E$2:$E$17,A86)+COUNTIF('祝日'!$E$22:$E$37,A86)&gt;0,"国民の休日",IF(COUNTIF('設定'!$A$11:$A$20,A86)&gt;0,INDEX('設定'!$B$11:$B$20,MATCH(A86,'設定'!$A$11:$A$20,0))&amp;"",""))))))</f>
        <v/>
      </c>
      <c r="B87" s="21">
        <f>IF(B86="","",IFERROR(INDEX('祝日'!$B$2:$B$17,MATCH(B86,'祝日'!$A$2:$A$17,0)),IFERROR(INDEX('祝日'!$B$22:$B$37,MATCH(B86,'祝日'!$A$22:$A$37,0)),IF(COUNTIF('祝日'!$D$2:$D$17,B86)+COUNTIF('祝日'!$D$22:$D$37,B86)&gt;0,"振替休日",IF(COUNTIF('祝日'!$E$2:$E$17,B86)+COUNTIF('祝日'!$E$22:$E$37,B86)&gt;0,"国民の休日",IF(COUNTIF('設定'!$A$11:$A$20,B86)&gt;0,INDEX('設定'!$B$11:$B$20,MATCH(B86,'設定'!$A$11:$A$20,0))&amp;"",""))))))</f>
        <v/>
      </c>
      <c r="C87" s="21">
        <f>IF(C86="","",IFERROR(INDEX('祝日'!$B$2:$B$17,MATCH(C86,'祝日'!$A$2:$A$17,0)),IFERROR(INDEX('祝日'!$B$22:$B$37,MATCH(C86,'祝日'!$A$22:$A$37,0)),IF(COUNTIF('祝日'!$D$2:$D$17,C86)+COUNTIF('祝日'!$D$22:$D$37,C86)&gt;0,"振替休日",IF(COUNTIF('祝日'!$E$2:$E$17,C86)+COUNTIF('祝日'!$E$22:$E$37,C86)&gt;0,"国民の休日",IF(COUNTIF('設定'!$A$11:$A$20,C86)&gt;0,INDEX('設定'!$B$11:$B$20,MATCH(C86,'設定'!$A$11:$A$20,0))&amp;"",""))))))</f>
        <v/>
      </c>
      <c r="D87" s="21">
        <f>IF(D86="","",IFERROR(INDEX('祝日'!$B$2:$B$17,MATCH(D86,'祝日'!$A$2:$A$17,0)),IFERROR(INDEX('祝日'!$B$22:$B$37,MATCH(D86,'祝日'!$A$22:$A$37,0)),IF(COUNTIF('祝日'!$D$2:$D$17,D86)+COUNTIF('祝日'!$D$22:$D$37,D86)&gt;0,"振替休日",IF(COUNTIF('祝日'!$E$2:$E$17,D86)+COUNTIF('祝日'!$E$22:$E$37,D86)&gt;0,"国民の休日",IF(COUNTIF('設定'!$A$11:$A$20,D86)&gt;0,INDEX('設定'!$B$11:$B$20,MATCH(D86,'設定'!$A$11:$A$20,0))&amp;"",""))))))</f>
        <v/>
      </c>
      <c r="E87" s="21">
        <f>IF(E86="","",IFERROR(INDEX('祝日'!$B$2:$B$17,MATCH(E86,'祝日'!$A$2:$A$17,0)),IFERROR(INDEX('祝日'!$B$22:$B$37,MATCH(E86,'祝日'!$A$22:$A$37,0)),IF(COUNTIF('祝日'!$D$2:$D$17,E86)+COUNTIF('祝日'!$D$22:$D$37,E86)&gt;0,"振替休日",IF(COUNTIF('祝日'!$E$2:$E$17,E86)+COUNTIF('祝日'!$E$22:$E$37,E86)&gt;0,"国民の休日",IF(COUNTIF('設定'!$A$11:$A$20,E86)&gt;0,INDEX('設定'!$B$11:$B$20,MATCH(E86,'設定'!$A$11:$A$20,0))&amp;"",""))))))</f>
        <v/>
      </c>
      <c r="F87" s="21">
        <f>IF(F86="","",IFERROR(INDEX('祝日'!$B$2:$B$17,MATCH(F86,'祝日'!$A$2:$A$17,0)),IFERROR(INDEX('祝日'!$B$22:$B$37,MATCH(F86,'祝日'!$A$22:$A$37,0)),IF(COUNTIF('祝日'!$D$2:$D$17,F86)+COUNTIF('祝日'!$D$22:$D$37,F86)&gt;0,"振替休日",IF(COUNTIF('祝日'!$E$2:$E$17,F86)+COUNTIF('祝日'!$E$22:$E$37,F86)&gt;0,"国民の休日",IF(COUNTIF('設定'!$A$11:$A$20,F86)&gt;0,INDEX('設定'!$B$11:$B$20,MATCH(F86,'設定'!$A$11:$A$20,0))&amp;"",""))))))</f>
        <v/>
      </c>
      <c r="G87" s="21">
        <f>IF(G86="","",IFERROR(INDEX('祝日'!$B$2:$B$17,MATCH(G86,'祝日'!$A$2:$A$17,0)),IFERROR(INDEX('祝日'!$B$22:$B$37,MATCH(G86,'祝日'!$A$22:$A$37,0)),IF(COUNTIF('祝日'!$D$2:$D$17,G86)+COUNTIF('祝日'!$D$22:$D$37,G86)&gt;0,"振替休日",IF(COUNTIF('祝日'!$E$2:$E$17,G86)+COUNTIF('祝日'!$E$22:$E$37,G86)&gt;0,"国民の休日",IF(COUNTIF('設定'!$A$11:$A$20,G86)&gt;0,INDEX('設定'!$B$11:$B$20,MATCH(G86,'設定'!$A$11:$A$20,0))&amp;"",""))))))</f>
        <v/>
      </c>
    </row>
    <row r="88" ht="70" customHeight="1">
      <c r="A88" s="22" t="n"/>
      <c r="B88" s="22" t="n"/>
      <c r="C88" s="22" t="n"/>
      <c r="D88" s="22" t="n"/>
      <c r="E88" s="22" t="n"/>
      <c r="F88" s="22" t="n"/>
      <c r="G88" s="22" t="n"/>
    </row>
    <row r="89" ht="20" customHeight="1">
      <c r="A89" s="39">
        <f>IF(MONTH(($A$81-WEEKDAY($A$81,'設定'!$B$3)+1+14))=MONTH($A$81),($A$81-WEEKDAY($A$81,'設定'!$B$3)+1+14),"")</f>
        <v/>
      </c>
      <c r="B89" s="39">
        <f>IF(MONTH(($A$81-WEEKDAY($A$81,'設定'!$B$3)+1+15))=MONTH($A$81),($A$81-WEEKDAY($A$81,'設定'!$B$3)+1+15),"")</f>
        <v/>
      </c>
      <c r="C89" s="39">
        <f>IF(MONTH(($A$81-WEEKDAY($A$81,'設定'!$B$3)+1+16))=MONTH($A$81),($A$81-WEEKDAY($A$81,'設定'!$B$3)+1+16),"")</f>
        <v/>
      </c>
      <c r="D89" s="39">
        <f>IF(MONTH(($A$81-WEEKDAY($A$81,'設定'!$B$3)+1+17))=MONTH($A$81),($A$81-WEEKDAY($A$81,'設定'!$B$3)+1+17),"")</f>
        <v/>
      </c>
      <c r="E89" s="39">
        <f>IF(MONTH(($A$81-WEEKDAY($A$81,'設定'!$B$3)+1+18))=MONTH($A$81),($A$81-WEEKDAY($A$81,'設定'!$B$3)+1+18),"")</f>
        <v/>
      </c>
      <c r="F89" s="39">
        <f>IF(MONTH(($A$81-WEEKDAY($A$81,'設定'!$B$3)+1+19))=MONTH($A$81),($A$81-WEEKDAY($A$81,'設定'!$B$3)+1+19),"")</f>
        <v/>
      </c>
      <c r="G89" s="39">
        <f>IF(MONTH(($A$81-WEEKDAY($A$81,'設定'!$B$3)+1+20))=MONTH($A$81),($A$81-WEEKDAY($A$81,'設定'!$B$3)+1+20),"")</f>
        <v/>
      </c>
    </row>
    <row r="90" ht="12" customHeight="1">
      <c r="A90" s="21">
        <f>IF(A89="","",IFERROR(INDEX('祝日'!$B$2:$B$17,MATCH(A89,'祝日'!$A$2:$A$17,0)),IFERROR(INDEX('祝日'!$B$22:$B$37,MATCH(A89,'祝日'!$A$22:$A$37,0)),IF(COUNTIF('祝日'!$D$2:$D$17,A89)+COUNTIF('祝日'!$D$22:$D$37,A89)&gt;0,"振替休日",IF(COUNTIF('祝日'!$E$2:$E$17,A89)+COUNTIF('祝日'!$E$22:$E$37,A89)&gt;0,"国民の休日",IF(COUNTIF('設定'!$A$11:$A$20,A89)&gt;0,INDEX('設定'!$B$11:$B$20,MATCH(A89,'設定'!$A$11:$A$20,0))&amp;"",""))))))</f>
        <v/>
      </c>
      <c r="B90" s="21">
        <f>IF(B89="","",IFERROR(INDEX('祝日'!$B$2:$B$17,MATCH(B89,'祝日'!$A$2:$A$17,0)),IFERROR(INDEX('祝日'!$B$22:$B$37,MATCH(B89,'祝日'!$A$22:$A$37,0)),IF(COUNTIF('祝日'!$D$2:$D$17,B89)+COUNTIF('祝日'!$D$22:$D$37,B89)&gt;0,"振替休日",IF(COUNTIF('祝日'!$E$2:$E$17,B89)+COUNTIF('祝日'!$E$22:$E$37,B89)&gt;0,"国民の休日",IF(COUNTIF('設定'!$A$11:$A$20,B89)&gt;0,INDEX('設定'!$B$11:$B$20,MATCH(B89,'設定'!$A$11:$A$20,0))&amp;"",""))))))</f>
        <v/>
      </c>
      <c r="C90" s="21">
        <f>IF(C89="","",IFERROR(INDEX('祝日'!$B$2:$B$17,MATCH(C89,'祝日'!$A$2:$A$17,0)),IFERROR(INDEX('祝日'!$B$22:$B$37,MATCH(C89,'祝日'!$A$22:$A$37,0)),IF(COUNTIF('祝日'!$D$2:$D$17,C89)+COUNTIF('祝日'!$D$22:$D$37,C89)&gt;0,"振替休日",IF(COUNTIF('祝日'!$E$2:$E$17,C89)+COUNTIF('祝日'!$E$22:$E$37,C89)&gt;0,"国民の休日",IF(COUNTIF('設定'!$A$11:$A$20,C89)&gt;0,INDEX('設定'!$B$11:$B$20,MATCH(C89,'設定'!$A$11:$A$20,0))&amp;"",""))))))</f>
        <v/>
      </c>
      <c r="D90" s="21">
        <f>IF(D89="","",IFERROR(INDEX('祝日'!$B$2:$B$17,MATCH(D89,'祝日'!$A$2:$A$17,0)),IFERROR(INDEX('祝日'!$B$22:$B$37,MATCH(D89,'祝日'!$A$22:$A$37,0)),IF(COUNTIF('祝日'!$D$2:$D$17,D89)+COUNTIF('祝日'!$D$22:$D$37,D89)&gt;0,"振替休日",IF(COUNTIF('祝日'!$E$2:$E$17,D89)+COUNTIF('祝日'!$E$22:$E$37,D89)&gt;0,"国民の休日",IF(COUNTIF('設定'!$A$11:$A$20,D89)&gt;0,INDEX('設定'!$B$11:$B$20,MATCH(D89,'設定'!$A$11:$A$20,0))&amp;"",""))))))</f>
        <v/>
      </c>
      <c r="E90" s="21">
        <f>IF(E89="","",IFERROR(INDEX('祝日'!$B$2:$B$17,MATCH(E89,'祝日'!$A$2:$A$17,0)),IFERROR(INDEX('祝日'!$B$22:$B$37,MATCH(E89,'祝日'!$A$22:$A$37,0)),IF(COUNTIF('祝日'!$D$2:$D$17,E89)+COUNTIF('祝日'!$D$22:$D$37,E89)&gt;0,"振替休日",IF(COUNTIF('祝日'!$E$2:$E$17,E89)+COUNTIF('祝日'!$E$22:$E$37,E89)&gt;0,"国民の休日",IF(COUNTIF('設定'!$A$11:$A$20,E89)&gt;0,INDEX('設定'!$B$11:$B$20,MATCH(E89,'設定'!$A$11:$A$20,0))&amp;"",""))))))</f>
        <v/>
      </c>
      <c r="F90" s="21">
        <f>IF(F89="","",IFERROR(INDEX('祝日'!$B$2:$B$17,MATCH(F89,'祝日'!$A$2:$A$17,0)),IFERROR(INDEX('祝日'!$B$22:$B$37,MATCH(F89,'祝日'!$A$22:$A$37,0)),IF(COUNTIF('祝日'!$D$2:$D$17,F89)+COUNTIF('祝日'!$D$22:$D$37,F89)&gt;0,"振替休日",IF(COUNTIF('祝日'!$E$2:$E$17,F89)+COUNTIF('祝日'!$E$22:$E$37,F89)&gt;0,"国民の休日",IF(COUNTIF('設定'!$A$11:$A$20,F89)&gt;0,INDEX('設定'!$B$11:$B$20,MATCH(F89,'設定'!$A$11:$A$20,0))&amp;"",""))))))</f>
        <v/>
      </c>
      <c r="G90" s="21">
        <f>IF(G89="","",IFERROR(INDEX('祝日'!$B$2:$B$17,MATCH(G89,'祝日'!$A$2:$A$17,0)),IFERROR(INDEX('祝日'!$B$22:$B$37,MATCH(G89,'祝日'!$A$22:$A$37,0)),IF(COUNTIF('祝日'!$D$2:$D$17,G89)+COUNTIF('祝日'!$D$22:$D$37,G89)&gt;0,"振替休日",IF(COUNTIF('祝日'!$E$2:$E$17,G89)+COUNTIF('祝日'!$E$22:$E$37,G89)&gt;0,"国民の休日",IF(COUNTIF('設定'!$A$11:$A$20,G89)&gt;0,INDEX('設定'!$B$11:$B$20,MATCH(G89,'設定'!$A$11:$A$20,0))&amp;"",""))))))</f>
        <v/>
      </c>
    </row>
    <row r="91" ht="70" customHeight="1">
      <c r="A91" s="22" t="n"/>
      <c r="B91" s="22" t="n"/>
      <c r="C91" s="22" t="n"/>
      <c r="D91" s="22" t="n"/>
      <c r="E91" s="22" t="n"/>
      <c r="F91" s="22" t="n"/>
      <c r="G91" s="22" t="n"/>
    </row>
    <row r="92" ht="20" customHeight="1">
      <c r="A92" s="39">
        <f>IF(MONTH(($A$81-WEEKDAY($A$81,'設定'!$B$3)+1+21))=MONTH($A$81),($A$81-WEEKDAY($A$81,'設定'!$B$3)+1+21),"")</f>
        <v/>
      </c>
      <c r="B92" s="39">
        <f>IF(MONTH(($A$81-WEEKDAY($A$81,'設定'!$B$3)+1+22))=MONTH($A$81),($A$81-WEEKDAY($A$81,'設定'!$B$3)+1+22),"")</f>
        <v/>
      </c>
      <c r="C92" s="39">
        <f>IF(MONTH(($A$81-WEEKDAY($A$81,'設定'!$B$3)+1+23))=MONTH($A$81),($A$81-WEEKDAY($A$81,'設定'!$B$3)+1+23),"")</f>
        <v/>
      </c>
      <c r="D92" s="39">
        <f>IF(MONTH(($A$81-WEEKDAY($A$81,'設定'!$B$3)+1+24))=MONTH($A$81),($A$81-WEEKDAY($A$81,'設定'!$B$3)+1+24),"")</f>
        <v/>
      </c>
      <c r="E92" s="39">
        <f>IF(MONTH(($A$81-WEEKDAY($A$81,'設定'!$B$3)+1+25))=MONTH($A$81),($A$81-WEEKDAY($A$81,'設定'!$B$3)+1+25),"")</f>
        <v/>
      </c>
      <c r="F92" s="39">
        <f>IF(MONTH(($A$81-WEEKDAY($A$81,'設定'!$B$3)+1+26))=MONTH($A$81),($A$81-WEEKDAY($A$81,'設定'!$B$3)+1+26),"")</f>
        <v/>
      </c>
      <c r="G92" s="39">
        <f>IF(MONTH(($A$81-WEEKDAY($A$81,'設定'!$B$3)+1+27))=MONTH($A$81),($A$81-WEEKDAY($A$81,'設定'!$B$3)+1+27),"")</f>
        <v/>
      </c>
    </row>
    <row r="93" ht="12" customHeight="1">
      <c r="A93" s="21">
        <f>IF(A92="","",IFERROR(INDEX('祝日'!$B$2:$B$17,MATCH(A92,'祝日'!$A$2:$A$17,0)),IFERROR(INDEX('祝日'!$B$22:$B$37,MATCH(A92,'祝日'!$A$22:$A$37,0)),IF(COUNTIF('祝日'!$D$2:$D$17,A92)+COUNTIF('祝日'!$D$22:$D$37,A92)&gt;0,"振替休日",IF(COUNTIF('祝日'!$E$2:$E$17,A92)+COUNTIF('祝日'!$E$22:$E$37,A92)&gt;0,"国民の休日",IF(COUNTIF('設定'!$A$11:$A$20,A92)&gt;0,INDEX('設定'!$B$11:$B$20,MATCH(A92,'設定'!$A$11:$A$20,0))&amp;"",""))))))</f>
        <v/>
      </c>
      <c r="B93" s="21">
        <f>IF(B92="","",IFERROR(INDEX('祝日'!$B$2:$B$17,MATCH(B92,'祝日'!$A$2:$A$17,0)),IFERROR(INDEX('祝日'!$B$22:$B$37,MATCH(B92,'祝日'!$A$22:$A$37,0)),IF(COUNTIF('祝日'!$D$2:$D$17,B92)+COUNTIF('祝日'!$D$22:$D$37,B92)&gt;0,"振替休日",IF(COUNTIF('祝日'!$E$2:$E$17,B92)+COUNTIF('祝日'!$E$22:$E$37,B92)&gt;0,"国民の休日",IF(COUNTIF('設定'!$A$11:$A$20,B92)&gt;0,INDEX('設定'!$B$11:$B$20,MATCH(B92,'設定'!$A$11:$A$20,0))&amp;"",""))))))</f>
        <v/>
      </c>
      <c r="C93" s="21">
        <f>IF(C92="","",IFERROR(INDEX('祝日'!$B$2:$B$17,MATCH(C92,'祝日'!$A$2:$A$17,0)),IFERROR(INDEX('祝日'!$B$22:$B$37,MATCH(C92,'祝日'!$A$22:$A$37,0)),IF(COUNTIF('祝日'!$D$2:$D$17,C92)+COUNTIF('祝日'!$D$22:$D$37,C92)&gt;0,"振替休日",IF(COUNTIF('祝日'!$E$2:$E$17,C92)+COUNTIF('祝日'!$E$22:$E$37,C92)&gt;0,"国民の休日",IF(COUNTIF('設定'!$A$11:$A$20,C92)&gt;0,INDEX('設定'!$B$11:$B$20,MATCH(C92,'設定'!$A$11:$A$20,0))&amp;"",""))))))</f>
        <v/>
      </c>
      <c r="D93" s="21">
        <f>IF(D92="","",IFERROR(INDEX('祝日'!$B$2:$B$17,MATCH(D92,'祝日'!$A$2:$A$17,0)),IFERROR(INDEX('祝日'!$B$22:$B$37,MATCH(D92,'祝日'!$A$22:$A$37,0)),IF(COUNTIF('祝日'!$D$2:$D$17,D92)+COUNTIF('祝日'!$D$22:$D$37,D92)&gt;0,"振替休日",IF(COUNTIF('祝日'!$E$2:$E$17,D92)+COUNTIF('祝日'!$E$22:$E$37,D92)&gt;0,"国民の休日",IF(COUNTIF('設定'!$A$11:$A$20,D92)&gt;0,INDEX('設定'!$B$11:$B$20,MATCH(D92,'設定'!$A$11:$A$20,0))&amp;"",""))))))</f>
        <v/>
      </c>
      <c r="E93" s="21">
        <f>IF(E92="","",IFERROR(INDEX('祝日'!$B$2:$B$17,MATCH(E92,'祝日'!$A$2:$A$17,0)),IFERROR(INDEX('祝日'!$B$22:$B$37,MATCH(E92,'祝日'!$A$22:$A$37,0)),IF(COUNTIF('祝日'!$D$2:$D$17,E92)+COUNTIF('祝日'!$D$22:$D$37,E92)&gt;0,"振替休日",IF(COUNTIF('祝日'!$E$2:$E$17,E92)+COUNTIF('祝日'!$E$22:$E$37,E92)&gt;0,"国民の休日",IF(COUNTIF('設定'!$A$11:$A$20,E92)&gt;0,INDEX('設定'!$B$11:$B$20,MATCH(E92,'設定'!$A$11:$A$20,0))&amp;"",""))))))</f>
        <v/>
      </c>
      <c r="F93" s="21">
        <f>IF(F92="","",IFERROR(INDEX('祝日'!$B$2:$B$17,MATCH(F92,'祝日'!$A$2:$A$17,0)),IFERROR(INDEX('祝日'!$B$22:$B$37,MATCH(F92,'祝日'!$A$22:$A$37,0)),IF(COUNTIF('祝日'!$D$2:$D$17,F92)+COUNTIF('祝日'!$D$22:$D$37,F92)&gt;0,"振替休日",IF(COUNTIF('祝日'!$E$2:$E$17,F92)+COUNTIF('祝日'!$E$22:$E$37,F92)&gt;0,"国民の休日",IF(COUNTIF('設定'!$A$11:$A$20,F92)&gt;0,INDEX('設定'!$B$11:$B$20,MATCH(F92,'設定'!$A$11:$A$20,0))&amp;"",""))))))</f>
        <v/>
      </c>
      <c r="G93" s="21">
        <f>IF(G92="","",IFERROR(INDEX('祝日'!$B$2:$B$17,MATCH(G92,'祝日'!$A$2:$A$17,0)),IFERROR(INDEX('祝日'!$B$22:$B$37,MATCH(G92,'祝日'!$A$22:$A$37,0)),IF(COUNTIF('祝日'!$D$2:$D$17,G92)+COUNTIF('祝日'!$D$22:$D$37,G92)&gt;0,"振替休日",IF(COUNTIF('祝日'!$E$2:$E$17,G92)+COUNTIF('祝日'!$E$22:$E$37,G92)&gt;0,"国民の休日",IF(COUNTIF('設定'!$A$11:$A$20,G92)&gt;0,INDEX('設定'!$B$11:$B$20,MATCH(G92,'設定'!$A$11:$A$20,0))&amp;"",""))))))</f>
        <v/>
      </c>
    </row>
    <row r="94" ht="70" customHeight="1">
      <c r="A94" s="22" t="n"/>
      <c r="B94" s="22" t="n"/>
      <c r="C94" s="22" t="n"/>
      <c r="D94" s="22" t="n"/>
      <c r="E94" s="22" t="n"/>
      <c r="F94" s="22" t="n"/>
      <c r="G94" s="22" t="n"/>
    </row>
    <row r="95" ht="20" customHeight="1">
      <c r="A95" s="39">
        <f>IF(MONTH(($A$81-WEEKDAY($A$81,'設定'!$B$3)+1+28))=MONTH($A$81),($A$81-WEEKDAY($A$81,'設定'!$B$3)+1+28),"")</f>
        <v/>
      </c>
      <c r="B95" s="39">
        <f>IF(MONTH(($A$81-WEEKDAY($A$81,'設定'!$B$3)+1+29))=MONTH($A$81),($A$81-WEEKDAY($A$81,'設定'!$B$3)+1+29),"")</f>
        <v/>
      </c>
      <c r="C95" s="39">
        <f>IF(MONTH(($A$81-WEEKDAY($A$81,'設定'!$B$3)+1+30))=MONTH($A$81),($A$81-WEEKDAY($A$81,'設定'!$B$3)+1+30),"")</f>
        <v/>
      </c>
      <c r="D95" s="39">
        <f>IF(MONTH(($A$81-WEEKDAY($A$81,'設定'!$B$3)+1+31))=MONTH($A$81),($A$81-WEEKDAY($A$81,'設定'!$B$3)+1+31),"")</f>
        <v/>
      </c>
      <c r="E95" s="39">
        <f>IF(MONTH(($A$81-WEEKDAY($A$81,'設定'!$B$3)+1+32))=MONTH($A$81),($A$81-WEEKDAY($A$81,'設定'!$B$3)+1+32),"")</f>
        <v/>
      </c>
      <c r="F95" s="39">
        <f>IF(MONTH(($A$81-WEEKDAY($A$81,'設定'!$B$3)+1+33))=MONTH($A$81),($A$81-WEEKDAY($A$81,'設定'!$B$3)+1+33),"")</f>
        <v/>
      </c>
      <c r="G95" s="39">
        <f>IF(MONTH(($A$81-WEEKDAY($A$81,'設定'!$B$3)+1+34))=MONTH($A$81),($A$81-WEEKDAY($A$81,'設定'!$B$3)+1+34),"")</f>
        <v/>
      </c>
    </row>
    <row r="96" ht="12" customHeight="1">
      <c r="A96" s="21">
        <f>IF(A95="","",IFERROR(INDEX('祝日'!$B$2:$B$17,MATCH(A95,'祝日'!$A$2:$A$17,0)),IFERROR(INDEX('祝日'!$B$22:$B$37,MATCH(A95,'祝日'!$A$22:$A$37,0)),IF(COUNTIF('祝日'!$D$2:$D$17,A95)+COUNTIF('祝日'!$D$22:$D$37,A95)&gt;0,"振替休日",IF(COUNTIF('祝日'!$E$2:$E$17,A95)+COUNTIF('祝日'!$E$22:$E$37,A95)&gt;0,"国民の休日",IF(COUNTIF('設定'!$A$11:$A$20,A95)&gt;0,INDEX('設定'!$B$11:$B$20,MATCH(A95,'設定'!$A$11:$A$20,0))&amp;"",""))))))</f>
        <v/>
      </c>
      <c r="B96" s="21">
        <f>IF(B95="","",IFERROR(INDEX('祝日'!$B$2:$B$17,MATCH(B95,'祝日'!$A$2:$A$17,0)),IFERROR(INDEX('祝日'!$B$22:$B$37,MATCH(B95,'祝日'!$A$22:$A$37,0)),IF(COUNTIF('祝日'!$D$2:$D$17,B95)+COUNTIF('祝日'!$D$22:$D$37,B95)&gt;0,"振替休日",IF(COUNTIF('祝日'!$E$2:$E$17,B95)+COUNTIF('祝日'!$E$22:$E$37,B95)&gt;0,"国民の休日",IF(COUNTIF('設定'!$A$11:$A$20,B95)&gt;0,INDEX('設定'!$B$11:$B$20,MATCH(B95,'設定'!$A$11:$A$20,0))&amp;"",""))))))</f>
        <v/>
      </c>
      <c r="C96" s="21">
        <f>IF(C95="","",IFERROR(INDEX('祝日'!$B$2:$B$17,MATCH(C95,'祝日'!$A$2:$A$17,0)),IFERROR(INDEX('祝日'!$B$22:$B$37,MATCH(C95,'祝日'!$A$22:$A$37,0)),IF(COUNTIF('祝日'!$D$2:$D$17,C95)+COUNTIF('祝日'!$D$22:$D$37,C95)&gt;0,"振替休日",IF(COUNTIF('祝日'!$E$2:$E$17,C95)+COUNTIF('祝日'!$E$22:$E$37,C95)&gt;0,"国民の休日",IF(COUNTIF('設定'!$A$11:$A$20,C95)&gt;0,INDEX('設定'!$B$11:$B$20,MATCH(C95,'設定'!$A$11:$A$20,0))&amp;"",""))))))</f>
        <v/>
      </c>
      <c r="D96" s="21">
        <f>IF(D95="","",IFERROR(INDEX('祝日'!$B$2:$B$17,MATCH(D95,'祝日'!$A$2:$A$17,0)),IFERROR(INDEX('祝日'!$B$22:$B$37,MATCH(D95,'祝日'!$A$22:$A$37,0)),IF(COUNTIF('祝日'!$D$2:$D$17,D95)+COUNTIF('祝日'!$D$22:$D$37,D95)&gt;0,"振替休日",IF(COUNTIF('祝日'!$E$2:$E$17,D95)+COUNTIF('祝日'!$E$22:$E$37,D95)&gt;0,"国民の休日",IF(COUNTIF('設定'!$A$11:$A$20,D95)&gt;0,INDEX('設定'!$B$11:$B$20,MATCH(D95,'設定'!$A$11:$A$20,0))&amp;"",""))))))</f>
        <v/>
      </c>
      <c r="E96" s="21">
        <f>IF(E95="","",IFERROR(INDEX('祝日'!$B$2:$B$17,MATCH(E95,'祝日'!$A$2:$A$17,0)),IFERROR(INDEX('祝日'!$B$22:$B$37,MATCH(E95,'祝日'!$A$22:$A$37,0)),IF(COUNTIF('祝日'!$D$2:$D$17,E95)+COUNTIF('祝日'!$D$22:$D$37,E95)&gt;0,"振替休日",IF(COUNTIF('祝日'!$E$2:$E$17,E95)+COUNTIF('祝日'!$E$22:$E$37,E95)&gt;0,"国民の休日",IF(COUNTIF('設定'!$A$11:$A$20,E95)&gt;0,INDEX('設定'!$B$11:$B$20,MATCH(E95,'設定'!$A$11:$A$20,0))&amp;"",""))))))</f>
        <v/>
      </c>
      <c r="F96" s="21">
        <f>IF(F95="","",IFERROR(INDEX('祝日'!$B$2:$B$17,MATCH(F95,'祝日'!$A$2:$A$17,0)),IFERROR(INDEX('祝日'!$B$22:$B$37,MATCH(F95,'祝日'!$A$22:$A$37,0)),IF(COUNTIF('祝日'!$D$2:$D$17,F95)+COUNTIF('祝日'!$D$22:$D$37,F95)&gt;0,"振替休日",IF(COUNTIF('祝日'!$E$2:$E$17,F95)+COUNTIF('祝日'!$E$22:$E$37,F95)&gt;0,"国民の休日",IF(COUNTIF('設定'!$A$11:$A$20,F95)&gt;0,INDEX('設定'!$B$11:$B$20,MATCH(F95,'設定'!$A$11:$A$20,0))&amp;"",""))))))</f>
        <v/>
      </c>
      <c r="G96" s="21">
        <f>IF(G95="","",IFERROR(INDEX('祝日'!$B$2:$B$17,MATCH(G95,'祝日'!$A$2:$A$17,0)),IFERROR(INDEX('祝日'!$B$22:$B$37,MATCH(G95,'祝日'!$A$22:$A$37,0)),IF(COUNTIF('祝日'!$D$2:$D$17,G95)+COUNTIF('祝日'!$D$22:$D$37,G95)&gt;0,"振替休日",IF(COUNTIF('祝日'!$E$2:$E$17,G95)+COUNTIF('祝日'!$E$22:$E$37,G95)&gt;0,"国民の休日",IF(COUNTIF('設定'!$A$11:$A$20,G95)&gt;0,INDEX('設定'!$B$11:$B$20,MATCH(G95,'設定'!$A$11:$A$20,0))&amp;"",""))))))</f>
        <v/>
      </c>
    </row>
    <row r="97" ht="70" customHeight="1">
      <c r="A97" s="22" t="n"/>
      <c r="B97" s="22" t="n"/>
      <c r="C97" s="22" t="n"/>
      <c r="D97" s="22" t="n"/>
      <c r="E97" s="22" t="n"/>
      <c r="F97" s="22" t="n"/>
      <c r="G97" s="22" t="n"/>
    </row>
    <row r="98" ht="20" customHeight="1">
      <c r="A98" s="39">
        <f>IF(MONTH(($A$81-WEEKDAY($A$81,'設定'!$B$3)+1+35))=MONTH($A$81),($A$81-WEEKDAY($A$81,'設定'!$B$3)+1+35),"")</f>
        <v/>
      </c>
      <c r="B98" s="39">
        <f>IF(MONTH(($A$81-WEEKDAY($A$81,'設定'!$B$3)+1+36))=MONTH($A$81),($A$81-WEEKDAY($A$81,'設定'!$B$3)+1+36),"")</f>
        <v/>
      </c>
      <c r="C98" s="39">
        <f>IF(MONTH(($A$81-WEEKDAY($A$81,'設定'!$B$3)+1+37))=MONTH($A$81),($A$81-WEEKDAY($A$81,'設定'!$B$3)+1+37),"")</f>
        <v/>
      </c>
      <c r="D98" s="39">
        <f>IF(MONTH(($A$81-WEEKDAY($A$81,'設定'!$B$3)+1+38))=MONTH($A$81),($A$81-WEEKDAY($A$81,'設定'!$B$3)+1+38),"")</f>
        <v/>
      </c>
      <c r="E98" s="39">
        <f>IF(MONTH(($A$81-WEEKDAY($A$81,'設定'!$B$3)+1+39))=MONTH($A$81),($A$81-WEEKDAY($A$81,'設定'!$B$3)+1+39),"")</f>
        <v/>
      </c>
      <c r="F98" s="39">
        <f>IF(MONTH(($A$81-WEEKDAY($A$81,'設定'!$B$3)+1+40))=MONTH($A$81),($A$81-WEEKDAY($A$81,'設定'!$B$3)+1+40),"")</f>
        <v/>
      </c>
      <c r="G98" s="39">
        <f>IF(MONTH(($A$81-WEEKDAY($A$81,'設定'!$B$3)+1+41))=MONTH($A$81),($A$81-WEEKDAY($A$81,'設定'!$B$3)+1+41),"")</f>
        <v/>
      </c>
    </row>
    <row r="99" ht="12" customHeight="1">
      <c r="A99" s="21">
        <f>IF(A98="","",IFERROR(INDEX('祝日'!$B$2:$B$17,MATCH(A98,'祝日'!$A$2:$A$17,0)),IFERROR(INDEX('祝日'!$B$22:$B$37,MATCH(A98,'祝日'!$A$22:$A$37,0)),IF(COUNTIF('祝日'!$D$2:$D$17,A98)+COUNTIF('祝日'!$D$22:$D$37,A98)&gt;0,"振替休日",IF(COUNTIF('祝日'!$E$2:$E$17,A98)+COUNTIF('祝日'!$E$22:$E$37,A98)&gt;0,"国民の休日",IF(COUNTIF('設定'!$A$11:$A$20,A98)&gt;0,INDEX('設定'!$B$11:$B$20,MATCH(A98,'設定'!$A$11:$A$20,0))&amp;"",""))))))</f>
        <v/>
      </c>
      <c r="B99" s="21">
        <f>IF(B98="","",IFERROR(INDEX('祝日'!$B$2:$B$17,MATCH(B98,'祝日'!$A$2:$A$17,0)),IFERROR(INDEX('祝日'!$B$22:$B$37,MATCH(B98,'祝日'!$A$22:$A$37,0)),IF(COUNTIF('祝日'!$D$2:$D$17,B98)+COUNTIF('祝日'!$D$22:$D$37,B98)&gt;0,"振替休日",IF(COUNTIF('祝日'!$E$2:$E$17,B98)+COUNTIF('祝日'!$E$22:$E$37,B98)&gt;0,"国民の休日",IF(COUNTIF('設定'!$A$11:$A$20,B98)&gt;0,INDEX('設定'!$B$11:$B$20,MATCH(B98,'設定'!$A$11:$A$20,0))&amp;"",""))))))</f>
        <v/>
      </c>
      <c r="C99" s="21">
        <f>IF(C98="","",IFERROR(INDEX('祝日'!$B$2:$B$17,MATCH(C98,'祝日'!$A$2:$A$17,0)),IFERROR(INDEX('祝日'!$B$22:$B$37,MATCH(C98,'祝日'!$A$22:$A$37,0)),IF(COUNTIF('祝日'!$D$2:$D$17,C98)+COUNTIF('祝日'!$D$22:$D$37,C98)&gt;0,"振替休日",IF(COUNTIF('祝日'!$E$2:$E$17,C98)+COUNTIF('祝日'!$E$22:$E$37,C98)&gt;0,"国民の休日",IF(COUNTIF('設定'!$A$11:$A$20,C98)&gt;0,INDEX('設定'!$B$11:$B$20,MATCH(C98,'設定'!$A$11:$A$20,0))&amp;"",""))))))</f>
        <v/>
      </c>
      <c r="D99" s="21">
        <f>IF(D98="","",IFERROR(INDEX('祝日'!$B$2:$B$17,MATCH(D98,'祝日'!$A$2:$A$17,0)),IFERROR(INDEX('祝日'!$B$22:$B$37,MATCH(D98,'祝日'!$A$22:$A$37,0)),IF(COUNTIF('祝日'!$D$2:$D$17,D98)+COUNTIF('祝日'!$D$22:$D$37,D98)&gt;0,"振替休日",IF(COUNTIF('祝日'!$E$2:$E$17,D98)+COUNTIF('祝日'!$E$22:$E$37,D98)&gt;0,"国民の休日",IF(COUNTIF('設定'!$A$11:$A$20,D98)&gt;0,INDEX('設定'!$B$11:$B$20,MATCH(D98,'設定'!$A$11:$A$20,0))&amp;"",""))))))</f>
        <v/>
      </c>
      <c r="E99" s="21">
        <f>IF(E98="","",IFERROR(INDEX('祝日'!$B$2:$B$17,MATCH(E98,'祝日'!$A$2:$A$17,0)),IFERROR(INDEX('祝日'!$B$22:$B$37,MATCH(E98,'祝日'!$A$22:$A$37,0)),IF(COUNTIF('祝日'!$D$2:$D$17,E98)+COUNTIF('祝日'!$D$22:$D$37,E98)&gt;0,"振替休日",IF(COUNTIF('祝日'!$E$2:$E$17,E98)+COUNTIF('祝日'!$E$22:$E$37,E98)&gt;0,"国民の休日",IF(COUNTIF('設定'!$A$11:$A$20,E98)&gt;0,INDEX('設定'!$B$11:$B$20,MATCH(E98,'設定'!$A$11:$A$20,0))&amp;"",""))))))</f>
        <v/>
      </c>
      <c r="F99" s="21">
        <f>IF(F98="","",IFERROR(INDEX('祝日'!$B$2:$B$17,MATCH(F98,'祝日'!$A$2:$A$17,0)),IFERROR(INDEX('祝日'!$B$22:$B$37,MATCH(F98,'祝日'!$A$22:$A$37,0)),IF(COUNTIF('祝日'!$D$2:$D$17,F98)+COUNTIF('祝日'!$D$22:$D$37,F98)&gt;0,"振替休日",IF(COUNTIF('祝日'!$E$2:$E$17,F98)+COUNTIF('祝日'!$E$22:$E$37,F98)&gt;0,"国民の休日",IF(COUNTIF('設定'!$A$11:$A$20,F98)&gt;0,INDEX('設定'!$B$11:$B$20,MATCH(F98,'設定'!$A$11:$A$20,0))&amp;"",""))))))</f>
        <v/>
      </c>
      <c r="G99" s="21">
        <f>IF(G98="","",IFERROR(INDEX('祝日'!$B$2:$B$17,MATCH(G98,'祝日'!$A$2:$A$17,0)),IFERROR(INDEX('祝日'!$B$22:$B$37,MATCH(G98,'祝日'!$A$22:$A$37,0)),IF(COUNTIF('祝日'!$D$2:$D$17,G98)+COUNTIF('祝日'!$D$22:$D$37,G98)&gt;0,"振替休日",IF(COUNTIF('祝日'!$E$2:$E$17,G98)+COUNTIF('祝日'!$E$22:$E$37,G98)&gt;0,"国民の休日",IF(COUNTIF('設定'!$A$11:$A$20,G98)&gt;0,INDEX('設定'!$B$11:$B$20,MATCH(G98,'設定'!$A$11:$A$20,0))&amp;"",""))))))</f>
        <v/>
      </c>
    </row>
    <row r="100" ht="70" customHeight="1">
      <c r="A100" s="22" t="n"/>
      <c r="B100" s="22" t="n"/>
      <c r="C100" s="22" t="n"/>
      <c r="D100" s="22" t="n"/>
      <c r="E100" s="22" t="n"/>
      <c r="F100" s="22" t="n"/>
      <c r="G100" s="22" t="n"/>
    </row>
    <row r="101" ht="34" customHeight="1">
      <c r="A101" s="38">
        <f>DATE('設定'!$B$2+INT(('設定'!$B$4-1+5)/12),MOD('設定'!$B$4-1+5,12)+1,1)</f>
        <v/>
      </c>
      <c r="B101" s="28" t="n"/>
      <c r="C101" s="28" t="n"/>
      <c r="D101" s="28" t="n"/>
      <c r="E101" s="28" t="n"/>
      <c r="F101" s="28" t="n"/>
      <c r="G101" s="28" t="n"/>
    </row>
    <row r="102" ht="18" customHeight="1">
      <c r="A102" s="32">
        <f>CHOOSE(MOD(0+IF('設定'!$B$3=2,1,0),7)+1,"日","月","火","水","木","金","土")</f>
        <v/>
      </c>
      <c r="B102" s="32">
        <f>CHOOSE(MOD(1+IF('設定'!$B$3=2,1,0),7)+1,"日","月","火","水","木","金","土")</f>
        <v/>
      </c>
      <c r="C102" s="32">
        <f>CHOOSE(MOD(2+IF('設定'!$B$3=2,1,0),7)+1,"日","月","火","水","木","金","土")</f>
        <v/>
      </c>
      <c r="D102" s="32">
        <f>CHOOSE(MOD(3+IF('設定'!$B$3=2,1,0),7)+1,"日","月","火","水","木","金","土")</f>
        <v/>
      </c>
      <c r="E102" s="32">
        <f>CHOOSE(MOD(4+IF('設定'!$B$3=2,1,0),7)+1,"日","月","火","水","木","金","土")</f>
        <v/>
      </c>
      <c r="F102" s="32">
        <f>CHOOSE(MOD(5+IF('設定'!$B$3=2,1,0),7)+1,"日","月","火","水","木","金","土")</f>
        <v/>
      </c>
      <c r="G102" s="32">
        <f>CHOOSE(MOD(6+IF('設定'!$B$3=2,1,0),7)+1,"日","月","火","水","木","金","土")</f>
        <v/>
      </c>
    </row>
    <row r="103" ht="20" customHeight="1">
      <c r="A103" s="39">
        <f>IF(MONTH(($A$101-WEEKDAY($A$101,'設定'!$B$3)+1+0))=MONTH($A$101),($A$101-WEEKDAY($A$101,'設定'!$B$3)+1+0),"")</f>
        <v/>
      </c>
      <c r="B103" s="39">
        <f>IF(MONTH(($A$101-WEEKDAY($A$101,'設定'!$B$3)+1+1))=MONTH($A$101),($A$101-WEEKDAY($A$101,'設定'!$B$3)+1+1),"")</f>
        <v/>
      </c>
      <c r="C103" s="39">
        <f>IF(MONTH(($A$101-WEEKDAY($A$101,'設定'!$B$3)+1+2))=MONTH($A$101),($A$101-WEEKDAY($A$101,'設定'!$B$3)+1+2),"")</f>
        <v/>
      </c>
      <c r="D103" s="39">
        <f>IF(MONTH(($A$101-WEEKDAY($A$101,'設定'!$B$3)+1+3))=MONTH($A$101),($A$101-WEEKDAY($A$101,'設定'!$B$3)+1+3),"")</f>
        <v/>
      </c>
      <c r="E103" s="39">
        <f>IF(MONTH(($A$101-WEEKDAY($A$101,'設定'!$B$3)+1+4))=MONTH($A$101),($A$101-WEEKDAY($A$101,'設定'!$B$3)+1+4),"")</f>
        <v/>
      </c>
      <c r="F103" s="39">
        <f>IF(MONTH(($A$101-WEEKDAY($A$101,'設定'!$B$3)+1+5))=MONTH($A$101),($A$101-WEEKDAY($A$101,'設定'!$B$3)+1+5),"")</f>
        <v/>
      </c>
      <c r="G103" s="39">
        <f>IF(MONTH(($A$101-WEEKDAY($A$101,'設定'!$B$3)+1+6))=MONTH($A$101),($A$101-WEEKDAY($A$101,'設定'!$B$3)+1+6),"")</f>
        <v/>
      </c>
    </row>
    <row r="104" ht="12" customHeight="1">
      <c r="A104" s="21">
        <f>IF(A103="","",IFERROR(INDEX('祝日'!$B$2:$B$17,MATCH(A103,'祝日'!$A$2:$A$17,0)),IFERROR(INDEX('祝日'!$B$22:$B$37,MATCH(A103,'祝日'!$A$22:$A$37,0)),IF(COUNTIF('祝日'!$D$2:$D$17,A103)+COUNTIF('祝日'!$D$22:$D$37,A103)&gt;0,"振替休日",IF(COUNTIF('祝日'!$E$2:$E$17,A103)+COUNTIF('祝日'!$E$22:$E$37,A103)&gt;0,"国民の休日",IF(COUNTIF('設定'!$A$11:$A$20,A103)&gt;0,INDEX('設定'!$B$11:$B$20,MATCH(A103,'設定'!$A$11:$A$20,0))&amp;"",""))))))</f>
        <v/>
      </c>
      <c r="B104" s="21">
        <f>IF(B103="","",IFERROR(INDEX('祝日'!$B$2:$B$17,MATCH(B103,'祝日'!$A$2:$A$17,0)),IFERROR(INDEX('祝日'!$B$22:$B$37,MATCH(B103,'祝日'!$A$22:$A$37,0)),IF(COUNTIF('祝日'!$D$2:$D$17,B103)+COUNTIF('祝日'!$D$22:$D$37,B103)&gt;0,"振替休日",IF(COUNTIF('祝日'!$E$2:$E$17,B103)+COUNTIF('祝日'!$E$22:$E$37,B103)&gt;0,"国民の休日",IF(COUNTIF('設定'!$A$11:$A$20,B103)&gt;0,INDEX('設定'!$B$11:$B$20,MATCH(B103,'設定'!$A$11:$A$20,0))&amp;"",""))))))</f>
        <v/>
      </c>
      <c r="C104" s="21">
        <f>IF(C103="","",IFERROR(INDEX('祝日'!$B$2:$B$17,MATCH(C103,'祝日'!$A$2:$A$17,0)),IFERROR(INDEX('祝日'!$B$22:$B$37,MATCH(C103,'祝日'!$A$22:$A$37,0)),IF(COUNTIF('祝日'!$D$2:$D$17,C103)+COUNTIF('祝日'!$D$22:$D$37,C103)&gt;0,"振替休日",IF(COUNTIF('祝日'!$E$2:$E$17,C103)+COUNTIF('祝日'!$E$22:$E$37,C103)&gt;0,"国民の休日",IF(COUNTIF('設定'!$A$11:$A$20,C103)&gt;0,INDEX('設定'!$B$11:$B$20,MATCH(C103,'設定'!$A$11:$A$20,0))&amp;"",""))))))</f>
        <v/>
      </c>
      <c r="D104" s="21">
        <f>IF(D103="","",IFERROR(INDEX('祝日'!$B$2:$B$17,MATCH(D103,'祝日'!$A$2:$A$17,0)),IFERROR(INDEX('祝日'!$B$22:$B$37,MATCH(D103,'祝日'!$A$22:$A$37,0)),IF(COUNTIF('祝日'!$D$2:$D$17,D103)+COUNTIF('祝日'!$D$22:$D$37,D103)&gt;0,"振替休日",IF(COUNTIF('祝日'!$E$2:$E$17,D103)+COUNTIF('祝日'!$E$22:$E$37,D103)&gt;0,"国民の休日",IF(COUNTIF('設定'!$A$11:$A$20,D103)&gt;0,INDEX('設定'!$B$11:$B$20,MATCH(D103,'設定'!$A$11:$A$20,0))&amp;"",""))))))</f>
        <v/>
      </c>
      <c r="E104" s="21">
        <f>IF(E103="","",IFERROR(INDEX('祝日'!$B$2:$B$17,MATCH(E103,'祝日'!$A$2:$A$17,0)),IFERROR(INDEX('祝日'!$B$22:$B$37,MATCH(E103,'祝日'!$A$22:$A$37,0)),IF(COUNTIF('祝日'!$D$2:$D$17,E103)+COUNTIF('祝日'!$D$22:$D$37,E103)&gt;0,"振替休日",IF(COUNTIF('祝日'!$E$2:$E$17,E103)+COUNTIF('祝日'!$E$22:$E$37,E103)&gt;0,"国民の休日",IF(COUNTIF('設定'!$A$11:$A$20,E103)&gt;0,INDEX('設定'!$B$11:$B$20,MATCH(E103,'設定'!$A$11:$A$20,0))&amp;"",""))))))</f>
        <v/>
      </c>
      <c r="F104" s="21">
        <f>IF(F103="","",IFERROR(INDEX('祝日'!$B$2:$B$17,MATCH(F103,'祝日'!$A$2:$A$17,0)),IFERROR(INDEX('祝日'!$B$22:$B$37,MATCH(F103,'祝日'!$A$22:$A$37,0)),IF(COUNTIF('祝日'!$D$2:$D$17,F103)+COUNTIF('祝日'!$D$22:$D$37,F103)&gt;0,"振替休日",IF(COUNTIF('祝日'!$E$2:$E$17,F103)+COUNTIF('祝日'!$E$22:$E$37,F103)&gt;0,"国民の休日",IF(COUNTIF('設定'!$A$11:$A$20,F103)&gt;0,INDEX('設定'!$B$11:$B$20,MATCH(F103,'設定'!$A$11:$A$20,0))&amp;"",""))))))</f>
        <v/>
      </c>
      <c r="G104" s="21">
        <f>IF(G103="","",IFERROR(INDEX('祝日'!$B$2:$B$17,MATCH(G103,'祝日'!$A$2:$A$17,0)),IFERROR(INDEX('祝日'!$B$22:$B$37,MATCH(G103,'祝日'!$A$22:$A$37,0)),IF(COUNTIF('祝日'!$D$2:$D$17,G103)+COUNTIF('祝日'!$D$22:$D$37,G103)&gt;0,"振替休日",IF(COUNTIF('祝日'!$E$2:$E$17,G103)+COUNTIF('祝日'!$E$22:$E$37,G103)&gt;0,"国民の休日",IF(COUNTIF('設定'!$A$11:$A$20,G103)&gt;0,INDEX('設定'!$B$11:$B$20,MATCH(G103,'設定'!$A$11:$A$20,0))&amp;"",""))))))</f>
        <v/>
      </c>
    </row>
    <row r="105" ht="70" customHeight="1">
      <c r="A105" s="22" t="n"/>
      <c r="B105" s="22" t="n"/>
      <c r="C105" s="22" t="n"/>
      <c r="D105" s="22" t="n"/>
      <c r="E105" s="22" t="n"/>
      <c r="F105" s="22" t="n"/>
      <c r="G105" s="22" t="n"/>
    </row>
    <row r="106" ht="20" customHeight="1">
      <c r="A106" s="39">
        <f>IF(MONTH(($A$101-WEEKDAY($A$101,'設定'!$B$3)+1+7))=MONTH($A$101),($A$101-WEEKDAY($A$101,'設定'!$B$3)+1+7),"")</f>
        <v/>
      </c>
      <c r="B106" s="39">
        <f>IF(MONTH(($A$101-WEEKDAY($A$101,'設定'!$B$3)+1+8))=MONTH($A$101),($A$101-WEEKDAY($A$101,'設定'!$B$3)+1+8),"")</f>
        <v/>
      </c>
      <c r="C106" s="39">
        <f>IF(MONTH(($A$101-WEEKDAY($A$101,'設定'!$B$3)+1+9))=MONTH($A$101),($A$101-WEEKDAY($A$101,'設定'!$B$3)+1+9),"")</f>
        <v/>
      </c>
      <c r="D106" s="39">
        <f>IF(MONTH(($A$101-WEEKDAY($A$101,'設定'!$B$3)+1+10))=MONTH($A$101),($A$101-WEEKDAY($A$101,'設定'!$B$3)+1+10),"")</f>
        <v/>
      </c>
      <c r="E106" s="39">
        <f>IF(MONTH(($A$101-WEEKDAY($A$101,'設定'!$B$3)+1+11))=MONTH($A$101),($A$101-WEEKDAY($A$101,'設定'!$B$3)+1+11),"")</f>
        <v/>
      </c>
      <c r="F106" s="39">
        <f>IF(MONTH(($A$101-WEEKDAY($A$101,'設定'!$B$3)+1+12))=MONTH($A$101),($A$101-WEEKDAY($A$101,'設定'!$B$3)+1+12),"")</f>
        <v/>
      </c>
      <c r="G106" s="39">
        <f>IF(MONTH(($A$101-WEEKDAY($A$101,'設定'!$B$3)+1+13))=MONTH($A$101),($A$101-WEEKDAY($A$101,'設定'!$B$3)+1+13),"")</f>
        <v/>
      </c>
    </row>
    <row r="107" ht="12" customHeight="1">
      <c r="A107" s="21">
        <f>IF(A106="","",IFERROR(INDEX('祝日'!$B$2:$B$17,MATCH(A106,'祝日'!$A$2:$A$17,0)),IFERROR(INDEX('祝日'!$B$22:$B$37,MATCH(A106,'祝日'!$A$22:$A$37,0)),IF(COUNTIF('祝日'!$D$2:$D$17,A106)+COUNTIF('祝日'!$D$22:$D$37,A106)&gt;0,"振替休日",IF(COUNTIF('祝日'!$E$2:$E$17,A106)+COUNTIF('祝日'!$E$22:$E$37,A106)&gt;0,"国民の休日",IF(COUNTIF('設定'!$A$11:$A$20,A106)&gt;0,INDEX('設定'!$B$11:$B$20,MATCH(A106,'設定'!$A$11:$A$20,0))&amp;"",""))))))</f>
        <v/>
      </c>
      <c r="B107" s="21">
        <f>IF(B106="","",IFERROR(INDEX('祝日'!$B$2:$B$17,MATCH(B106,'祝日'!$A$2:$A$17,0)),IFERROR(INDEX('祝日'!$B$22:$B$37,MATCH(B106,'祝日'!$A$22:$A$37,0)),IF(COUNTIF('祝日'!$D$2:$D$17,B106)+COUNTIF('祝日'!$D$22:$D$37,B106)&gt;0,"振替休日",IF(COUNTIF('祝日'!$E$2:$E$17,B106)+COUNTIF('祝日'!$E$22:$E$37,B106)&gt;0,"国民の休日",IF(COUNTIF('設定'!$A$11:$A$20,B106)&gt;0,INDEX('設定'!$B$11:$B$20,MATCH(B106,'設定'!$A$11:$A$20,0))&amp;"",""))))))</f>
        <v/>
      </c>
      <c r="C107" s="21">
        <f>IF(C106="","",IFERROR(INDEX('祝日'!$B$2:$B$17,MATCH(C106,'祝日'!$A$2:$A$17,0)),IFERROR(INDEX('祝日'!$B$22:$B$37,MATCH(C106,'祝日'!$A$22:$A$37,0)),IF(COUNTIF('祝日'!$D$2:$D$17,C106)+COUNTIF('祝日'!$D$22:$D$37,C106)&gt;0,"振替休日",IF(COUNTIF('祝日'!$E$2:$E$17,C106)+COUNTIF('祝日'!$E$22:$E$37,C106)&gt;0,"国民の休日",IF(COUNTIF('設定'!$A$11:$A$20,C106)&gt;0,INDEX('設定'!$B$11:$B$20,MATCH(C106,'設定'!$A$11:$A$20,0))&amp;"",""))))))</f>
        <v/>
      </c>
      <c r="D107" s="21">
        <f>IF(D106="","",IFERROR(INDEX('祝日'!$B$2:$B$17,MATCH(D106,'祝日'!$A$2:$A$17,0)),IFERROR(INDEX('祝日'!$B$22:$B$37,MATCH(D106,'祝日'!$A$22:$A$37,0)),IF(COUNTIF('祝日'!$D$2:$D$17,D106)+COUNTIF('祝日'!$D$22:$D$37,D106)&gt;0,"振替休日",IF(COUNTIF('祝日'!$E$2:$E$17,D106)+COUNTIF('祝日'!$E$22:$E$37,D106)&gt;0,"国民の休日",IF(COUNTIF('設定'!$A$11:$A$20,D106)&gt;0,INDEX('設定'!$B$11:$B$20,MATCH(D106,'設定'!$A$11:$A$20,0))&amp;"",""))))))</f>
        <v/>
      </c>
      <c r="E107" s="21">
        <f>IF(E106="","",IFERROR(INDEX('祝日'!$B$2:$B$17,MATCH(E106,'祝日'!$A$2:$A$17,0)),IFERROR(INDEX('祝日'!$B$22:$B$37,MATCH(E106,'祝日'!$A$22:$A$37,0)),IF(COUNTIF('祝日'!$D$2:$D$17,E106)+COUNTIF('祝日'!$D$22:$D$37,E106)&gt;0,"振替休日",IF(COUNTIF('祝日'!$E$2:$E$17,E106)+COUNTIF('祝日'!$E$22:$E$37,E106)&gt;0,"国民の休日",IF(COUNTIF('設定'!$A$11:$A$20,E106)&gt;0,INDEX('設定'!$B$11:$B$20,MATCH(E106,'設定'!$A$11:$A$20,0))&amp;"",""))))))</f>
        <v/>
      </c>
      <c r="F107" s="21">
        <f>IF(F106="","",IFERROR(INDEX('祝日'!$B$2:$B$17,MATCH(F106,'祝日'!$A$2:$A$17,0)),IFERROR(INDEX('祝日'!$B$22:$B$37,MATCH(F106,'祝日'!$A$22:$A$37,0)),IF(COUNTIF('祝日'!$D$2:$D$17,F106)+COUNTIF('祝日'!$D$22:$D$37,F106)&gt;0,"振替休日",IF(COUNTIF('祝日'!$E$2:$E$17,F106)+COUNTIF('祝日'!$E$22:$E$37,F106)&gt;0,"国民の休日",IF(COUNTIF('設定'!$A$11:$A$20,F106)&gt;0,INDEX('設定'!$B$11:$B$20,MATCH(F106,'設定'!$A$11:$A$20,0))&amp;"",""))))))</f>
        <v/>
      </c>
      <c r="G107" s="21">
        <f>IF(G106="","",IFERROR(INDEX('祝日'!$B$2:$B$17,MATCH(G106,'祝日'!$A$2:$A$17,0)),IFERROR(INDEX('祝日'!$B$22:$B$37,MATCH(G106,'祝日'!$A$22:$A$37,0)),IF(COUNTIF('祝日'!$D$2:$D$17,G106)+COUNTIF('祝日'!$D$22:$D$37,G106)&gt;0,"振替休日",IF(COUNTIF('祝日'!$E$2:$E$17,G106)+COUNTIF('祝日'!$E$22:$E$37,G106)&gt;0,"国民の休日",IF(COUNTIF('設定'!$A$11:$A$20,G106)&gt;0,INDEX('設定'!$B$11:$B$20,MATCH(G106,'設定'!$A$11:$A$20,0))&amp;"",""))))))</f>
        <v/>
      </c>
    </row>
    <row r="108" ht="70" customHeight="1">
      <c r="A108" s="22" t="n"/>
      <c r="B108" s="22" t="n"/>
      <c r="C108" s="22" t="n"/>
      <c r="D108" s="22" t="n"/>
      <c r="E108" s="22" t="n"/>
      <c r="F108" s="22" t="n"/>
      <c r="G108" s="22" t="n"/>
    </row>
    <row r="109" ht="20" customHeight="1">
      <c r="A109" s="39">
        <f>IF(MONTH(($A$101-WEEKDAY($A$101,'設定'!$B$3)+1+14))=MONTH($A$101),($A$101-WEEKDAY($A$101,'設定'!$B$3)+1+14),"")</f>
        <v/>
      </c>
      <c r="B109" s="39">
        <f>IF(MONTH(($A$101-WEEKDAY($A$101,'設定'!$B$3)+1+15))=MONTH($A$101),($A$101-WEEKDAY($A$101,'設定'!$B$3)+1+15),"")</f>
        <v/>
      </c>
      <c r="C109" s="39">
        <f>IF(MONTH(($A$101-WEEKDAY($A$101,'設定'!$B$3)+1+16))=MONTH($A$101),($A$101-WEEKDAY($A$101,'設定'!$B$3)+1+16),"")</f>
        <v/>
      </c>
      <c r="D109" s="39">
        <f>IF(MONTH(($A$101-WEEKDAY($A$101,'設定'!$B$3)+1+17))=MONTH($A$101),($A$101-WEEKDAY($A$101,'設定'!$B$3)+1+17),"")</f>
        <v/>
      </c>
      <c r="E109" s="39">
        <f>IF(MONTH(($A$101-WEEKDAY($A$101,'設定'!$B$3)+1+18))=MONTH($A$101),($A$101-WEEKDAY($A$101,'設定'!$B$3)+1+18),"")</f>
        <v/>
      </c>
      <c r="F109" s="39">
        <f>IF(MONTH(($A$101-WEEKDAY($A$101,'設定'!$B$3)+1+19))=MONTH($A$101),($A$101-WEEKDAY($A$101,'設定'!$B$3)+1+19),"")</f>
        <v/>
      </c>
      <c r="G109" s="39">
        <f>IF(MONTH(($A$101-WEEKDAY($A$101,'設定'!$B$3)+1+20))=MONTH($A$101),($A$101-WEEKDAY($A$101,'設定'!$B$3)+1+20),"")</f>
        <v/>
      </c>
    </row>
    <row r="110" ht="12" customHeight="1">
      <c r="A110" s="21">
        <f>IF(A109="","",IFERROR(INDEX('祝日'!$B$2:$B$17,MATCH(A109,'祝日'!$A$2:$A$17,0)),IFERROR(INDEX('祝日'!$B$22:$B$37,MATCH(A109,'祝日'!$A$22:$A$37,0)),IF(COUNTIF('祝日'!$D$2:$D$17,A109)+COUNTIF('祝日'!$D$22:$D$37,A109)&gt;0,"振替休日",IF(COUNTIF('祝日'!$E$2:$E$17,A109)+COUNTIF('祝日'!$E$22:$E$37,A109)&gt;0,"国民の休日",IF(COUNTIF('設定'!$A$11:$A$20,A109)&gt;0,INDEX('設定'!$B$11:$B$20,MATCH(A109,'設定'!$A$11:$A$20,0))&amp;"",""))))))</f>
        <v/>
      </c>
      <c r="B110" s="21">
        <f>IF(B109="","",IFERROR(INDEX('祝日'!$B$2:$B$17,MATCH(B109,'祝日'!$A$2:$A$17,0)),IFERROR(INDEX('祝日'!$B$22:$B$37,MATCH(B109,'祝日'!$A$22:$A$37,0)),IF(COUNTIF('祝日'!$D$2:$D$17,B109)+COUNTIF('祝日'!$D$22:$D$37,B109)&gt;0,"振替休日",IF(COUNTIF('祝日'!$E$2:$E$17,B109)+COUNTIF('祝日'!$E$22:$E$37,B109)&gt;0,"国民の休日",IF(COUNTIF('設定'!$A$11:$A$20,B109)&gt;0,INDEX('設定'!$B$11:$B$20,MATCH(B109,'設定'!$A$11:$A$20,0))&amp;"",""))))))</f>
        <v/>
      </c>
      <c r="C110" s="21">
        <f>IF(C109="","",IFERROR(INDEX('祝日'!$B$2:$B$17,MATCH(C109,'祝日'!$A$2:$A$17,0)),IFERROR(INDEX('祝日'!$B$22:$B$37,MATCH(C109,'祝日'!$A$22:$A$37,0)),IF(COUNTIF('祝日'!$D$2:$D$17,C109)+COUNTIF('祝日'!$D$22:$D$37,C109)&gt;0,"振替休日",IF(COUNTIF('祝日'!$E$2:$E$17,C109)+COUNTIF('祝日'!$E$22:$E$37,C109)&gt;0,"国民の休日",IF(COUNTIF('設定'!$A$11:$A$20,C109)&gt;0,INDEX('設定'!$B$11:$B$20,MATCH(C109,'設定'!$A$11:$A$20,0))&amp;"",""))))))</f>
        <v/>
      </c>
      <c r="D110" s="21">
        <f>IF(D109="","",IFERROR(INDEX('祝日'!$B$2:$B$17,MATCH(D109,'祝日'!$A$2:$A$17,0)),IFERROR(INDEX('祝日'!$B$22:$B$37,MATCH(D109,'祝日'!$A$22:$A$37,0)),IF(COUNTIF('祝日'!$D$2:$D$17,D109)+COUNTIF('祝日'!$D$22:$D$37,D109)&gt;0,"振替休日",IF(COUNTIF('祝日'!$E$2:$E$17,D109)+COUNTIF('祝日'!$E$22:$E$37,D109)&gt;0,"国民の休日",IF(COUNTIF('設定'!$A$11:$A$20,D109)&gt;0,INDEX('設定'!$B$11:$B$20,MATCH(D109,'設定'!$A$11:$A$20,0))&amp;"",""))))))</f>
        <v/>
      </c>
      <c r="E110" s="21">
        <f>IF(E109="","",IFERROR(INDEX('祝日'!$B$2:$B$17,MATCH(E109,'祝日'!$A$2:$A$17,0)),IFERROR(INDEX('祝日'!$B$22:$B$37,MATCH(E109,'祝日'!$A$22:$A$37,0)),IF(COUNTIF('祝日'!$D$2:$D$17,E109)+COUNTIF('祝日'!$D$22:$D$37,E109)&gt;0,"振替休日",IF(COUNTIF('祝日'!$E$2:$E$17,E109)+COUNTIF('祝日'!$E$22:$E$37,E109)&gt;0,"国民の休日",IF(COUNTIF('設定'!$A$11:$A$20,E109)&gt;0,INDEX('設定'!$B$11:$B$20,MATCH(E109,'設定'!$A$11:$A$20,0))&amp;"",""))))))</f>
        <v/>
      </c>
      <c r="F110" s="21">
        <f>IF(F109="","",IFERROR(INDEX('祝日'!$B$2:$B$17,MATCH(F109,'祝日'!$A$2:$A$17,0)),IFERROR(INDEX('祝日'!$B$22:$B$37,MATCH(F109,'祝日'!$A$22:$A$37,0)),IF(COUNTIF('祝日'!$D$2:$D$17,F109)+COUNTIF('祝日'!$D$22:$D$37,F109)&gt;0,"振替休日",IF(COUNTIF('祝日'!$E$2:$E$17,F109)+COUNTIF('祝日'!$E$22:$E$37,F109)&gt;0,"国民の休日",IF(COUNTIF('設定'!$A$11:$A$20,F109)&gt;0,INDEX('設定'!$B$11:$B$20,MATCH(F109,'設定'!$A$11:$A$20,0))&amp;"",""))))))</f>
        <v/>
      </c>
      <c r="G110" s="21">
        <f>IF(G109="","",IFERROR(INDEX('祝日'!$B$2:$B$17,MATCH(G109,'祝日'!$A$2:$A$17,0)),IFERROR(INDEX('祝日'!$B$22:$B$37,MATCH(G109,'祝日'!$A$22:$A$37,0)),IF(COUNTIF('祝日'!$D$2:$D$17,G109)+COUNTIF('祝日'!$D$22:$D$37,G109)&gt;0,"振替休日",IF(COUNTIF('祝日'!$E$2:$E$17,G109)+COUNTIF('祝日'!$E$22:$E$37,G109)&gt;0,"国民の休日",IF(COUNTIF('設定'!$A$11:$A$20,G109)&gt;0,INDEX('設定'!$B$11:$B$20,MATCH(G109,'設定'!$A$11:$A$20,0))&amp;"",""))))))</f>
        <v/>
      </c>
    </row>
    <row r="111" ht="70" customHeight="1">
      <c r="A111" s="22" t="n"/>
      <c r="B111" s="22" t="n"/>
      <c r="C111" s="22" t="n"/>
      <c r="D111" s="22" t="n"/>
      <c r="E111" s="22" t="n"/>
      <c r="F111" s="22" t="n"/>
      <c r="G111" s="22" t="n"/>
    </row>
    <row r="112" ht="20" customHeight="1">
      <c r="A112" s="39">
        <f>IF(MONTH(($A$101-WEEKDAY($A$101,'設定'!$B$3)+1+21))=MONTH($A$101),($A$101-WEEKDAY($A$101,'設定'!$B$3)+1+21),"")</f>
        <v/>
      </c>
      <c r="B112" s="39">
        <f>IF(MONTH(($A$101-WEEKDAY($A$101,'設定'!$B$3)+1+22))=MONTH($A$101),($A$101-WEEKDAY($A$101,'設定'!$B$3)+1+22),"")</f>
        <v/>
      </c>
      <c r="C112" s="39">
        <f>IF(MONTH(($A$101-WEEKDAY($A$101,'設定'!$B$3)+1+23))=MONTH($A$101),($A$101-WEEKDAY($A$101,'設定'!$B$3)+1+23),"")</f>
        <v/>
      </c>
      <c r="D112" s="39">
        <f>IF(MONTH(($A$101-WEEKDAY($A$101,'設定'!$B$3)+1+24))=MONTH($A$101),($A$101-WEEKDAY($A$101,'設定'!$B$3)+1+24),"")</f>
        <v/>
      </c>
      <c r="E112" s="39">
        <f>IF(MONTH(($A$101-WEEKDAY($A$101,'設定'!$B$3)+1+25))=MONTH($A$101),($A$101-WEEKDAY($A$101,'設定'!$B$3)+1+25),"")</f>
        <v/>
      </c>
      <c r="F112" s="39">
        <f>IF(MONTH(($A$101-WEEKDAY($A$101,'設定'!$B$3)+1+26))=MONTH($A$101),($A$101-WEEKDAY($A$101,'設定'!$B$3)+1+26),"")</f>
        <v/>
      </c>
      <c r="G112" s="39">
        <f>IF(MONTH(($A$101-WEEKDAY($A$101,'設定'!$B$3)+1+27))=MONTH($A$101),($A$101-WEEKDAY($A$101,'設定'!$B$3)+1+27),"")</f>
        <v/>
      </c>
    </row>
    <row r="113" ht="12" customHeight="1">
      <c r="A113" s="21">
        <f>IF(A112="","",IFERROR(INDEX('祝日'!$B$2:$B$17,MATCH(A112,'祝日'!$A$2:$A$17,0)),IFERROR(INDEX('祝日'!$B$22:$B$37,MATCH(A112,'祝日'!$A$22:$A$37,0)),IF(COUNTIF('祝日'!$D$2:$D$17,A112)+COUNTIF('祝日'!$D$22:$D$37,A112)&gt;0,"振替休日",IF(COUNTIF('祝日'!$E$2:$E$17,A112)+COUNTIF('祝日'!$E$22:$E$37,A112)&gt;0,"国民の休日",IF(COUNTIF('設定'!$A$11:$A$20,A112)&gt;0,INDEX('設定'!$B$11:$B$20,MATCH(A112,'設定'!$A$11:$A$20,0))&amp;"",""))))))</f>
        <v/>
      </c>
      <c r="B113" s="21">
        <f>IF(B112="","",IFERROR(INDEX('祝日'!$B$2:$B$17,MATCH(B112,'祝日'!$A$2:$A$17,0)),IFERROR(INDEX('祝日'!$B$22:$B$37,MATCH(B112,'祝日'!$A$22:$A$37,0)),IF(COUNTIF('祝日'!$D$2:$D$17,B112)+COUNTIF('祝日'!$D$22:$D$37,B112)&gt;0,"振替休日",IF(COUNTIF('祝日'!$E$2:$E$17,B112)+COUNTIF('祝日'!$E$22:$E$37,B112)&gt;0,"国民の休日",IF(COUNTIF('設定'!$A$11:$A$20,B112)&gt;0,INDEX('設定'!$B$11:$B$20,MATCH(B112,'設定'!$A$11:$A$20,0))&amp;"",""))))))</f>
        <v/>
      </c>
      <c r="C113" s="21">
        <f>IF(C112="","",IFERROR(INDEX('祝日'!$B$2:$B$17,MATCH(C112,'祝日'!$A$2:$A$17,0)),IFERROR(INDEX('祝日'!$B$22:$B$37,MATCH(C112,'祝日'!$A$22:$A$37,0)),IF(COUNTIF('祝日'!$D$2:$D$17,C112)+COUNTIF('祝日'!$D$22:$D$37,C112)&gt;0,"振替休日",IF(COUNTIF('祝日'!$E$2:$E$17,C112)+COUNTIF('祝日'!$E$22:$E$37,C112)&gt;0,"国民の休日",IF(COUNTIF('設定'!$A$11:$A$20,C112)&gt;0,INDEX('設定'!$B$11:$B$20,MATCH(C112,'設定'!$A$11:$A$20,0))&amp;"",""))))))</f>
        <v/>
      </c>
      <c r="D113" s="21">
        <f>IF(D112="","",IFERROR(INDEX('祝日'!$B$2:$B$17,MATCH(D112,'祝日'!$A$2:$A$17,0)),IFERROR(INDEX('祝日'!$B$22:$B$37,MATCH(D112,'祝日'!$A$22:$A$37,0)),IF(COUNTIF('祝日'!$D$2:$D$17,D112)+COUNTIF('祝日'!$D$22:$D$37,D112)&gt;0,"振替休日",IF(COUNTIF('祝日'!$E$2:$E$17,D112)+COUNTIF('祝日'!$E$22:$E$37,D112)&gt;0,"国民の休日",IF(COUNTIF('設定'!$A$11:$A$20,D112)&gt;0,INDEX('設定'!$B$11:$B$20,MATCH(D112,'設定'!$A$11:$A$20,0))&amp;"",""))))))</f>
        <v/>
      </c>
      <c r="E113" s="21">
        <f>IF(E112="","",IFERROR(INDEX('祝日'!$B$2:$B$17,MATCH(E112,'祝日'!$A$2:$A$17,0)),IFERROR(INDEX('祝日'!$B$22:$B$37,MATCH(E112,'祝日'!$A$22:$A$37,0)),IF(COUNTIF('祝日'!$D$2:$D$17,E112)+COUNTIF('祝日'!$D$22:$D$37,E112)&gt;0,"振替休日",IF(COUNTIF('祝日'!$E$2:$E$17,E112)+COUNTIF('祝日'!$E$22:$E$37,E112)&gt;0,"国民の休日",IF(COUNTIF('設定'!$A$11:$A$20,E112)&gt;0,INDEX('設定'!$B$11:$B$20,MATCH(E112,'設定'!$A$11:$A$20,0))&amp;"",""))))))</f>
        <v/>
      </c>
      <c r="F113" s="21">
        <f>IF(F112="","",IFERROR(INDEX('祝日'!$B$2:$B$17,MATCH(F112,'祝日'!$A$2:$A$17,0)),IFERROR(INDEX('祝日'!$B$22:$B$37,MATCH(F112,'祝日'!$A$22:$A$37,0)),IF(COUNTIF('祝日'!$D$2:$D$17,F112)+COUNTIF('祝日'!$D$22:$D$37,F112)&gt;0,"振替休日",IF(COUNTIF('祝日'!$E$2:$E$17,F112)+COUNTIF('祝日'!$E$22:$E$37,F112)&gt;0,"国民の休日",IF(COUNTIF('設定'!$A$11:$A$20,F112)&gt;0,INDEX('設定'!$B$11:$B$20,MATCH(F112,'設定'!$A$11:$A$20,0))&amp;"",""))))))</f>
        <v/>
      </c>
      <c r="G113" s="21">
        <f>IF(G112="","",IFERROR(INDEX('祝日'!$B$2:$B$17,MATCH(G112,'祝日'!$A$2:$A$17,0)),IFERROR(INDEX('祝日'!$B$22:$B$37,MATCH(G112,'祝日'!$A$22:$A$37,0)),IF(COUNTIF('祝日'!$D$2:$D$17,G112)+COUNTIF('祝日'!$D$22:$D$37,G112)&gt;0,"振替休日",IF(COUNTIF('祝日'!$E$2:$E$17,G112)+COUNTIF('祝日'!$E$22:$E$37,G112)&gt;0,"国民の休日",IF(COUNTIF('設定'!$A$11:$A$20,G112)&gt;0,INDEX('設定'!$B$11:$B$20,MATCH(G112,'設定'!$A$11:$A$20,0))&amp;"",""))))))</f>
        <v/>
      </c>
    </row>
    <row r="114" ht="70" customHeight="1">
      <c r="A114" s="22" t="n"/>
      <c r="B114" s="22" t="n"/>
      <c r="C114" s="22" t="n"/>
      <c r="D114" s="22" t="n"/>
      <c r="E114" s="22" t="n"/>
      <c r="F114" s="22" t="inlineStr">
        <is>
          <t>定時株主総会</t>
        </is>
      </c>
      <c r="G114" s="22" t="n"/>
    </row>
    <row r="115" ht="20" customHeight="1">
      <c r="A115" s="39">
        <f>IF(MONTH(($A$101-WEEKDAY($A$101,'設定'!$B$3)+1+28))=MONTH($A$101),($A$101-WEEKDAY($A$101,'設定'!$B$3)+1+28),"")</f>
        <v/>
      </c>
      <c r="B115" s="39">
        <f>IF(MONTH(($A$101-WEEKDAY($A$101,'設定'!$B$3)+1+29))=MONTH($A$101),($A$101-WEEKDAY($A$101,'設定'!$B$3)+1+29),"")</f>
        <v/>
      </c>
      <c r="C115" s="39">
        <f>IF(MONTH(($A$101-WEEKDAY($A$101,'設定'!$B$3)+1+30))=MONTH($A$101),($A$101-WEEKDAY($A$101,'設定'!$B$3)+1+30),"")</f>
        <v/>
      </c>
      <c r="D115" s="39">
        <f>IF(MONTH(($A$101-WEEKDAY($A$101,'設定'!$B$3)+1+31))=MONTH($A$101),($A$101-WEEKDAY($A$101,'設定'!$B$3)+1+31),"")</f>
        <v/>
      </c>
      <c r="E115" s="39">
        <f>IF(MONTH(($A$101-WEEKDAY($A$101,'設定'!$B$3)+1+32))=MONTH($A$101),($A$101-WEEKDAY($A$101,'設定'!$B$3)+1+32),"")</f>
        <v/>
      </c>
      <c r="F115" s="39">
        <f>IF(MONTH(($A$101-WEEKDAY($A$101,'設定'!$B$3)+1+33))=MONTH($A$101),($A$101-WEEKDAY($A$101,'設定'!$B$3)+1+33),"")</f>
        <v/>
      </c>
      <c r="G115" s="39">
        <f>IF(MONTH(($A$101-WEEKDAY($A$101,'設定'!$B$3)+1+34))=MONTH($A$101),($A$101-WEEKDAY($A$101,'設定'!$B$3)+1+34),"")</f>
        <v/>
      </c>
    </row>
    <row r="116" ht="12" customHeight="1">
      <c r="A116" s="21">
        <f>IF(A115="","",IFERROR(INDEX('祝日'!$B$2:$B$17,MATCH(A115,'祝日'!$A$2:$A$17,0)),IFERROR(INDEX('祝日'!$B$22:$B$37,MATCH(A115,'祝日'!$A$22:$A$37,0)),IF(COUNTIF('祝日'!$D$2:$D$17,A115)+COUNTIF('祝日'!$D$22:$D$37,A115)&gt;0,"振替休日",IF(COUNTIF('祝日'!$E$2:$E$17,A115)+COUNTIF('祝日'!$E$22:$E$37,A115)&gt;0,"国民の休日",IF(COUNTIF('設定'!$A$11:$A$20,A115)&gt;0,INDEX('設定'!$B$11:$B$20,MATCH(A115,'設定'!$A$11:$A$20,0))&amp;"",""))))))</f>
        <v/>
      </c>
      <c r="B116" s="21">
        <f>IF(B115="","",IFERROR(INDEX('祝日'!$B$2:$B$17,MATCH(B115,'祝日'!$A$2:$A$17,0)),IFERROR(INDEX('祝日'!$B$22:$B$37,MATCH(B115,'祝日'!$A$22:$A$37,0)),IF(COUNTIF('祝日'!$D$2:$D$17,B115)+COUNTIF('祝日'!$D$22:$D$37,B115)&gt;0,"振替休日",IF(COUNTIF('祝日'!$E$2:$E$17,B115)+COUNTIF('祝日'!$E$22:$E$37,B115)&gt;0,"国民の休日",IF(COUNTIF('設定'!$A$11:$A$20,B115)&gt;0,INDEX('設定'!$B$11:$B$20,MATCH(B115,'設定'!$A$11:$A$20,0))&amp;"",""))))))</f>
        <v/>
      </c>
      <c r="C116" s="21">
        <f>IF(C115="","",IFERROR(INDEX('祝日'!$B$2:$B$17,MATCH(C115,'祝日'!$A$2:$A$17,0)),IFERROR(INDEX('祝日'!$B$22:$B$37,MATCH(C115,'祝日'!$A$22:$A$37,0)),IF(COUNTIF('祝日'!$D$2:$D$17,C115)+COUNTIF('祝日'!$D$22:$D$37,C115)&gt;0,"振替休日",IF(COUNTIF('祝日'!$E$2:$E$17,C115)+COUNTIF('祝日'!$E$22:$E$37,C115)&gt;0,"国民の休日",IF(COUNTIF('設定'!$A$11:$A$20,C115)&gt;0,INDEX('設定'!$B$11:$B$20,MATCH(C115,'設定'!$A$11:$A$20,0))&amp;"",""))))))</f>
        <v/>
      </c>
      <c r="D116" s="21">
        <f>IF(D115="","",IFERROR(INDEX('祝日'!$B$2:$B$17,MATCH(D115,'祝日'!$A$2:$A$17,0)),IFERROR(INDEX('祝日'!$B$22:$B$37,MATCH(D115,'祝日'!$A$22:$A$37,0)),IF(COUNTIF('祝日'!$D$2:$D$17,D115)+COUNTIF('祝日'!$D$22:$D$37,D115)&gt;0,"振替休日",IF(COUNTIF('祝日'!$E$2:$E$17,D115)+COUNTIF('祝日'!$E$22:$E$37,D115)&gt;0,"国民の休日",IF(COUNTIF('設定'!$A$11:$A$20,D115)&gt;0,INDEX('設定'!$B$11:$B$20,MATCH(D115,'設定'!$A$11:$A$20,0))&amp;"",""))))))</f>
        <v/>
      </c>
      <c r="E116" s="21">
        <f>IF(E115="","",IFERROR(INDEX('祝日'!$B$2:$B$17,MATCH(E115,'祝日'!$A$2:$A$17,0)),IFERROR(INDEX('祝日'!$B$22:$B$37,MATCH(E115,'祝日'!$A$22:$A$37,0)),IF(COUNTIF('祝日'!$D$2:$D$17,E115)+COUNTIF('祝日'!$D$22:$D$37,E115)&gt;0,"振替休日",IF(COUNTIF('祝日'!$E$2:$E$17,E115)+COUNTIF('祝日'!$E$22:$E$37,E115)&gt;0,"国民の休日",IF(COUNTIF('設定'!$A$11:$A$20,E115)&gt;0,INDEX('設定'!$B$11:$B$20,MATCH(E115,'設定'!$A$11:$A$20,0))&amp;"",""))))))</f>
        <v/>
      </c>
      <c r="F116" s="21">
        <f>IF(F115="","",IFERROR(INDEX('祝日'!$B$2:$B$17,MATCH(F115,'祝日'!$A$2:$A$17,0)),IFERROR(INDEX('祝日'!$B$22:$B$37,MATCH(F115,'祝日'!$A$22:$A$37,0)),IF(COUNTIF('祝日'!$D$2:$D$17,F115)+COUNTIF('祝日'!$D$22:$D$37,F115)&gt;0,"振替休日",IF(COUNTIF('祝日'!$E$2:$E$17,F115)+COUNTIF('祝日'!$E$22:$E$37,F115)&gt;0,"国民の休日",IF(COUNTIF('設定'!$A$11:$A$20,F115)&gt;0,INDEX('設定'!$B$11:$B$20,MATCH(F115,'設定'!$A$11:$A$20,0))&amp;"",""))))))</f>
        <v/>
      </c>
      <c r="G116" s="21">
        <f>IF(G115="","",IFERROR(INDEX('祝日'!$B$2:$B$17,MATCH(G115,'祝日'!$A$2:$A$17,0)),IFERROR(INDEX('祝日'!$B$22:$B$37,MATCH(G115,'祝日'!$A$22:$A$37,0)),IF(COUNTIF('祝日'!$D$2:$D$17,G115)+COUNTIF('祝日'!$D$22:$D$37,G115)&gt;0,"振替休日",IF(COUNTIF('祝日'!$E$2:$E$17,G115)+COUNTIF('祝日'!$E$22:$E$37,G115)&gt;0,"国民の休日",IF(COUNTIF('設定'!$A$11:$A$20,G115)&gt;0,INDEX('設定'!$B$11:$B$20,MATCH(G115,'設定'!$A$11:$A$20,0))&amp;"",""))))))</f>
        <v/>
      </c>
    </row>
    <row r="117" ht="70" customHeight="1">
      <c r="A117" s="22" t="n"/>
      <c r="B117" s="22" t="n"/>
      <c r="C117" s="22" t="n"/>
      <c r="D117" s="22" t="n"/>
      <c r="E117" s="22" t="n"/>
      <c r="F117" s="22" t="n"/>
      <c r="G117" s="22" t="n"/>
    </row>
    <row r="118" ht="20" customHeight="1">
      <c r="A118" s="39">
        <f>IF(MONTH(($A$101-WEEKDAY($A$101,'設定'!$B$3)+1+35))=MONTH($A$101),($A$101-WEEKDAY($A$101,'設定'!$B$3)+1+35),"")</f>
        <v/>
      </c>
      <c r="B118" s="39">
        <f>IF(MONTH(($A$101-WEEKDAY($A$101,'設定'!$B$3)+1+36))=MONTH($A$101),($A$101-WEEKDAY($A$101,'設定'!$B$3)+1+36),"")</f>
        <v/>
      </c>
      <c r="C118" s="39">
        <f>IF(MONTH(($A$101-WEEKDAY($A$101,'設定'!$B$3)+1+37))=MONTH($A$101),($A$101-WEEKDAY($A$101,'設定'!$B$3)+1+37),"")</f>
        <v/>
      </c>
      <c r="D118" s="39">
        <f>IF(MONTH(($A$101-WEEKDAY($A$101,'設定'!$B$3)+1+38))=MONTH($A$101),($A$101-WEEKDAY($A$101,'設定'!$B$3)+1+38),"")</f>
        <v/>
      </c>
      <c r="E118" s="39">
        <f>IF(MONTH(($A$101-WEEKDAY($A$101,'設定'!$B$3)+1+39))=MONTH($A$101),($A$101-WEEKDAY($A$101,'設定'!$B$3)+1+39),"")</f>
        <v/>
      </c>
      <c r="F118" s="39">
        <f>IF(MONTH(($A$101-WEEKDAY($A$101,'設定'!$B$3)+1+40))=MONTH($A$101),($A$101-WEEKDAY($A$101,'設定'!$B$3)+1+40),"")</f>
        <v/>
      </c>
      <c r="G118" s="39">
        <f>IF(MONTH(($A$101-WEEKDAY($A$101,'設定'!$B$3)+1+41))=MONTH($A$101),($A$101-WEEKDAY($A$101,'設定'!$B$3)+1+41),"")</f>
        <v/>
      </c>
    </row>
    <row r="119" ht="12" customHeight="1">
      <c r="A119" s="21">
        <f>IF(A118="","",IFERROR(INDEX('祝日'!$B$2:$B$17,MATCH(A118,'祝日'!$A$2:$A$17,0)),IFERROR(INDEX('祝日'!$B$22:$B$37,MATCH(A118,'祝日'!$A$22:$A$37,0)),IF(COUNTIF('祝日'!$D$2:$D$17,A118)+COUNTIF('祝日'!$D$22:$D$37,A118)&gt;0,"振替休日",IF(COUNTIF('祝日'!$E$2:$E$17,A118)+COUNTIF('祝日'!$E$22:$E$37,A118)&gt;0,"国民の休日",IF(COUNTIF('設定'!$A$11:$A$20,A118)&gt;0,INDEX('設定'!$B$11:$B$20,MATCH(A118,'設定'!$A$11:$A$20,0))&amp;"",""))))))</f>
        <v/>
      </c>
      <c r="B119" s="21">
        <f>IF(B118="","",IFERROR(INDEX('祝日'!$B$2:$B$17,MATCH(B118,'祝日'!$A$2:$A$17,0)),IFERROR(INDEX('祝日'!$B$22:$B$37,MATCH(B118,'祝日'!$A$22:$A$37,0)),IF(COUNTIF('祝日'!$D$2:$D$17,B118)+COUNTIF('祝日'!$D$22:$D$37,B118)&gt;0,"振替休日",IF(COUNTIF('祝日'!$E$2:$E$17,B118)+COUNTIF('祝日'!$E$22:$E$37,B118)&gt;0,"国民の休日",IF(COUNTIF('設定'!$A$11:$A$20,B118)&gt;0,INDEX('設定'!$B$11:$B$20,MATCH(B118,'設定'!$A$11:$A$20,0))&amp;"",""))))))</f>
        <v/>
      </c>
      <c r="C119" s="21">
        <f>IF(C118="","",IFERROR(INDEX('祝日'!$B$2:$B$17,MATCH(C118,'祝日'!$A$2:$A$17,0)),IFERROR(INDEX('祝日'!$B$22:$B$37,MATCH(C118,'祝日'!$A$22:$A$37,0)),IF(COUNTIF('祝日'!$D$2:$D$17,C118)+COUNTIF('祝日'!$D$22:$D$37,C118)&gt;0,"振替休日",IF(COUNTIF('祝日'!$E$2:$E$17,C118)+COUNTIF('祝日'!$E$22:$E$37,C118)&gt;0,"国民の休日",IF(COUNTIF('設定'!$A$11:$A$20,C118)&gt;0,INDEX('設定'!$B$11:$B$20,MATCH(C118,'設定'!$A$11:$A$20,0))&amp;"",""))))))</f>
        <v/>
      </c>
      <c r="D119" s="21">
        <f>IF(D118="","",IFERROR(INDEX('祝日'!$B$2:$B$17,MATCH(D118,'祝日'!$A$2:$A$17,0)),IFERROR(INDEX('祝日'!$B$22:$B$37,MATCH(D118,'祝日'!$A$22:$A$37,0)),IF(COUNTIF('祝日'!$D$2:$D$17,D118)+COUNTIF('祝日'!$D$22:$D$37,D118)&gt;0,"振替休日",IF(COUNTIF('祝日'!$E$2:$E$17,D118)+COUNTIF('祝日'!$E$22:$E$37,D118)&gt;0,"国民の休日",IF(COUNTIF('設定'!$A$11:$A$20,D118)&gt;0,INDEX('設定'!$B$11:$B$20,MATCH(D118,'設定'!$A$11:$A$20,0))&amp;"",""))))))</f>
        <v/>
      </c>
      <c r="E119" s="21">
        <f>IF(E118="","",IFERROR(INDEX('祝日'!$B$2:$B$17,MATCH(E118,'祝日'!$A$2:$A$17,0)),IFERROR(INDEX('祝日'!$B$22:$B$37,MATCH(E118,'祝日'!$A$22:$A$37,0)),IF(COUNTIF('祝日'!$D$2:$D$17,E118)+COUNTIF('祝日'!$D$22:$D$37,E118)&gt;0,"振替休日",IF(COUNTIF('祝日'!$E$2:$E$17,E118)+COUNTIF('祝日'!$E$22:$E$37,E118)&gt;0,"国民の休日",IF(COUNTIF('設定'!$A$11:$A$20,E118)&gt;0,INDEX('設定'!$B$11:$B$20,MATCH(E118,'設定'!$A$11:$A$20,0))&amp;"",""))))))</f>
        <v/>
      </c>
      <c r="F119" s="21">
        <f>IF(F118="","",IFERROR(INDEX('祝日'!$B$2:$B$17,MATCH(F118,'祝日'!$A$2:$A$17,0)),IFERROR(INDEX('祝日'!$B$22:$B$37,MATCH(F118,'祝日'!$A$22:$A$37,0)),IF(COUNTIF('祝日'!$D$2:$D$17,F118)+COUNTIF('祝日'!$D$22:$D$37,F118)&gt;0,"振替休日",IF(COUNTIF('祝日'!$E$2:$E$17,F118)+COUNTIF('祝日'!$E$22:$E$37,F118)&gt;0,"国民の休日",IF(COUNTIF('設定'!$A$11:$A$20,F118)&gt;0,INDEX('設定'!$B$11:$B$20,MATCH(F118,'設定'!$A$11:$A$20,0))&amp;"",""))))))</f>
        <v/>
      </c>
      <c r="G119" s="21">
        <f>IF(G118="","",IFERROR(INDEX('祝日'!$B$2:$B$17,MATCH(G118,'祝日'!$A$2:$A$17,0)),IFERROR(INDEX('祝日'!$B$22:$B$37,MATCH(G118,'祝日'!$A$22:$A$37,0)),IF(COUNTIF('祝日'!$D$2:$D$17,G118)+COUNTIF('祝日'!$D$22:$D$37,G118)&gt;0,"振替休日",IF(COUNTIF('祝日'!$E$2:$E$17,G118)+COUNTIF('祝日'!$E$22:$E$37,G118)&gt;0,"国民の休日",IF(COUNTIF('設定'!$A$11:$A$20,G118)&gt;0,INDEX('設定'!$B$11:$B$20,MATCH(G118,'設定'!$A$11:$A$20,0))&amp;"",""))))))</f>
        <v/>
      </c>
    </row>
    <row r="120" ht="70" customHeight="1">
      <c r="A120" s="22" t="n"/>
      <c r="B120" s="22" t="n"/>
      <c r="C120" s="22" t="n"/>
      <c r="D120" s="22" t="n"/>
      <c r="E120" s="22" t="n"/>
      <c r="F120" s="22" t="n"/>
      <c r="G120" s="22" t="n"/>
    </row>
    <row r="121" ht="34" customHeight="1">
      <c r="A121" s="38">
        <f>DATE('設定'!$B$2+INT(('設定'!$B$4-1+6)/12),MOD('設定'!$B$4-1+6,12)+1,1)</f>
        <v/>
      </c>
      <c r="B121" s="28" t="n"/>
      <c r="C121" s="28" t="n"/>
      <c r="D121" s="28" t="n"/>
      <c r="E121" s="28" t="n"/>
      <c r="F121" s="28" t="n"/>
      <c r="G121" s="28" t="n"/>
    </row>
    <row r="122" ht="18" customHeight="1">
      <c r="A122" s="32">
        <f>CHOOSE(MOD(0+IF('設定'!$B$3=2,1,0),7)+1,"日","月","火","水","木","金","土")</f>
        <v/>
      </c>
      <c r="B122" s="32">
        <f>CHOOSE(MOD(1+IF('設定'!$B$3=2,1,0),7)+1,"日","月","火","水","木","金","土")</f>
        <v/>
      </c>
      <c r="C122" s="32">
        <f>CHOOSE(MOD(2+IF('設定'!$B$3=2,1,0),7)+1,"日","月","火","水","木","金","土")</f>
        <v/>
      </c>
      <c r="D122" s="32">
        <f>CHOOSE(MOD(3+IF('設定'!$B$3=2,1,0),7)+1,"日","月","火","水","木","金","土")</f>
        <v/>
      </c>
      <c r="E122" s="32">
        <f>CHOOSE(MOD(4+IF('設定'!$B$3=2,1,0),7)+1,"日","月","火","水","木","金","土")</f>
        <v/>
      </c>
      <c r="F122" s="32">
        <f>CHOOSE(MOD(5+IF('設定'!$B$3=2,1,0),7)+1,"日","月","火","水","木","金","土")</f>
        <v/>
      </c>
      <c r="G122" s="32">
        <f>CHOOSE(MOD(6+IF('設定'!$B$3=2,1,0),7)+1,"日","月","火","水","木","金","土")</f>
        <v/>
      </c>
    </row>
    <row r="123" ht="20" customHeight="1">
      <c r="A123" s="39">
        <f>IF(MONTH(($A$121-WEEKDAY($A$121,'設定'!$B$3)+1+0))=MONTH($A$121),($A$121-WEEKDAY($A$121,'設定'!$B$3)+1+0),"")</f>
        <v/>
      </c>
      <c r="B123" s="39">
        <f>IF(MONTH(($A$121-WEEKDAY($A$121,'設定'!$B$3)+1+1))=MONTH($A$121),($A$121-WEEKDAY($A$121,'設定'!$B$3)+1+1),"")</f>
        <v/>
      </c>
      <c r="C123" s="39">
        <f>IF(MONTH(($A$121-WEEKDAY($A$121,'設定'!$B$3)+1+2))=MONTH($A$121),($A$121-WEEKDAY($A$121,'設定'!$B$3)+1+2),"")</f>
        <v/>
      </c>
      <c r="D123" s="39">
        <f>IF(MONTH(($A$121-WEEKDAY($A$121,'設定'!$B$3)+1+3))=MONTH($A$121),($A$121-WEEKDAY($A$121,'設定'!$B$3)+1+3),"")</f>
        <v/>
      </c>
      <c r="E123" s="39">
        <f>IF(MONTH(($A$121-WEEKDAY($A$121,'設定'!$B$3)+1+4))=MONTH($A$121),($A$121-WEEKDAY($A$121,'設定'!$B$3)+1+4),"")</f>
        <v/>
      </c>
      <c r="F123" s="39">
        <f>IF(MONTH(($A$121-WEEKDAY($A$121,'設定'!$B$3)+1+5))=MONTH($A$121),($A$121-WEEKDAY($A$121,'設定'!$B$3)+1+5),"")</f>
        <v/>
      </c>
      <c r="G123" s="39">
        <f>IF(MONTH(($A$121-WEEKDAY($A$121,'設定'!$B$3)+1+6))=MONTH($A$121),($A$121-WEEKDAY($A$121,'設定'!$B$3)+1+6),"")</f>
        <v/>
      </c>
    </row>
    <row r="124" ht="12" customHeight="1">
      <c r="A124" s="21">
        <f>IF(A123="","",IFERROR(INDEX('祝日'!$B$2:$B$17,MATCH(A123,'祝日'!$A$2:$A$17,0)),IFERROR(INDEX('祝日'!$B$22:$B$37,MATCH(A123,'祝日'!$A$22:$A$37,0)),IF(COUNTIF('祝日'!$D$2:$D$17,A123)+COUNTIF('祝日'!$D$22:$D$37,A123)&gt;0,"振替休日",IF(COUNTIF('祝日'!$E$2:$E$17,A123)+COUNTIF('祝日'!$E$22:$E$37,A123)&gt;0,"国民の休日",IF(COUNTIF('設定'!$A$11:$A$20,A123)&gt;0,INDEX('設定'!$B$11:$B$20,MATCH(A123,'設定'!$A$11:$A$20,0))&amp;"",""))))))</f>
        <v/>
      </c>
      <c r="B124" s="21">
        <f>IF(B123="","",IFERROR(INDEX('祝日'!$B$2:$B$17,MATCH(B123,'祝日'!$A$2:$A$17,0)),IFERROR(INDEX('祝日'!$B$22:$B$37,MATCH(B123,'祝日'!$A$22:$A$37,0)),IF(COUNTIF('祝日'!$D$2:$D$17,B123)+COUNTIF('祝日'!$D$22:$D$37,B123)&gt;0,"振替休日",IF(COUNTIF('祝日'!$E$2:$E$17,B123)+COUNTIF('祝日'!$E$22:$E$37,B123)&gt;0,"国民の休日",IF(COUNTIF('設定'!$A$11:$A$20,B123)&gt;0,INDEX('設定'!$B$11:$B$20,MATCH(B123,'設定'!$A$11:$A$20,0))&amp;"",""))))))</f>
        <v/>
      </c>
      <c r="C124" s="21">
        <f>IF(C123="","",IFERROR(INDEX('祝日'!$B$2:$B$17,MATCH(C123,'祝日'!$A$2:$A$17,0)),IFERROR(INDEX('祝日'!$B$22:$B$37,MATCH(C123,'祝日'!$A$22:$A$37,0)),IF(COUNTIF('祝日'!$D$2:$D$17,C123)+COUNTIF('祝日'!$D$22:$D$37,C123)&gt;0,"振替休日",IF(COUNTIF('祝日'!$E$2:$E$17,C123)+COUNTIF('祝日'!$E$22:$E$37,C123)&gt;0,"国民の休日",IF(COUNTIF('設定'!$A$11:$A$20,C123)&gt;0,INDEX('設定'!$B$11:$B$20,MATCH(C123,'設定'!$A$11:$A$20,0))&amp;"",""))))))</f>
        <v/>
      </c>
      <c r="D124" s="21">
        <f>IF(D123="","",IFERROR(INDEX('祝日'!$B$2:$B$17,MATCH(D123,'祝日'!$A$2:$A$17,0)),IFERROR(INDEX('祝日'!$B$22:$B$37,MATCH(D123,'祝日'!$A$22:$A$37,0)),IF(COUNTIF('祝日'!$D$2:$D$17,D123)+COUNTIF('祝日'!$D$22:$D$37,D123)&gt;0,"振替休日",IF(COUNTIF('祝日'!$E$2:$E$17,D123)+COUNTIF('祝日'!$E$22:$E$37,D123)&gt;0,"国民の休日",IF(COUNTIF('設定'!$A$11:$A$20,D123)&gt;0,INDEX('設定'!$B$11:$B$20,MATCH(D123,'設定'!$A$11:$A$20,0))&amp;"",""))))))</f>
        <v/>
      </c>
      <c r="E124" s="21">
        <f>IF(E123="","",IFERROR(INDEX('祝日'!$B$2:$B$17,MATCH(E123,'祝日'!$A$2:$A$17,0)),IFERROR(INDEX('祝日'!$B$22:$B$37,MATCH(E123,'祝日'!$A$22:$A$37,0)),IF(COUNTIF('祝日'!$D$2:$D$17,E123)+COUNTIF('祝日'!$D$22:$D$37,E123)&gt;0,"振替休日",IF(COUNTIF('祝日'!$E$2:$E$17,E123)+COUNTIF('祝日'!$E$22:$E$37,E123)&gt;0,"国民の休日",IF(COUNTIF('設定'!$A$11:$A$20,E123)&gt;0,INDEX('設定'!$B$11:$B$20,MATCH(E123,'設定'!$A$11:$A$20,0))&amp;"",""))))))</f>
        <v/>
      </c>
      <c r="F124" s="21">
        <f>IF(F123="","",IFERROR(INDEX('祝日'!$B$2:$B$17,MATCH(F123,'祝日'!$A$2:$A$17,0)),IFERROR(INDEX('祝日'!$B$22:$B$37,MATCH(F123,'祝日'!$A$22:$A$37,0)),IF(COUNTIF('祝日'!$D$2:$D$17,F123)+COUNTIF('祝日'!$D$22:$D$37,F123)&gt;0,"振替休日",IF(COUNTIF('祝日'!$E$2:$E$17,F123)+COUNTIF('祝日'!$E$22:$E$37,F123)&gt;0,"国民の休日",IF(COUNTIF('設定'!$A$11:$A$20,F123)&gt;0,INDEX('設定'!$B$11:$B$20,MATCH(F123,'設定'!$A$11:$A$20,0))&amp;"",""))))))</f>
        <v/>
      </c>
      <c r="G124" s="21">
        <f>IF(G123="","",IFERROR(INDEX('祝日'!$B$2:$B$17,MATCH(G123,'祝日'!$A$2:$A$17,0)),IFERROR(INDEX('祝日'!$B$22:$B$37,MATCH(G123,'祝日'!$A$22:$A$37,0)),IF(COUNTIF('祝日'!$D$2:$D$17,G123)+COUNTIF('祝日'!$D$22:$D$37,G123)&gt;0,"振替休日",IF(COUNTIF('祝日'!$E$2:$E$17,G123)+COUNTIF('祝日'!$E$22:$E$37,G123)&gt;0,"国民の休日",IF(COUNTIF('設定'!$A$11:$A$20,G123)&gt;0,INDEX('設定'!$B$11:$B$20,MATCH(G123,'設定'!$A$11:$A$20,0))&amp;"",""))))))</f>
        <v/>
      </c>
    </row>
    <row r="125" ht="70" customHeight="1">
      <c r="A125" s="22" t="n"/>
      <c r="B125" s="22" t="n"/>
      <c r="C125" s="22" t="n"/>
      <c r="D125" s="22" t="n"/>
      <c r="E125" s="22" t="n"/>
      <c r="F125" s="22" t="n"/>
      <c r="G125" s="22" t="n"/>
    </row>
    <row r="126" ht="20" customHeight="1">
      <c r="A126" s="39">
        <f>IF(MONTH(($A$121-WEEKDAY($A$121,'設定'!$B$3)+1+7))=MONTH($A$121),($A$121-WEEKDAY($A$121,'設定'!$B$3)+1+7),"")</f>
        <v/>
      </c>
      <c r="B126" s="39">
        <f>IF(MONTH(($A$121-WEEKDAY($A$121,'設定'!$B$3)+1+8))=MONTH($A$121),($A$121-WEEKDAY($A$121,'設定'!$B$3)+1+8),"")</f>
        <v/>
      </c>
      <c r="C126" s="39">
        <f>IF(MONTH(($A$121-WEEKDAY($A$121,'設定'!$B$3)+1+9))=MONTH($A$121),($A$121-WEEKDAY($A$121,'設定'!$B$3)+1+9),"")</f>
        <v/>
      </c>
      <c r="D126" s="39">
        <f>IF(MONTH(($A$121-WEEKDAY($A$121,'設定'!$B$3)+1+10))=MONTH($A$121),($A$121-WEEKDAY($A$121,'設定'!$B$3)+1+10),"")</f>
        <v/>
      </c>
      <c r="E126" s="39">
        <f>IF(MONTH(($A$121-WEEKDAY($A$121,'設定'!$B$3)+1+11))=MONTH($A$121),($A$121-WEEKDAY($A$121,'設定'!$B$3)+1+11),"")</f>
        <v/>
      </c>
      <c r="F126" s="39">
        <f>IF(MONTH(($A$121-WEEKDAY($A$121,'設定'!$B$3)+1+12))=MONTH($A$121),($A$121-WEEKDAY($A$121,'設定'!$B$3)+1+12),"")</f>
        <v/>
      </c>
      <c r="G126" s="39">
        <f>IF(MONTH(($A$121-WEEKDAY($A$121,'設定'!$B$3)+1+13))=MONTH($A$121),($A$121-WEEKDAY($A$121,'設定'!$B$3)+1+13),"")</f>
        <v/>
      </c>
    </row>
    <row r="127" ht="12" customHeight="1">
      <c r="A127" s="21">
        <f>IF(A126="","",IFERROR(INDEX('祝日'!$B$2:$B$17,MATCH(A126,'祝日'!$A$2:$A$17,0)),IFERROR(INDEX('祝日'!$B$22:$B$37,MATCH(A126,'祝日'!$A$22:$A$37,0)),IF(COUNTIF('祝日'!$D$2:$D$17,A126)+COUNTIF('祝日'!$D$22:$D$37,A126)&gt;0,"振替休日",IF(COUNTIF('祝日'!$E$2:$E$17,A126)+COUNTIF('祝日'!$E$22:$E$37,A126)&gt;0,"国民の休日",IF(COUNTIF('設定'!$A$11:$A$20,A126)&gt;0,INDEX('設定'!$B$11:$B$20,MATCH(A126,'設定'!$A$11:$A$20,0))&amp;"",""))))))</f>
        <v/>
      </c>
      <c r="B127" s="21">
        <f>IF(B126="","",IFERROR(INDEX('祝日'!$B$2:$B$17,MATCH(B126,'祝日'!$A$2:$A$17,0)),IFERROR(INDEX('祝日'!$B$22:$B$37,MATCH(B126,'祝日'!$A$22:$A$37,0)),IF(COUNTIF('祝日'!$D$2:$D$17,B126)+COUNTIF('祝日'!$D$22:$D$37,B126)&gt;0,"振替休日",IF(COUNTIF('祝日'!$E$2:$E$17,B126)+COUNTIF('祝日'!$E$22:$E$37,B126)&gt;0,"国民の休日",IF(COUNTIF('設定'!$A$11:$A$20,B126)&gt;0,INDEX('設定'!$B$11:$B$20,MATCH(B126,'設定'!$A$11:$A$20,0))&amp;"",""))))))</f>
        <v/>
      </c>
      <c r="C127" s="21">
        <f>IF(C126="","",IFERROR(INDEX('祝日'!$B$2:$B$17,MATCH(C126,'祝日'!$A$2:$A$17,0)),IFERROR(INDEX('祝日'!$B$22:$B$37,MATCH(C126,'祝日'!$A$22:$A$37,0)),IF(COUNTIF('祝日'!$D$2:$D$17,C126)+COUNTIF('祝日'!$D$22:$D$37,C126)&gt;0,"振替休日",IF(COUNTIF('祝日'!$E$2:$E$17,C126)+COUNTIF('祝日'!$E$22:$E$37,C126)&gt;0,"国民の休日",IF(COUNTIF('設定'!$A$11:$A$20,C126)&gt;0,INDEX('設定'!$B$11:$B$20,MATCH(C126,'設定'!$A$11:$A$20,0))&amp;"",""))))))</f>
        <v/>
      </c>
      <c r="D127" s="21">
        <f>IF(D126="","",IFERROR(INDEX('祝日'!$B$2:$B$17,MATCH(D126,'祝日'!$A$2:$A$17,0)),IFERROR(INDEX('祝日'!$B$22:$B$37,MATCH(D126,'祝日'!$A$22:$A$37,0)),IF(COUNTIF('祝日'!$D$2:$D$17,D126)+COUNTIF('祝日'!$D$22:$D$37,D126)&gt;0,"振替休日",IF(COUNTIF('祝日'!$E$2:$E$17,D126)+COUNTIF('祝日'!$E$22:$E$37,D126)&gt;0,"国民の休日",IF(COUNTIF('設定'!$A$11:$A$20,D126)&gt;0,INDEX('設定'!$B$11:$B$20,MATCH(D126,'設定'!$A$11:$A$20,0))&amp;"",""))))))</f>
        <v/>
      </c>
      <c r="E127" s="21">
        <f>IF(E126="","",IFERROR(INDEX('祝日'!$B$2:$B$17,MATCH(E126,'祝日'!$A$2:$A$17,0)),IFERROR(INDEX('祝日'!$B$22:$B$37,MATCH(E126,'祝日'!$A$22:$A$37,0)),IF(COUNTIF('祝日'!$D$2:$D$17,E126)+COUNTIF('祝日'!$D$22:$D$37,E126)&gt;0,"振替休日",IF(COUNTIF('祝日'!$E$2:$E$17,E126)+COUNTIF('祝日'!$E$22:$E$37,E126)&gt;0,"国民の休日",IF(COUNTIF('設定'!$A$11:$A$20,E126)&gt;0,INDEX('設定'!$B$11:$B$20,MATCH(E126,'設定'!$A$11:$A$20,0))&amp;"",""))))))</f>
        <v/>
      </c>
      <c r="F127" s="21">
        <f>IF(F126="","",IFERROR(INDEX('祝日'!$B$2:$B$17,MATCH(F126,'祝日'!$A$2:$A$17,0)),IFERROR(INDEX('祝日'!$B$22:$B$37,MATCH(F126,'祝日'!$A$22:$A$37,0)),IF(COUNTIF('祝日'!$D$2:$D$17,F126)+COUNTIF('祝日'!$D$22:$D$37,F126)&gt;0,"振替休日",IF(COUNTIF('祝日'!$E$2:$E$17,F126)+COUNTIF('祝日'!$E$22:$E$37,F126)&gt;0,"国民の休日",IF(COUNTIF('設定'!$A$11:$A$20,F126)&gt;0,INDEX('設定'!$B$11:$B$20,MATCH(F126,'設定'!$A$11:$A$20,0))&amp;"",""))))))</f>
        <v/>
      </c>
      <c r="G127" s="21">
        <f>IF(G126="","",IFERROR(INDEX('祝日'!$B$2:$B$17,MATCH(G126,'祝日'!$A$2:$A$17,0)),IFERROR(INDEX('祝日'!$B$22:$B$37,MATCH(G126,'祝日'!$A$22:$A$37,0)),IF(COUNTIF('祝日'!$D$2:$D$17,G126)+COUNTIF('祝日'!$D$22:$D$37,G126)&gt;0,"振替休日",IF(COUNTIF('祝日'!$E$2:$E$17,G126)+COUNTIF('祝日'!$E$22:$E$37,G126)&gt;0,"国民の休日",IF(COUNTIF('設定'!$A$11:$A$20,G126)&gt;0,INDEX('設定'!$B$11:$B$20,MATCH(G126,'設定'!$A$11:$A$20,0))&amp;"",""))))))</f>
        <v/>
      </c>
    </row>
    <row r="128" ht="70" customHeight="1">
      <c r="A128" s="22" t="n"/>
      <c r="B128" s="22" t="n"/>
      <c r="C128" s="22" t="n"/>
      <c r="D128" s="22" t="n"/>
      <c r="E128" s="22" t="n"/>
      <c r="F128" s="22" t="n"/>
      <c r="G128" s="22" t="n"/>
    </row>
    <row r="129" ht="20" customHeight="1">
      <c r="A129" s="39">
        <f>IF(MONTH(($A$121-WEEKDAY($A$121,'設定'!$B$3)+1+14))=MONTH($A$121),($A$121-WEEKDAY($A$121,'設定'!$B$3)+1+14),"")</f>
        <v/>
      </c>
      <c r="B129" s="39">
        <f>IF(MONTH(($A$121-WEEKDAY($A$121,'設定'!$B$3)+1+15))=MONTH($A$121),($A$121-WEEKDAY($A$121,'設定'!$B$3)+1+15),"")</f>
        <v/>
      </c>
      <c r="C129" s="39">
        <f>IF(MONTH(($A$121-WEEKDAY($A$121,'設定'!$B$3)+1+16))=MONTH($A$121),($A$121-WEEKDAY($A$121,'設定'!$B$3)+1+16),"")</f>
        <v/>
      </c>
      <c r="D129" s="39">
        <f>IF(MONTH(($A$121-WEEKDAY($A$121,'設定'!$B$3)+1+17))=MONTH($A$121),($A$121-WEEKDAY($A$121,'設定'!$B$3)+1+17),"")</f>
        <v/>
      </c>
      <c r="E129" s="39">
        <f>IF(MONTH(($A$121-WEEKDAY($A$121,'設定'!$B$3)+1+18))=MONTH($A$121),($A$121-WEEKDAY($A$121,'設定'!$B$3)+1+18),"")</f>
        <v/>
      </c>
      <c r="F129" s="39">
        <f>IF(MONTH(($A$121-WEEKDAY($A$121,'設定'!$B$3)+1+19))=MONTH($A$121),($A$121-WEEKDAY($A$121,'設定'!$B$3)+1+19),"")</f>
        <v/>
      </c>
      <c r="G129" s="39">
        <f>IF(MONTH(($A$121-WEEKDAY($A$121,'設定'!$B$3)+1+20))=MONTH($A$121),($A$121-WEEKDAY($A$121,'設定'!$B$3)+1+20),"")</f>
        <v/>
      </c>
    </row>
    <row r="130" ht="12" customHeight="1">
      <c r="A130" s="21">
        <f>IF(A129="","",IFERROR(INDEX('祝日'!$B$2:$B$17,MATCH(A129,'祝日'!$A$2:$A$17,0)),IFERROR(INDEX('祝日'!$B$22:$B$37,MATCH(A129,'祝日'!$A$22:$A$37,0)),IF(COUNTIF('祝日'!$D$2:$D$17,A129)+COUNTIF('祝日'!$D$22:$D$37,A129)&gt;0,"振替休日",IF(COUNTIF('祝日'!$E$2:$E$17,A129)+COUNTIF('祝日'!$E$22:$E$37,A129)&gt;0,"国民の休日",IF(COUNTIF('設定'!$A$11:$A$20,A129)&gt;0,INDEX('設定'!$B$11:$B$20,MATCH(A129,'設定'!$A$11:$A$20,0))&amp;"",""))))))</f>
        <v/>
      </c>
      <c r="B130" s="21">
        <f>IF(B129="","",IFERROR(INDEX('祝日'!$B$2:$B$17,MATCH(B129,'祝日'!$A$2:$A$17,0)),IFERROR(INDEX('祝日'!$B$22:$B$37,MATCH(B129,'祝日'!$A$22:$A$37,0)),IF(COUNTIF('祝日'!$D$2:$D$17,B129)+COUNTIF('祝日'!$D$22:$D$37,B129)&gt;0,"振替休日",IF(COUNTIF('祝日'!$E$2:$E$17,B129)+COUNTIF('祝日'!$E$22:$E$37,B129)&gt;0,"国民の休日",IF(COUNTIF('設定'!$A$11:$A$20,B129)&gt;0,INDEX('設定'!$B$11:$B$20,MATCH(B129,'設定'!$A$11:$A$20,0))&amp;"",""))))))</f>
        <v/>
      </c>
      <c r="C130" s="21">
        <f>IF(C129="","",IFERROR(INDEX('祝日'!$B$2:$B$17,MATCH(C129,'祝日'!$A$2:$A$17,0)),IFERROR(INDEX('祝日'!$B$22:$B$37,MATCH(C129,'祝日'!$A$22:$A$37,0)),IF(COUNTIF('祝日'!$D$2:$D$17,C129)+COUNTIF('祝日'!$D$22:$D$37,C129)&gt;0,"振替休日",IF(COUNTIF('祝日'!$E$2:$E$17,C129)+COUNTIF('祝日'!$E$22:$E$37,C129)&gt;0,"国民の休日",IF(COUNTIF('設定'!$A$11:$A$20,C129)&gt;0,INDEX('設定'!$B$11:$B$20,MATCH(C129,'設定'!$A$11:$A$20,0))&amp;"",""))))))</f>
        <v/>
      </c>
      <c r="D130" s="21">
        <f>IF(D129="","",IFERROR(INDEX('祝日'!$B$2:$B$17,MATCH(D129,'祝日'!$A$2:$A$17,0)),IFERROR(INDEX('祝日'!$B$22:$B$37,MATCH(D129,'祝日'!$A$22:$A$37,0)),IF(COUNTIF('祝日'!$D$2:$D$17,D129)+COUNTIF('祝日'!$D$22:$D$37,D129)&gt;0,"振替休日",IF(COUNTIF('祝日'!$E$2:$E$17,D129)+COUNTIF('祝日'!$E$22:$E$37,D129)&gt;0,"国民の休日",IF(COUNTIF('設定'!$A$11:$A$20,D129)&gt;0,INDEX('設定'!$B$11:$B$20,MATCH(D129,'設定'!$A$11:$A$20,0))&amp;"",""))))))</f>
        <v/>
      </c>
      <c r="E130" s="21">
        <f>IF(E129="","",IFERROR(INDEX('祝日'!$B$2:$B$17,MATCH(E129,'祝日'!$A$2:$A$17,0)),IFERROR(INDEX('祝日'!$B$22:$B$37,MATCH(E129,'祝日'!$A$22:$A$37,0)),IF(COUNTIF('祝日'!$D$2:$D$17,E129)+COUNTIF('祝日'!$D$22:$D$37,E129)&gt;0,"振替休日",IF(COUNTIF('祝日'!$E$2:$E$17,E129)+COUNTIF('祝日'!$E$22:$E$37,E129)&gt;0,"国民の休日",IF(COUNTIF('設定'!$A$11:$A$20,E129)&gt;0,INDEX('設定'!$B$11:$B$20,MATCH(E129,'設定'!$A$11:$A$20,0))&amp;"",""))))))</f>
        <v/>
      </c>
      <c r="F130" s="21">
        <f>IF(F129="","",IFERROR(INDEX('祝日'!$B$2:$B$17,MATCH(F129,'祝日'!$A$2:$A$17,0)),IFERROR(INDEX('祝日'!$B$22:$B$37,MATCH(F129,'祝日'!$A$22:$A$37,0)),IF(COUNTIF('祝日'!$D$2:$D$17,F129)+COUNTIF('祝日'!$D$22:$D$37,F129)&gt;0,"振替休日",IF(COUNTIF('祝日'!$E$2:$E$17,F129)+COUNTIF('祝日'!$E$22:$E$37,F129)&gt;0,"国民の休日",IF(COUNTIF('設定'!$A$11:$A$20,F129)&gt;0,INDEX('設定'!$B$11:$B$20,MATCH(F129,'設定'!$A$11:$A$20,0))&amp;"",""))))))</f>
        <v/>
      </c>
      <c r="G130" s="21">
        <f>IF(G129="","",IFERROR(INDEX('祝日'!$B$2:$B$17,MATCH(G129,'祝日'!$A$2:$A$17,0)),IFERROR(INDEX('祝日'!$B$22:$B$37,MATCH(G129,'祝日'!$A$22:$A$37,0)),IF(COUNTIF('祝日'!$D$2:$D$17,G129)+COUNTIF('祝日'!$D$22:$D$37,G129)&gt;0,"振替休日",IF(COUNTIF('祝日'!$E$2:$E$17,G129)+COUNTIF('祝日'!$E$22:$E$37,G129)&gt;0,"国民の休日",IF(COUNTIF('設定'!$A$11:$A$20,G129)&gt;0,INDEX('設定'!$B$11:$B$20,MATCH(G129,'設定'!$A$11:$A$20,0))&amp;"",""))))))</f>
        <v/>
      </c>
    </row>
    <row r="131" ht="70" customHeight="1">
      <c r="A131" s="22" t="n"/>
      <c r="B131" s="22" t="n"/>
      <c r="C131" s="22" t="n"/>
      <c r="D131" s="22" t="n"/>
      <c r="E131" s="22" t="n"/>
      <c r="F131" s="22" t="n"/>
      <c r="G131" s="22" t="n"/>
    </row>
    <row r="132" ht="20" customHeight="1">
      <c r="A132" s="39">
        <f>IF(MONTH(($A$121-WEEKDAY($A$121,'設定'!$B$3)+1+21))=MONTH($A$121),($A$121-WEEKDAY($A$121,'設定'!$B$3)+1+21),"")</f>
        <v/>
      </c>
      <c r="B132" s="39">
        <f>IF(MONTH(($A$121-WEEKDAY($A$121,'設定'!$B$3)+1+22))=MONTH($A$121),($A$121-WEEKDAY($A$121,'設定'!$B$3)+1+22),"")</f>
        <v/>
      </c>
      <c r="C132" s="39">
        <f>IF(MONTH(($A$121-WEEKDAY($A$121,'設定'!$B$3)+1+23))=MONTH($A$121),($A$121-WEEKDAY($A$121,'設定'!$B$3)+1+23),"")</f>
        <v/>
      </c>
      <c r="D132" s="39">
        <f>IF(MONTH(($A$121-WEEKDAY($A$121,'設定'!$B$3)+1+24))=MONTH($A$121),($A$121-WEEKDAY($A$121,'設定'!$B$3)+1+24),"")</f>
        <v/>
      </c>
      <c r="E132" s="39">
        <f>IF(MONTH(($A$121-WEEKDAY($A$121,'設定'!$B$3)+1+25))=MONTH($A$121),($A$121-WEEKDAY($A$121,'設定'!$B$3)+1+25),"")</f>
        <v/>
      </c>
      <c r="F132" s="39">
        <f>IF(MONTH(($A$121-WEEKDAY($A$121,'設定'!$B$3)+1+26))=MONTH($A$121),($A$121-WEEKDAY($A$121,'設定'!$B$3)+1+26),"")</f>
        <v/>
      </c>
      <c r="G132" s="39">
        <f>IF(MONTH(($A$121-WEEKDAY($A$121,'設定'!$B$3)+1+27))=MONTH($A$121),($A$121-WEEKDAY($A$121,'設定'!$B$3)+1+27),"")</f>
        <v/>
      </c>
    </row>
    <row r="133" ht="12" customHeight="1">
      <c r="A133" s="21">
        <f>IF(A132="","",IFERROR(INDEX('祝日'!$B$2:$B$17,MATCH(A132,'祝日'!$A$2:$A$17,0)),IFERROR(INDEX('祝日'!$B$22:$B$37,MATCH(A132,'祝日'!$A$22:$A$37,0)),IF(COUNTIF('祝日'!$D$2:$D$17,A132)+COUNTIF('祝日'!$D$22:$D$37,A132)&gt;0,"振替休日",IF(COUNTIF('祝日'!$E$2:$E$17,A132)+COUNTIF('祝日'!$E$22:$E$37,A132)&gt;0,"国民の休日",IF(COUNTIF('設定'!$A$11:$A$20,A132)&gt;0,INDEX('設定'!$B$11:$B$20,MATCH(A132,'設定'!$A$11:$A$20,0))&amp;"",""))))))</f>
        <v/>
      </c>
      <c r="B133" s="21">
        <f>IF(B132="","",IFERROR(INDEX('祝日'!$B$2:$B$17,MATCH(B132,'祝日'!$A$2:$A$17,0)),IFERROR(INDEX('祝日'!$B$22:$B$37,MATCH(B132,'祝日'!$A$22:$A$37,0)),IF(COUNTIF('祝日'!$D$2:$D$17,B132)+COUNTIF('祝日'!$D$22:$D$37,B132)&gt;0,"振替休日",IF(COUNTIF('祝日'!$E$2:$E$17,B132)+COUNTIF('祝日'!$E$22:$E$37,B132)&gt;0,"国民の休日",IF(COUNTIF('設定'!$A$11:$A$20,B132)&gt;0,INDEX('設定'!$B$11:$B$20,MATCH(B132,'設定'!$A$11:$A$20,0))&amp;"",""))))))</f>
        <v/>
      </c>
      <c r="C133" s="21">
        <f>IF(C132="","",IFERROR(INDEX('祝日'!$B$2:$B$17,MATCH(C132,'祝日'!$A$2:$A$17,0)),IFERROR(INDEX('祝日'!$B$22:$B$37,MATCH(C132,'祝日'!$A$22:$A$37,0)),IF(COUNTIF('祝日'!$D$2:$D$17,C132)+COUNTIF('祝日'!$D$22:$D$37,C132)&gt;0,"振替休日",IF(COUNTIF('祝日'!$E$2:$E$17,C132)+COUNTIF('祝日'!$E$22:$E$37,C132)&gt;0,"国民の休日",IF(COUNTIF('設定'!$A$11:$A$20,C132)&gt;0,INDEX('設定'!$B$11:$B$20,MATCH(C132,'設定'!$A$11:$A$20,0))&amp;"",""))))))</f>
        <v/>
      </c>
      <c r="D133" s="21">
        <f>IF(D132="","",IFERROR(INDEX('祝日'!$B$2:$B$17,MATCH(D132,'祝日'!$A$2:$A$17,0)),IFERROR(INDEX('祝日'!$B$22:$B$37,MATCH(D132,'祝日'!$A$22:$A$37,0)),IF(COUNTIF('祝日'!$D$2:$D$17,D132)+COUNTIF('祝日'!$D$22:$D$37,D132)&gt;0,"振替休日",IF(COUNTIF('祝日'!$E$2:$E$17,D132)+COUNTIF('祝日'!$E$22:$E$37,D132)&gt;0,"国民の休日",IF(COUNTIF('設定'!$A$11:$A$20,D132)&gt;0,INDEX('設定'!$B$11:$B$20,MATCH(D132,'設定'!$A$11:$A$20,0))&amp;"",""))))))</f>
        <v/>
      </c>
      <c r="E133" s="21">
        <f>IF(E132="","",IFERROR(INDEX('祝日'!$B$2:$B$17,MATCH(E132,'祝日'!$A$2:$A$17,0)),IFERROR(INDEX('祝日'!$B$22:$B$37,MATCH(E132,'祝日'!$A$22:$A$37,0)),IF(COUNTIF('祝日'!$D$2:$D$17,E132)+COUNTIF('祝日'!$D$22:$D$37,E132)&gt;0,"振替休日",IF(COUNTIF('祝日'!$E$2:$E$17,E132)+COUNTIF('祝日'!$E$22:$E$37,E132)&gt;0,"国民の休日",IF(COUNTIF('設定'!$A$11:$A$20,E132)&gt;0,INDEX('設定'!$B$11:$B$20,MATCH(E132,'設定'!$A$11:$A$20,0))&amp;"",""))))))</f>
        <v/>
      </c>
      <c r="F133" s="21">
        <f>IF(F132="","",IFERROR(INDEX('祝日'!$B$2:$B$17,MATCH(F132,'祝日'!$A$2:$A$17,0)),IFERROR(INDEX('祝日'!$B$22:$B$37,MATCH(F132,'祝日'!$A$22:$A$37,0)),IF(COUNTIF('祝日'!$D$2:$D$17,F132)+COUNTIF('祝日'!$D$22:$D$37,F132)&gt;0,"振替休日",IF(COUNTIF('祝日'!$E$2:$E$17,F132)+COUNTIF('祝日'!$E$22:$E$37,F132)&gt;0,"国民の休日",IF(COUNTIF('設定'!$A$11:$A$20,F132)&gt;0,INDEX('設定'!$B$11:$B$20,MATCH(F132,'設定'!$A$11:$A$20,0))&amp;"",""))))))</f>
        <v/>
      </c>
      <c r="G133" s="21">
        <f>IF(G132="","",IFERROR(INDEX('祝日'!$B$2:$B$17,MATCH(G132,'祝日'!$A$2:$A$17,0)),IFERROR(INDEX('祝日'!$B$22:$B$37,MATCH(G132,'祝日'!$A$22:$A$37,0)),IF(COUNTIF('祝日'!$D$2:$D$17,G132)+COUNTIF('祝日'!$D$22:$D$37,G132)&gt;0,"振替休日",IF(COUNTIF('祝日'!$E$2:$E$17,G132)+COUNTIF('祝日'!$E$22:$E$37,G132)&gt;0,"国民の休日",IF(COUNTIF('設定'!$A$11:$A$20,G132)&gt;0,INDEX('設定'!$B$11:$B$20,MATCH(G132,'設定'!$A$11:$A$20,0))&amp;"",""))))))</f>
        <v/>
      </c>
    </row>
    <row r="134" ht="70" customHeight="1">
      <c r="A134" s="22" t="n"/>
      <c r="B134" s="22" t="n"/>
      <c r="C134" s="22" t="n"/>
      <c r="D134" s="22" t="n"/>
      <c r="E134" s="22" t="n"/>
      <c r="F134" s="22" t="n"/>
      <c r="G134" s="22" t="n"/>
    </row>
    <row r="135" ht="20" customHeight="1">
      <c r="A135" s="39">
        <f>IF(MONTH(($A$121-WEEKDAY($A$121,'設定'!$B$3)+1+28))=MONTH($A$121),($A$121-WEEKDAY($A$121,'設定'!$B$3)+1+28),"")</f>
        <v/>
      </c>
      <c r="B135" s="39">
        <f>IF(MONTH(($A$121-WEEKDAY($A$121,'設定'!$B$3)+1+29))=MONTH($A$121),($A$121-WEEKDAY($A$121,'設定'!$B$3)+1+29),"")</f>
        <v/>
      </c>
      <c r="C135" s="39">
        <f>IF(MONTH(($A$121-WEEKDAY($A$121,'設定'!$B$3)+1+30))=MONTH($A$121),($A$121-WEEKDAY($A$121,'設定'!$B$3)+1+30),"")</f>
        <v/>
      </c>
      <c r="D135" s="39">
        <f>IF(MONTH(($A$121-WEEKDAY($A$121,'設定'!$B$3)+1+31))=MONTH($A$121),($A$121-WEEKDAY($A$121,'設定'!$B$3)+1+31),"")</f>
        <v/>
      </c>
      <c r="E135" s="39">
        <f>IF(MONTH(($A$121-WEEKDAY($A$121,'設定'!$B$3)+1+32))=MONTH($A$121),($A$121-WEEKDAY($A$121,'設定'!$B$3)+1+32),"")</f>
        <v/>
      </c>
      <c r="F135" s="39">
        <f>IF(MONTH(($A$121-WEEKDAY($A$121,'設定'!$B$3)+1+33))=MONTH($A$121),($A$121-WEEKDAY($A$121,'設定'!$B$3)+1+33),"")</f>
        <v/>
      </c>
      <c r="G135" s="39">
        <f>IF(MONTH(($A$121-WEEKDAY($A$121,'設定'!$B$3)+1+34))=MONTH($A$121),($A$121-WEEKDAY($A$121,'設定'!$B$3)+1+34),"")</f>
        <v/>
      </c>
    </row>
    <row r="136" ht="12" customHeight="1">
      <c r="A136" s="21">
        <f>IF(A135="","",IFERROR(INDEX('祝日'!$B$2:$B$17,MATCH(A135,'祝日'!$A$2:$A$17,0)),IFERROR(INDEX('祝日'!$B$22:$B$37,MATCH(A135,'祝日'!$A$22:$A$37,0)),IF(COUNTIF('祝日'!$D$2:$D$17,A135)+COUNTIF('祝日'!$D$22:$D$37,A135)&gt;0,"振替休日",IF(COUNTIF('祝日'!$E$2:$E$17,A135)+COUNTIF('祝日'!$E$22:$E$37,A135)&gt;0,"国民の休日",IF(COUNTIF('設定'!$A$11:$A$20,A135)&gt;0,INDEX('設定'!$B$11:$B$20,MATCH(A135,'設定'!$A$11:$A$20,0))&amp;"",""))))))</f>
        <v/>
      </c>
      <c r="B136" s="21">
        <f>IF(B135="","",IFERROR(INDEX('祝日'!$B$2:$B$17,MATCH(B135,'祝日'!$A$2:$A$17,0)),IFERROR(INDEX('祝日'!$B$22:$B$37,MATCH(B135,'祝日'!$A$22:$A$37,0)),IF(COUNTIF('祝日'!$D$2:$D$17,B135)+COUNTIF('祝日'!$D$22:$D$37,B135)&gt;0,"振替休日",IF(COUNTIF('祝日'!$E$2:$E$17,B135)+COUNTIF('祝日'!$E$22:$E$37,B135)&gt;0,"国民の休日",IF(COUNTIF('設定'!$A$11:$A$20,B135)&gt;0,INDEX('設定'!$B$11:$B$20,MATCH(B135,'設定'!$A$11:$A$20,0))&amp;"",""))))))</f>
        <v/>
      </c>
      <c r="C136" s="21">
        <f>IF(C135="","",IFERROR(INDEX('祝日'!$B$2:$B$17,MATCH(C135,'祝日'!$A$2:$A$17,0)),IFERROR(INDEX('祝日'!$B$22:$B$37,MATCH(C135,'祝日'!$A$22:$A$37,0)),IF(COUNTIF('祝日'!$D$2:$D$17,C135)+COUNTIF('祝日'!$D$22:$D$37,C135)&gt;0,"振替休日",IF(COUNTIF('祝日'!$E$2:$E$17,C135)+COUNTIF('祝日'!$E$22:$E$37,C135)&gt;0,"国民の休日",IF(COUNTIF('設定'!$A$11:$A$20,C135)&gt;0,INDEX('設定'!$B$11:$B$20,MATCH(C135,'設定'!$A$11:$A$20,0))&amp;"",""))))))</f>
        <v/>
      </c>
      <c r="D136" s="21">
        <f>IF(D135="","",IFERROR(INDEX('祝日'!$B$2:$B$17,MATCH(D135,'祝日'!$A$2:$A$17,0)),IFERROR(INDEX('祝日'!$B$22:$B$37,MATCH(D135,'祝日'!$A$22:$A$37,0)),IF(COUNTIF('祝日'!$D$2:$D$17,D135)+COUNTIF('祝日'!$D$22:$D$37,D135)&gt;0,"振替休日",IF(COUNTIF('祝日'!$E$2:$E$17,D135)+COUNTIF('祝日'!$E$22:$E$37,D135)&gt;0,"国民の休日",IF(COUNTIF('設定'!$A$11:$A$20,D135)&gt;0,INDEX('設定'!$B$11:$B$20,MATCH(D135,'設定'!$A$11:$A$20,0))&amp;"",""))))))</f>
        <v/>
      </c>
      <c r="E136" s="21">
        <f>IF(E135="","",IFERROR(INDEX('祝日'!$B$2:$B$17,MATCH(E135,'祝日'!$A$2:$A$17,0)),IFERROR(INDEX('祝日'!$B$22:$B$37,MATCH(E135,'祝日'!$A$22:$A$37,0)),IF(COUNTIF('祝日'!$D$2:$D$17,E135)+COUNTIF('祝日'!$D$22:$D$37,E135)&gt;0,"振替休日",IF(COUNTIF('祝日'!$E$2:$E$17,E135)+COUNTIF('祝日'!$E$22:$E$37,E135)&gt;0,"国民の休日",IF(COUNTIF('設定'!$A$11:$A$20,E135)&gt;0,INDEX('設定'!$B$11:$B$20,MATCH(E135,'設定'!$A$11:$A$20,0))&amp;"",""))))))</f>
        <v/>
      </c>
      <c r="F136" s="21">
        <f>IF(F135="","",IFERROR(INDEX('祝日'!$B$2:$B$17,MATCH(F135,'祝日'!$A$2:$A$17,0)),IFERROR(INDEX('祝日'!$B$22:$B$37,MATCH(F135,'祝日'!$A$22:$A$37,0)),IF(COUNTIF('祝日'!$D$2:$D$17,F135)+COUNTIF('祝日'!$D$22:$D$37,F135)&gt;0,"振替休日",IF(COUNTIF('祝日'!$E$2:$E$17,F135)+COUNTIF('祝日'!$E$22:$E$37,F135)&gt;0,"国民の休日",IF(COUNTIF('設定'!$A$11:$A$20,F135)&gt;0,INDEX('設定'!$B$11:$B$20,MATCH(F135,'設定'!$A$11:$A$20,0))&amp;"",""))))))</f>
        <v/>
      </c>
      <c r="G136" s="21">
        <f>IF(G135="","",IFERROR(INDEX('祝日'!$B$2:$B$17,MATCH(G135,'祝日'!$A$2:$A$17,0)),IFERROR(INDEX('祝日'!$B$22:$B$37,MATCH(G135,'祝日'!$A$22:$A$37,0)),IF(COUNTIF('祝日'!$D$2:$D$17,G135)+COUNTIF('祝日'!$D$22:$D$37,G135)&gt;0,"振替休日",IF(COUNTIF('祝日'!$E$2:$E$17,G135)+COUNTIF('祝日'!$E$22:$E$37,G135)&gt;0,"国民の休日",IF(COUNTIF('設定'!$A$11:$A$20,G135)&gt;0,INDEX('設定'!$B$11:$B$20,MATCH(G135,'設定'!$A$11:$A$20,0))&amp;"",""))))))</f>
        <v/>
      </c>
    </row>
    <row r="137" ht="70" customHeight="1">
      <c r="A137" s="22" t="n"/>
      <c r="B137" s="22" t="n"/>
      <c r="C137" s="22" t="n"/>
      <c r="D137" s="22" t="n"/>
      <c r="E137" s="22" t="n"/>
      <c r="F137" s="22" t="n"/>
      <c r="G137" s="22" t="n"/>
    </row>
    <row r="138" ht="20" customHeight="1">
      <c r="A138" s="39">
        <f>IF(MONTH(($A$121-WEEKDAY($A$121,'設定'!$B$3)+1+35))=MONTH($A$121),($A$121-WEEKDAY($A$121,'設定'!$B$3)+1+35),"")</f>
        <v/>
      </c>
      <c r="B138" s="39">
        <f>IF(MONTH(($A$121-WEEKDAY($A$121,'設定'!$B$3)+1+36))=MONTH($A$121),($A$121-WEEKDAY($A$121,'設定'!$B$3)+1+36),"")</f>
        <v/>
      </c>
      <c r="C138" s="39">
        <f>IF(MONTH(($A$121-WEEKDAY($A$121,'設定'!$B$3)+1+37))=MONTH($A$121),($A$121-WEEKDAY($A$121,'設定'!$B$3)+1+37),"")</f>
        <v/>
      </c>
      <c r="D138" s="39">
        <f>IF(MONTH(($A$121-WEEKDAY($A$121,'設定'!$B$3)+1+38))=MONTH($A$121),($A$121-WEEKDAY($A$121,'設定'!$B$3)+1+38),"")</f>
        <v/>
      </c>
      <c r="E138" s="39">
        <f>IF(MONTH(($A$121-WEEKDAY($A$121,'設定'!$B$3)+1+39))=MONTH($A$121),($A$121-WEEKDAY($A$121,'設定'!$B$3)+1+39),"")</f>
        <v/>
      </c>
      <c r="F138" s="39">
        <f>IF(MONTH(($A$121-WEEKDAY($A$121,'設定'!$B$3)+1+40))=MONTH($A$121),($A$121-WEEKDAY($A$121,'設定'!$B$3)+1+40),"")</f>
        <v/>
      </c>
      <c r="G138" s="39">
        <f>IF(MONTH(($A$121-WEEKDAY($A$121,'設定'!$B$3)+1+41))=MONTH($A$121),($A$121-WEEKDAY($A$121,'設定'!$B$3)+1+41),"")</f>
        <v/>
      </c>
    </row>
    <row r="139" ht="12" customHeight="1">
      <c r="A139" s="21">
        <f>IF(A138="","",IFERROR(INDEX('祝日'!$B$2:$B$17,MATCH(A138,'祝日'!$A$2:$A$17,0)),IFERROR(INDEX('祝日'!$B$22:$B$37,MATCH(A138,'祝日'!$A$22:$A$37,0)),IF(COUNTIF('祝日'!$D$2:$D$17,A138)+COUNTIF('祝日'!$D$22:$D$37,A138)&gt;0,"振替休日",IF(COUNTIF('祝日'!$E$2:$E$17,A138)+COUNTIF('祝日'!$E$22:$E$37,A138)&gt;0,"国民の休日",IF(COUNTIF('設定'!$A$11:$A$20,A138)&gt;0,INDEX('設定'!$B$11:$B$20,MATCH(A138,'設定'!$A$11:$A$20,0))&amp;"",""))))))</f>
        <v/>
      </c>
      <c r="B139" s="21">
        <f>IF(B138="","",IFERROR(INDEX('祝日'!$B$2:$B$17,MATCH(B138,'祝日'!$A$2:$A$17,0)),IFERROR(INDEX('祝日'!$B$22:$B$37,MATCH(B138,'祝日'!$A$22:$A$37,0)),IF(COUNTIF('祝日'!$D$2:$D$17,B138)+COUNTIF('祝日'!$D$22:$D$37,B138)&gt;0,"振替休日",IF(COUNTIF('祝日'!$E$2:$E$17,B138)+COUNTIF('祝日'!$E$22:$E$37,B138)&gt;0,"国民の休日",IF(COUNTIF('設定'!$A$11:$A$20,B138)&gt;0,INDEX('設定'!$B$11:$B$20,MATCH(B138,'設定'!$A$11:$A$20,0))&amp;"",""))))))</f>
        <v/>
      </c>
      <c r="C139" s="21">
        <f>IF(C138="","",IFERROR(INDEX('祝日'!$B$2:$B$17,MATCH(C138,'祝日'!$A$2:$A$17,0)),IFERROR(INDEX('祝日'!$B$22:$B$37,MATCH(C138,'祝日'!$A$22:$A$37,0)),IF(COUNTIF('祝日'!$D$2:$D$17,C138)+COUNTIF('祝日'!$D$22:$D$37,C138)&gt;0,"振替休日",IF(COUNTIF('祝日'!$E$2:$E$17,C138)+COUNTIF('祝日'!$E$22:$E$37,C138)&gt;0,"国民の休日",IF(COUNTIF('設定'!$A$11:$A$20,C138)&gt;0,INDEX('設定'!$B$11:$B$20,MATCH(C138,'設定'!$A$11:$A$20,0))&amp;"",""))))))</f>
        <v/>
      </c>
      <c r="D139" s="21">
        <f>IF(D138="","",IFERROR(INDEX('祝日'!$B$2:$B$17,MATCH(D138,'祝日'!$A$2:$A$17,0)),IFERROR(INDEX('祝日'!$B$22:$B$37,MATCH(D138,'祝日'!$A$22:$A$37,0)),IF(COUNTIF('祝日'!$D$2:$D$17,D138)+COUNTIF('祝日'!$D$22:$D$37,D138)&gt;0,"振替休日",IF(COUNTIF('祝日'!$E$2:$E$17,D138)+COUNTIF('祝日'!$E$22:$E$37,D138)&gt;0,"国民の休日",IF(COUNTIF('設定'!$A$11:$A$20,D138)&gt;0,INDEX('設定'!$B$11:$B$20,MATCH(D138,'設定'!$A$11:$A$20,0))&amp;"",""))))))</f>
        <v/>
      </c>
      <c r="E139" s="21">
        <f>IF(E138="","",IFERROR(INDEX('祝日'!$B$2:$B$17,MATCH(E138,'祝日'!$A$2:$A$17,0)),IFERROR(INDEX('祝日'!$B$22:$B$37,MATCH(E138,'祝日'!$A$22:$A$37,0)),IF(COUNTIF('祝日'!$D$2:$D$17,E138)+COUNTIF('祝日'!$D$22:$D$37,E138)&gt;0,"振替休日",IF(COUNTIF('祝日'!$E$2:$E$17,E138)+COUNTIF('祝日'!$E$22:$E$37,E138)&gt;0,"国民の休日",IF(COUNTIF('設定'!$A$11:$A$20,E138)&gt;0,INDEX('設定'!$B$11:$B$20,MATCH(E138,'設定'!$A$11:$A$20,0))&amp;"",""))))))</f>
        <v/>
      </c>
      <c r="F139" s="21">
        <f>IF(F138="","",IFERROR(INDEX('祝日'!$B$2:$B$17,MATCH(F138,'祝日'!$A$2:$A$17,0)),IFERROR(INDEX('祝日'!$B$22:$B$37,MATCH(F138,'祝日'!$A$22:$A$37,0)),IF(COUNTIF('祝日'!$D$2:$D$17,F138)+COUNTIF('祝日'!$D$22:$D$37,F138)&gt;0,"振替休日",IF(COUNTIF('祝日'!$E$2:$E$17,F138)+COUNTIF('祝日'!$E$22:$E$37,F138)&gt;0,"国民の休日",IF(COUNTIF('設定'!$A$11:$A$20,F138)&gt;0,INDEX('設定'!$B$11:$B$20,MATCH(F138,'設定'!$A$11:$A$20,0))&amp;"",""))))))</f>
        <v/>
      </c>
      <c r="G139" s="21">
        <f>IF(G138="","",IFERROR(INDEX('祝日'!$B$2:$B$17,MATCH(G138,'祝日'!$A$2:$A$17,0)),IFERROR(INDEX('祝日'!$B$22:$B$37,MATCH(G138,'祝日'!$A$22:$A$37,0)),IF(COUNTIF('祝日'!$D$2:$D$17,G138)+COUNTIF('祝日'!$D$22:$D$37,G138)&gt;0,"振替休日",IF(COUNTIF('祝日'!$E$2:$E$17,G138)+COUNTIF('祝日'!$E$22:$E$37,G138)&gt;0,"国民の休日",IF(COUNTIF('設定'!$A$11:$A$20,G138)&gt;0,INDEX('設定'!$B$11:$B$20,MATCH(G138,'設定'!$A$11:$A$20,0))&amp;"",""))))))</f>
        <v/>
      </c>
    </row>
    <row r="140" ht="70" customHeight="1">
      <c r="A140" s="22" t="n"/>
      <c r="B140" s="22" t="n"/>
      <c r="C140" s="22" t="n"/>
      <c r="D140" s="22" t="n"/>
      <c r="E140" s="22" t="n"/>
      <c r="F140" s="22" t="n"/>
      <c r="G140" s="22" t="n"/>
    </row>
    <row r="141" ht="34" customHeight="1">
      <c r="A141" s="38">
        <f>DATE('設定'!$B$2+INT(('設定'!$B$4-1+7)/12),MOD('設定'!$B$4-1+7,12)+1,1)</f>
        <v/>
      </c>
      <c r="B141" s="28" t="n"/>
      <c r="C141" s="28" t="n"/>
      <c r="D141" s="28" t="n"/>
      <c r="E141" s="28" t="n"/>
      <c r="F141" s="28" t="n"/>
      <c r="G141" s="28" t="n"/>
    </row>
    <row r="142" ht="18" customHeight="1">
      <c r="A142" s="32">
        <f>CHOOSE(MOD(0+IF('設定'!$B$3=2,1,0),7)+1,"日","月","火","水","木","金","土")</f>
        <v/>
      </c>
      <c r="B142" s="32">
        <f>CHOOSE(MOD(1+IF('設定'!$B$3=2,1,0),7)+1,"日","月","火","水","木","金","土")</f>
        <v/>
      </c>
      <c r="C142" s="32">
        <f>CHOOSE(MOD(2+IF('設定'!$B$3=2,1,0),7)+1,"日","月","火","水","木","金","土")</f>
        <v/>
      </c>
      <c r="D142" s="32">
        <f>CHOOSE(MOD(3+IF('設定'!$B$3=2,1,0),7)+1,"日","月","火","水","木","金","土")</f>
        <v/>
      </c>
      <c r="E142" s="32">
        <f>CHOOSE(MOD(4+IF('設定'!$B$3=2,1,0),7)+1,"日","月","火","水","木","金","土")</f>
        <v/>
      </c>
      <c r="F142" s="32">
        <f>CHOOSE(MOD(5+IF('設定'!$B$3=2,1,0),7)+1,"日","月","火","水","木","金","土")</f>
        <v/>
      </c>
      <c r="G142" s="32">
        <f>CHOOSE(MOD(6+IF('設定'!$B$3=2,1,0),7)+1,"日","月","火","水","木","金","土")</f>
        <v/>
      </c>
    </row>
    <row r="143" ht="20" customHeight="1">
      <c r="A143" s="39">
        <f>IF(MONTH(($A$141-WEEKDAY($A$141,'設定'!$B$3)+1+0))=MONTH($A$141),($A$141-WEEKDAY($A$141,'設定'!$B$3)+1+0),"")</f>
        <v/>
      </c>
      <c r="B143" s="39">
        <f>IF(MONTH(($A$141-WEEKDAY($A$141,'設定'!$B$3)+1+1))=MONTH($A$141),($A$141-WEEKDAY($A$141,'設定'!$B$3)+1+1),"")</f>
        <v/>
      </c>
      <c r="C143" s="39">
        <f>IF(MONTH(($A$141-WEEKDAY($A$141,'設定'!$B$3)+1+2))=MONTH($A$141),($A$141-WEEKDAY($A$141,'設定'!$B$3)+1+2),"")</f>
        <v/>
      </c>
      <c r="D143" s="39">
        <f>IF(MONTH(($A$141-WEEKDAY($A$141,'設定'!$B$3)+1+3))=MONTH($A$141),($A$141-WEEKDAY($A$141,'設定'!$B$3)+1+3),"")</f>
        <v/>
      </c>
      <c r="E143" s="39">
        <f>IF(MONTH(($A$141-WEEKDAY($A$141,'設定'!$B$3)+1+4))=MONTH($A$141),($A$141-WEEKDAY($A$141,'設定'!$B$3)+1+4),"")</f>
        <v/>
      </c>
      <c r="F143" s="39">
        <f>IF(MONTH(($A$141-WEEKDAY($A$141,'設定'!$B$3)+1+5))=MONTH($A$141),($A$141-WEEKDAY($A$141,'設定'!$B$3)+1+5),"")</f>
        <v/>
      </c>
      <c r="G143" s="39">
        <f>IF(MONTH(($A$141-WEEKDAY($A$141,'設定'!$B$3)+1+6))=MONTH($A$141),($A$141-WEEKDAY($A$141,'設定'!$B$3)+1+6),"")</f>
        <v/>
      </c>
    </row>
    <row r="144" ht="12" customHeight="1">
      <c r="A144" s="21">
        <f>IF(A143="","",IFERROR(INDEX('祝日'!$B$2:$B$17,MATCH(A143,'祝日'!$A$2:$A$17,0)),IFERROR(INDEX('祝日'!$B$22:$B$37,MATCH(A143,'祝日'!$A$22:$A$37,0)),IF(COUNTIF('祝日'!$D$2:$D$17,A143)+COUNTIF('祝日'!$D$22:$D$37,A143)&gt;0,"振替休日",IF(COUNTIF('祝日'!$E$2:$E$17,A143)+COUNTIF('祝日'!$E$22:$E$37,A143)&gt;0,"国民の休日",IF(COUNTIF('設定'!$A$11:$A$20,A143)&gt;0,INDEX('設定'!$B$11:$B$20,MATCH(A143,'設定'!$A$11:$A$20,0))&amp;"",""))))))</f>
        <v/>
      </c>
      <c r="B144" s="21">
        <f>IF(B143="","",IFERROR(INDEX('祝日'!$B$2:$B$17,MATCH(B143,'祝日'!$A$2:$A$17,0)),IFERROR(INDEX('祝日'!$B$22:$B$37,MATCH(B143,'祝日'!$A$22:$A$37,0)),IF(COUNTIF('祝日'!$D$2:$D$17,B143)+COUNTIF('祝日'!$D$22:$D$37,B143)&gt;0,"振替休日",IF(COUNTIF('祝日'!$E$2:$E$17,B143)+COUNTIF('祝日'!$E$22:$E$37,B143)&gt;0,"国民の休日",IF(COUNTIF('設定'!$A$11:$A$20,B143)&gt;0,INDEX('設定'!$B$11:$B$20,MATCH(B143,'設定'!$A$11:$A$20,0))&amp;"",""))))))</f>
        <v/>
      </c>
      <c r="C144" s="21">
        <f>IF(C143="","",IFERROR(INDEX('祝日'!$B$2:$B$17,MATCH(C143,'祝日'!$A$2:$A$17,0)),IFERROR(INDEX('祝日'!$B$22:$B$37,MATCH(C143,'祝日'!$A$22:$A$37,0)),IF(COUNTIF('祝日'!$D$2:$D$17,C143)+COUNTIF('祝日'!$D$22:$D$37,C143)&gt;0,"振替休日",IF(COUNTIF('祝日'!$E$2:$E$17,C143)+COUNTIF('祝日'!$E$22:$E$37,C143)&gt;0,"国民の休日",IF(COUNTIF('設定'!$A$11:$A$20,C143)&gt;0,INDEX('設定'!$B$11:$B$20,MATCH(C143,'設定'!$A$11:$A$20,0))&amp;"",""))))))</f>
        <v/>
      </c>
      <c r="D144" s="21">
        <f>IF(D143="","",IFERROR(INDEX('祝日'!$B$2:$B$17,MATCH(D143,'祝日'!$A$2:$A$17,0)),IFERROR(INDEX('祝日'!$B$22:$B$37,MATCH(D143,'祝日'!$A$22:$A$37,0)),IF(COUNTIF('祝日'!$D$2:$D$17,D143)+COUNTIF('祝日'!$D$22:$D$37,D143)&gt;0,"振替休日",IF(COUNTIF('祝日'!$E$2:$E$17,D143)+COUNTIF('祝日'!$E$22:$E$37,D143)&gt;0,"国民の休日",IF(COUNTIF('設定'!$A$11:$A$20,D143)&gt;0,INDEX('設定'!$B$11:$B$20,MATCH(D143,'設定'!$A$11:$A$20,0))&amp;"",""))))))</f>
        <v/>
      </c>
      <c r="E144" s="21">
        <f>IF(E143="","",IFERROR(INDEX('祝日'!$B$2:$B$17,MATCH(E143,'祝日'!$A$2:$A$17,0)),IFERROR(INDEX('祝日'!$B$22:$B$37,MATCH(E143,'祝日'!$A$22:$A$37,0)),IF(COUNTIF('祝日'!$D$2:$D$17,E143)+COUNTIF('祝日'!$D$22:$D$37,E143)&gt;0,"振替休日",IF(COUNTIF('祝日'!$E$2:$E$17,E143)+COUNTIF('祝日'!$E$22:$E$37,E143)&gt;0,"国民の休日",IF(COUNTIF('設定'!$A$11:$A$20,E143)&gt;0,INDEX('設定'!$B$11:$B$20,MATCH(E143,'設定'!$A$11:$A$20,0))&amp;"",""))))))</f>
        <v/>
      </c>
      <c r="F144" s="21">
        <f>IF(F143="","",IFERROR(INDEX('祝日'!$B$2:$B$17,MATCH(F143,'祝日'!$A$2:$A$17,0)),IFERROR(INDEX('祝日'!$B$22:$B$37,MATCH(F143,'祝日'!$A$22:$A$37,0)),IF(COUNTIF('祝日'!$D$2:$D$17,F143)+COUNTIF('祝日'!$D$22:$D$37,F143)&gt;0,"振替休日",IF(COUNTIF('祝日'!$E$2:$E$17,F143)+COUNTIF('祝日'!$E$22:$E$37,F143)&gt;0,"国民の休日",IF(COUNTIF('設定'!$A$11:$A$20,F143)&gt;0,INDEX('設定'!$B$11:$B$20,MATCH(F143,'設定'!$A$11:$A$20,0))&amp;"",""))))))</f>
        <v/>
      </c>
      <c r="G144" s="21">
        <f>IF(G143="","",IFERROR(INDEX('祝日'!$B$2:$B$17,MATCH(G143,'祝日'!$A$2:$A$17,0)),IFERROR(INDEX('祝日'!$B$22:$B$37,MATCH(G143,'祝日'!$A$22:$A$37,0)),IF(COUNTIF('祝日'!$D$2:$D$17,G143)+COUNTIF('祝日'!$D$22:$D$37,G143)&gt;0,"振替休日",IF(COUNTIF('祝日'!$E$2:$E$17,G143)+COUNTIF('祝日'!$E$22:$E$37,G143)&gt;0,"国民の休日",IF(COUNTIF('設定'!$A$11:$A$20,G143)&gt;0,INDEX('設定'!$B$11:$B$20,MATCH(G143,'設定'!$A$11:$A$20,0))&amp;"",""))))))</f>
        <v/>
      </c>
    </row>
    <row r="145" ht="70" customHeight="1">
      <c r="A145" s="22" t="n"/>
      <c r="B145" s="22" t="n"/>
      <c r="C145" s="22" t="n"/>
      <c r="D145" s="22" t="n"/>
      <c r="E145" s="22" t="n"/>
      <c r="F145" s="22" t="n"/>
      <c r="G145" s="22" t="n"/>
    </row>
    <row r="146" ht="20" customHeight="1">
      <c r="A146" s="39">
        <f>IF(MONTH(($A$141-WEEKDAY($A$141,'設定'!$B$3)+1+7))=MONTH($A$141),($A$141-WEEKDAY($A$141,'設定'!$B$3)+1+7),"")</f>
        <v/>
      </c>
      <c r="B146" s="39">
        <f>IF(MONTH(($A$141-WEEKDAY($A$141,'設定'!$B$3)+1+8))=MONTH($A$141),($A$141-WEEKDAY($A$141,'設定'!$B$3)+1+8),"")</f>
        <v/>
      </c>
      <c r="C146" s="39">
        <f>IF(MONTH(($A$141-WEEKDAY($A$141,'設定'!$B$3)+1+9))=MONTH($A$141),($A$141-WEEKDAY($A$141,'設定'!$B$3)+1+9),"")</f>
        <v/>
      </c>
      <c r="D146" s="39">
        <f>IF(MONTH(($A$141-WEEKDAY($A$141,'設定'!$B$3)+1+10))=MONTH($A$141),($A$141-WEEKDAY($A$141,'設定'!$B$3)+1+10),"")</f>
        <v/>
      </c>
      <c r="E146" s="39">
        <f>IF(MONTH(($A$141-WEEKDAY($A$141,'設定'!$B$3)+1+11))=MONTH($A$141),($A$141-WEEKDAY($A$141,'設定'!$B$3)+1+11),"")</f>
        <v/>
      </c>
      <c r="F146" s="39">
        <f>IF(MONTH(($A$141-WEEKDAY($A$141,'設定'!$B$3)+1+12))=MONTH($A$141),($A$141-WEEKDAY($A$141,'設定'!$B$3)+1+12),"")</f>
        <v/>
      </c>
      <c r="G146" s="39">
        <f>IF(MONTH(($A$141-WEEKDAY($A$141,'設定'!$B$3)+1+13))=MONTH($A$141),($A$141-WEEKDAY($A$141,'設定'!$B$3)+1+13),"")</f>
        <v/>
      </c>
    </row>
    <row r="147" ht="12" customHeight="1">
      <c r="A147" s="21">
        <f>IF(A146="","",IFERROR(INDEX('祝日'!$B$2:$B$17,MATCH(A146,'祝日'!$A$2:$A$17,0)),IFERROR(INDEX('祝日'!$B$22:$B$37,MATCH(A146,'祝日'!$A$22:$A$37,0)),IF(COUNTIF('祝日'!$D$2:$D$17,A146)+COUNTIF('祝日'!$D$22:$D$37,A146)&gt;0,"振替休日",IF(COUNTIF('祝日'!$E$2:$E$17,A146)+COUNTIF('祝日'!$E$22:$E$37,A146)&gt;0,"国民の休日",IF(COUNTIF('設定'!$A$11:$A$20,A146)&gt;0,INDEX('設定'!$B$11:$B$20,MATCH(A146,'設定'!$A$11:$A$20,0))&amp;"",""))))))</f>
        <v/>
      </c>
      <c r="B147" s="21">
        <f>IF(B146="","",IFERROR(INDEX('祝日'!$B$2:$B$17,MATCH(B146,'祝日'!$A$2:$A$17,0)),IFERROR(INDEX('祝日'!$B$22:$B$37,MATCH(B146,'祝日'!$A$22:$A$37,0)),IF(COUNTIF('祝日'!$D$2:$D$17,B146)+COUNTIF('祝日'!$D$22:$D$37,B146)&gt;0,"振替休日",IF(COUNTIF('祝日'!$E$2:$E$17,B146)+COUNTIF('祝日'!$E$22:$E$37,B146)&gt;0,"国民の休日",IF(COUNTIF('設定'!$A$11:$A$20,B146)&gt;0,INDEX('設定'!$B$11:$B$20,MATCH(B146,'設定'!$A$11:$A$20,0))&amp;"",""))))))</f>
        <v/>
      </c>
      <c r="C147" s="21">
        <f>IF(C146="","",IFERROR(INDEX('祝日'!$B$2:$B$17,MATCH(C146,'祝日'!$A$2:$A$17,0)),IFERROR(INDEX('祝日'!$B$22:$B$37,MATCH(C146,'祝日'!$A$22:$A$37,0)),IF(COUNTIF('祝日'!$D$2:$D$17,C146)+COUNTIF('祝日'!$D$22:$D$37,C146)&gt;0,"振替休日",IF(COUNTIF('祝日'!$E$2:$E$17,C146)+COUNTIF('祝日'!$E$22:$E$37,C146)&gt;0,"国民の休日",IF(COUNTIF('設定'!$A$11:$A$20,C146)&gt;0,INDEX('設定'!$B$11:$B$20,MATCH(C146,'設定'!$A$11:$A$20,0))&amp;"",""))))))</f>
        <v/>
      </c>
      <c r="D147" s="21">
        <f>IF(D146="","",IFERROR(INDEX('祝日'!$B$2:$B$17,MATCH(D146,'祝日'!$A$2:$A$17,0)),IFERROR(INDEX('祝日'!$B$22:$B$37,MATCH(D146,'祝日'!$A$22:$A$37,0)),IF(COUNTIF('祝日'!$D$2:$D$17,D146)+COUNTIF('祝日'!$D$22:$D$37,D146)&gt;0,"振替休日",IF(COUNTIF('祝日'!$E$2:$E$17,D146)+COUNTIF('祝日'!$E$22:$E$37,D146)&gt;0,"国民の休日",IF(COUNTIF('設定'!$A$11:$A$20,D146)&gt;0,INDEX('設定'!$B$11:$B$20,MATCH(D146,'設定'!$A$11:$A$20,0))&amp;"",""))))))</f>
        <v/>
      </c>
      <c r="E147" s="21">
        <f>IF(E146="","",IFERROR(INDEX('祝日'!$B$2:$B$17,MATCH(E146,'祝日'!$A$2:$A$17,0)),IFERROR(INDEX('祝日'!$B$22:$B$37,MATCH(E146,'祝日'!$A$22:$A$37,0)),IF(COUNTIF('祝日'!$D$2:$D$17,E146)+COUNTIF('祝日'!$D$22:$D$37,E146)&gt;0,"振替休日",IF(COUNTIF('祝日'!$E$2:$E$17,E146)+COUNTIF('祝日'!$E$22:$E$37,E146)&gt;0,"国民の休日",IF(COUNTIF('設定'!$A$11:$A$20,E146)&gt;0,INDEX('設定'!$B$11:$B$20,MATCH(E146,'設定'!$A$11:$A$20,0))&amp;"",""))))))</f>
        <v/>
      </c>
      <c r="F147" s="21">
        <f>IF(F146="","",IFERROR(INDEX('祝日'!$B$2:$B$17,MATCH(F146,'祝日'!$A$2:$A$17,0)),IFERROR(INDEX('祝日'!$B$22:$B$37,MATCH(F146,'祝日'!$A$22:$A$37,0)),IF(COUNTIF('祝日'!$D$2:$D$17,F146)+COUNTIF('祝日'!$D$22:$D$37,F146)&gt;0,"振替休日",IF(COUNTIF('祝日'!$E$2:$E$17,F146)+COUNTIF('祝日'!$E$22:$E$37,F146)&gt;0,"国民の休日",IF(COUNTIF('設定'!$A$11:$A$20,F146)&gt;0,INDEX('設定'!$B$11:$B$20,MATCH(F146,'設定'!$A$11:$A$20,0))&amp;"",""))))))</f>
        <v/>
      </c>
      <c r="G147" s="21">
        <f>IF(G146="","",IFERROR(INDEX('祝日'!$B$2:$B$17,MATCH(G146,'祝日'!$A$2:$A$17,0)),IFERROR(INDEX('祝日'!$B$22:$B$37,MATCH(G146,'祝日'!$A$22:$A$37,0)),IF(COUNTIF('祝日'!$D$2:$D$17,G146)+COUNTIF('祝日'!$D$22:$D$37,G146)&gt;0,"振替休日",IF(COUNTIF('祝日'!$E$2:$E$17,G146)+COUNTIF('祝日'!$E$22:$E$37,G146)&gt;0,"国民の休日",IF(COUNTIF('設定'!$A$11:$A$20,G146)&gt;0,INDEX('設定'!$B$11:$B$20,MATCH(G146,'設定'!$A$11:$A$20,0))&amp;"",""))))))</f>
        <v/>
      </c>
    </row>
    <row r="148" ht="70" customHeight="1">
      <c r="A148" s="22" t="n"/>
      <c r="B148" s="22" t="n"/>
      <c r="C148" s="22" t="n"/>
      <c r="D148" s="22" t="n"/>
      <c r="E148" s="22" t="n"/>
      <c r="F148" s="22" t="n"/>
      <c r="G148" s="22" t="n"/>
    </row>
    <row r="149" ht="20" customHeight="1">
      <c r="A149" s="39">
        <f>IF(MONTH(($A$141-WEEKDAY($A$141,'設定'!$B$3)+1+14))=MONTH($A$141),($A$141-WEEKDAY($A$141,'設定'!$B$3)+1+14),"")</f>
        <v/>
      </c>
      <c r="B149" s="39">
        <f>IF(MONTH(($A$141-WEEKDAY($A$141,'設定'!$B$3)+1+15))=MONTH($A$141),($A$141-WEEKDAY($A$141,'設定'!$B$3)+1+15),"")</f>
        <v/>
      </c>
      <c r="C149" s="39">
        <f>IF(MONTH(($A$141-WEEKDAY($A$141,'設定'!$B$3)+1+16))=MONTH($A$141),($A$141-WEEKDAY($A$141,'設定'!$B$3)+1+16),"")</f>
        <v/>
      </c>
      <c r="D149" s="39">
        <f>IF(MONTH(($A$141-WEEKDAY($A$141,'設定'!$B$3)+1+17))=MONTH($A$141),($A$141-WEEKDAY($A$141,'設定'!$B$3)+1+17),"")</f>
        <v/>
      </c>
      <c r="E149" s="39">
        <f>IF(MONTH(($A$141-WEEKDAY($A$141,'設定'!$B$3)+1+18))=MONTH($A$141),($A$141-WEEKDAY($A$141,'設定'!$B$3)+1+18),"")</f>
        <v/>
      </c>
      <c r="F149" s="39">
        <f>IF(MONTH(($A$141-WEEKDAY($A$141,'設定'!$B$3)+1+19))=MONTH($A$141),($A$141-WEEKDAY($A$141,'設定'!$B$3)+1+19),"")</f>
        <v/>
      </c>
      <c r="G149" s="39">
        <f>IF(MONTH(($A$141-WEEKDAY($A$141,'設定'!$B$3)+1+20))=MONTH($A$141),($A$141-WEEKDAY($A$141,'設定'!$B$3)+1+20),"")</f>
        <v/>
      </c>
    </row>
    <row r="150" ht="12" customHeight="1">
      <c r="A150" s="21">
        <f>IF(A149="","",IFERROR(INDEX('祝日'!$B$2:$B$17,MATCH(A149,'祝日'!$A$2:$A$17,0)),IFERROR(INDEX('祝日'!$B$22:$B$37,MATCH(A149,'祝日'!$A$22:$A$37,0)),IF(COUNTIF('祝日'!$D$2:$D$17,A149)+COUNTIF('祝日'!$D$22:$D$37,A149)&gt;0,"振替休日",IF(COUNTIF('祝日'!$E$2:$E$17,A149)+COUNTIF('祝日'!$E$22:$E$37,A149)&gt;0,"国民の休日",IF(COUNTIF('設定'!$A$11:$A$20,A149)&gt;0,INDEX('設定'!$B$11:$B$20,MATCH(A149,'設定'!$A$11:$A$20,0))&amp;"",""))))))</f>
        <v/>
      </c>
      <c r="B150" s="21">
        <f>IF(B149="","",IFERROR(INDEX('祝日'!$B$2:$B$17,MATCH(B149,'祝日'!$A$2:$A$17,0)),IFERROR(INDEX('祝日'!$B$22:$B$37,MATCH(B149,'祝日'!$A$22:$A$37,0)),IF(COUNTIF('祝日'!$D$2:$D$17,B149)+COUNTIF('祝日'!$D$22:$D$37,B149)&gt;0,"振替休日",IF(COUNTIF('祝日'!$E$2:$E$17,B149)+COUNTIF('祝日'!$E$22:$E$37,B149)&gt;0,"国民の休日",IF(COUNTIF('設定'!$A$11:$A$20,B149)&gt;0,INDEX('設定'!$B$11:$B$20,MATCH(B149,'設定'!$A$11:$A$20,0))&amp;"",""))))))</f>
        <v/>
      </c>
      <c r="C150" s="21">
        <f>IF(C149="","",IFERROR(INDEX('祝日'!$B$2:$B$17,MATCH(C149,'祝日'!$A$2:$A$17,0)),IFERROR(INDEX('祝日'!$B$22:$B$37,MATCH(C149,'祝日'!$A$22:$A$37,0)),IF(COUNTIF('祝日'!$D$2:$D$17,C149)+COUNTIF('祝日'!$D$22:$D$37,C149)&gt;0,"振替休日",IF(COUNTIF('祝日'!$E$2:$E$17,C149)+COUNTIF('祝日'!$E$22:$E$37,C149)&gt;0,"国民の休日",IF(COUNTIF('設定'!$A$11:$A$20,C149)&gt;0,INDEX('設定'!$B$11:$B$20,MATCH(C149,'設定'!$A$11:$A$20,0))&amp;"",""))))))</f>
        <v/>
      </c>
      <c r="D150" s="21">
        <f>IF(D149="","",IFERROR(INDEX('祝日'!$B$2:$B$17,MATCH(D149,'祝日'!$A$2:$A$17,0)),IFERROR(INDEX('祝日'!$B$22:$B$37,MATCH(D149,'祝日'!$A$22:$A$37,0)),IF(COUNTIF('祝日'!$D$2:$D$17,D149)+COUNTIF('祝日'!$D$22:$D$37,D149)&gt;0,"振替休日",IF(COUNTIF('祝日'!$E$2:$E$17,D149)+COUNTIF('祝日'!$E$22:$E$37,D149)&gt;0,"国民の休日",IF(COUNTIF('設定'!$A$11:$A$20,D149)&gt;0,INDEX('設定'!$B$11:$B$20,MATCH(D149,'設定'!$A$11:$A$20,0))&amp;"",""))))))</f>
        <v/>
      </c>
      <c r="E150" s="21">
        <f>IF(E149="","",IFERROR(INDEX('祝日'!$B$2:$B$17,MATCH(E149,'祝日'!$A$2:$A$17,0)),IFERROR(INDEX('祝日'!$B$22:$B$37,MATCH(E149,'祝日'!$A$22:$A$37,0)),IF(COUNTIF('祝日'!$D$2:$D$17,E149)+COUNTIF('祝日'!$D$22:$D$37,E149)&gt;0,"振替休日",IF(COUNTIF('祝日'!$E$2:$E$17,E149)+COUNTIF('祝日'!$E$22:$E$37,E149)&gt;0,"国民の休日",IF(COUNTIF('設定'!$A$11:$A$20,E149)&gt;0,INDEX('設定'!$B$11:$B$20,MATCH(E149,'設定'!$A$11:$A$20,0))&amp;"",""))))))</f>
        <v/>
      </c>
      <c r="F150" s="21">
        <f>IF(F149="","",IFERROR(INDEX('祝日'!$B$2:$B$17,MATCH(F149,'祝日'!$A$2:$A$17,0)),IFERROR(INDEX('祝日'!$B$22:$B$37,MATCH(F149,'祝日'!$A$22:$A$37,0)),IF(COUNTIF('祝日'!$D$2:$D$17,F149)+COUNTIF('祝日'!$D$22:$D$37,F149)&gt;0,"振替休日",IF(COUNTIF('祝日'!$E$2:$E$17,F149)+COUNTIF('祝日'!$E$22:$E$37,F149)&gt;0,"国民の休日",IF(COUNTIF('設定'!$A$11:$A$20,F149)&gt;0,INDEX('設定'!$B$11:$B$20,MATCH(F149,'設定'!$A$11:$A$20,0))&amp;"",""))))))</f>
        <v/>
      </c>
      <c r="G150" s="21">
        <f>IF(G149="","",IFERROR(INDEX('祝日'!$B$2:$B$17,MATCH(G149,'祝日'!$A$2:$A$17,0)),IFERROR(INDEX('祝日'!$B$22:$B$37,MATCH(G149,'祝日'!$A$22:$A$37,0)),IF(COUNTIF('祝日'!$D$2:$D$17,G149)+COUNTIF('祝日'!$D$22:$D$37,G149)&gt;0,"振替休日",IF(COUNTIF('祝日'!$E$2:$E$17,G149)+COUNTIF('祝日'!$E$22:$E$37,G149)&gt;0,"国民の休日",IF(COUNTIF('設定'!$A$11:$A$20,G149)&gt;0,INDEX('設定'!$B$11:$B$20,MATCH(G149,'設定'!$A$11:$A$20,0))&amp;"",""))))))</f>
        <v/>
      </c>
    </row>
    <row r="151" ht="70" customHeight="1">
      <c r="A151" s="22" t="n"/>
      <c r="B151" s="22" t="n"/>
      <c r="C151" s="22" t="n"/>
      <c r="D151" s="22" t="n"/>
      <c r="E151" s="22" t="n"/>
      <c r="F151" s="22" t="n"/>
      <c r="G151" s="22" t="n"/>
    </row>
    <row r="152" ht="20" customHeight="1">
      <c r="A152" s="39">
        <f>IF(MONTH(($A$141-WEEKDAY($A$141,'設定'!$B$3)+1+21))=MONTH($A$141),($A$141-WEEKDAY($A$141,'設定'!$B$3)+1+21),"")</f>
        <v/>
      </c>
      <c r="B152" s="39">
        <f>IF(MONTH(($A$141-WEEKDAY($A$141,'設定'!$B$3)+1+22))=MONTH($A$141),($A$141-WEEKDAY($A$141,'設定'!$B$3)+1+22),"")</f>
        <v/>
      </c>
      <c r="C152" s="39">
        <f>IF(MONTH(($A$141-WEEKDAY($A$141,'設定'!$B$3)+1+23))=MONTH($A$141),($A$141-WEEKDAY($A$141,'設定'!$B$3)+1+23),"")</f>
        <v/>
      </c>
      <c r="D152" s="39">
        <f>IF(MONTH(($A$141-WEEKDAY($A$141,'設定'!$B$3)+1+24))=MONTH($A$141),($A$141-WEEKDAY($A$141,'設定'!$B$3)+1+24),"")</f>
        <v/>
      </c>
      <c r="E152" s="39">
        <f>IF(MONTH(($A$141-WEEKDAY($A$141,'設定'!$B$3)+1+25))=MONTH($A$141),($A$141-WEEKDAY($A$141,'設定'!$B$3)+1+25),"")</f>
        <v/>
      </c>
      <c r="F152" s="39">
        <f>IF(MONTH(($A$141-WEEKDAY($A$141,'設定'!$B$3)+1+26))=MONTH($A$141),($A$141-WEEKDAY($A$141,'設定'!$B$3)+1+26),"")</f>
        <v/>
      </c>
      <c r="G152" s="39">
        <f>IF(MONTH(($A$141-WEEKDAY($A$141,'設定'!$B$3)+1+27))=MONTH($A$141),($A$141-WEEKDAY($A$141,'設定'!$B$3)+1+27),"")</f>
        <v/>
      </c>
    </row>
    <row r="153" ht="12" customHeight="1">
      <c r="A153" s="21">
        <f>IF(A152="","",IFERROR(INDEX('祝日'!$B$2:$B$17,MATCH(A152,'祝日'!$A$2:$A$17,0)),IFERROR(INDEX('祝日'!$B$22:$B$37,MATCH(A152,'祝日'!$A$22:$A$37,0)),IF(COUNTIF('祝日'!$D$2:$D$17,A152)+COUNTIF('祝日'!$D$22:$D$37,A152)&gt;0,"振替休日",IF(COUNTIF('祝日'!$E$2:$E$17,A152)+COUNTIF('祝日'!$E$22:$E$37,A152)&gt;0,"国民の休日",IF(COUNTIF('設定'!$A$11:$A$20,A152)&gt;0,INDEX('設定'!$B$11:$B$20,MATCH(A152,'設定'!$A$11:$A$20,0))&amp;"",""))))))</f>
        <v/>
      </c>
      <c r="B153" s="21">
        <f>IF(B152="","",IFERROR(INDEX('祝日'!$B$2:$B$17,MATCH(B152,'祝日'!$A$2:$A$17,0)),IFERROR(INDEX('祝日'!$B$22:$B$37,MATCH(B152,'祝日'!$A$22:$A$37,0)),IF(COUNTIF('祝日'!$D$2:$D$17,B152)+COUNTIF('祝日'!$D$22:$D$37,B152)&gt;0,"振替休日",IF(COUNTIF('祝日'!$E$2:$E$17,B152)+COUNTIF('祝日'!$E$22:$E$37,B152)&gt;0,"国民の休日",IF(COUNTIF('設定'!$A$11:$A$20,B152)&gt;0,INDEX('設定'!$B$11:$B$20,MATCH(B152,'設定'!$A$11:$A$20,0))&amp;"",""))))))</f>
        <v/>
      </c>
      <c r="C153" s="21">
        <f>IF(C152="","",IFERROR(INDEX('祝日'!$B$2:$B$17,MATCH(C152,'祝日'!$A$2:$A$17,0)),IFERROR(INDEX('祝日'!$B$22:$B$37,MATCH(C152,'祝日'!$A$22:$A$37,0)),IF(COUNTIF('祝日'!$D$2:$D$17,C152)+COUNTIF('祝日'!$D$22:$D$37,C152)&gt;0,"振替休日",IF(COUNTIF('祝日'!$E$2:$E$17,C152)+COUNTIF('祝日'!$E$22:$E$37,C152)&gt;0,"国民の休日",IF(COUNTIF('設定'!$A$11:$A$20,C152)&gt;0,INDEX('設定'!$B$11:$B$20,MATCH(C152,'設定'!$A$11:$A$20,0))&amp;"",""))))))</f>
        <v/>
      </c>
      <c r="D153" s="21">
        <f>IF(D152="","",IFERROR(INDEX('祝日'!$B$2:$B$17,MATCH(D152,'祝日'!$A$2:$A$17,0)),IFERROR(INDEX('祝日'!$B$22:$B$37,MATCH(D152,'祝日'!$A$22:$A$37,0)),IF(COUNTIF('祝日'!$D$2:$D$17,D152)+COUNTIF('祝日'!$D$22:$D$37,D152)&gt;0,"振替休日",IF(COUNTIF('祝日'!$E$2:$E$17,D152)+COUNTIF('祝日'!$E$22:$E$37,D152)&gt;0,"国民の休日",IF(COUNTIF('設定'!$A$11:$A$20,D152)&gt;0,INDEX('設定'!$B$11:$B$20,MATCH(D152,'設定'!$A$11:$A$20,0))&amp;"",""))))))</f>
        <v/>
      </c>
      <c r="E153" s="21">
        <f>IF(E152="","",IFERROR(INDEX('祝日'!$B$2:$B$17,MATCH(E152,'祝日'!$A$2:$A$17,0)),IFERROR(INDEX('祝日'!$B$22:$B$37,MATCH(E152,'祝日'!$A$22:$A$37,0)),IF(COUNTIF('祝日'!$D$2:$D$17,E152)+COUNTIF('祝日'!$D$22:$D$37,E152)&gt;0,"振替休日",IF(COUNTIF('祝日'!$E$2:$E$17,E152)+COUNTIF('祝日'!$E$22:$E$37,E152)&gt;0,"国民の休日",IF(COUNTIF('設定'!$A$11:$A$20,E152)&gt;0,INDEX('設定'!$B$11:$B$20,MATCH(E152,'設定'!$A$11:$A$20,0))&amp;"",""))))))</f>
        <v/>
      </c>
      <c r="F153" s="21">
        <f>IF(F152="","",IFERROR(INDEX('祝日'!$B$2:$B$17,MATCH(F152,'祝日'!$A$2:$A$17,0)),IFERROR(INDEX('祝日'!$B$22:$B$37,MATCH(F152,'祝日'!$A$22:$A$37,0)),IF(COUNTIF('祝日'!$D$2:$D$17,F152)+COUNTIF('祝日'!$D$22:$D$37,F152)&gt;0,"振替休日",IF(COUNTIF('祝日'!$E$2:$E$17,F152)+COUNTIF('祝日'!$E$22:$E$37,F152)&gt;0,"国民の休日",IF(COUNTIF('設定'!$A$11:$A$20,F152)&gt;0,INDEX('設定'!$B$11:$B$20,MATCH(F152,'設定'!$A$11:$A$20,0))&amp;"",""))))))</f>
        <v/>
      </c>
      <c r="G153" s="21">
        <f>IF(G152="","",IFERROR(INDEX('祝日'!$B$2:$B$17,MATCH(G152,'祝日'!$A$2:$A$17,0)),IFERROR(INDEX('祝日'!$B$22:$B$37,MATCH(G152,'祝日'!$A$22:$A$37,0)),IF(COUNTIF('祝日'!$D$2:$D$17,G152)+COUNTIF('祝日'!$D$22:$D$37,G152)&gt;0,"振替休日",IF(COUNTIF('祝日'!$E$2:$E$17,G152)+COUNTIF('祝日'!$E$22:$E$37,G152)&gt;0,"国民の休日",IF(COUNTIF('設定'!$A$11:$A$20,G152)&gt;0,INDEX('設定'!$B$11:$B$20,MATCH(G152,'設定'!$A$11:$A$20,0))&amp;"",""))))))</f>
        <v/>
      </c>
    </row>
    <row r="154" ht="70" customHeight="1">
      <c r="A154" s="22" t="n"/>
      <c r="B154" s="22" t="n"/>
      <c r="C154" s="22" t="n"/>
      <c r="D154" s="22" t="n"/>
      <c r="E154" s="22" t="n"/>
      <c r="F154" s="22" t="n"/>
      <c r="G154" s="22" t="n"/>
    </row>
    <row r="155" ht="20" customHeight="1">
      <c r="A155" s="39">
        <f>IF(MONTH(($A$141-WEEKDAY($A$141,'設定'!$B$3)+1+28))=MONTH($A$141),($A$141-WEEKDAY($A$141,'設定'!$B$3)+1+28),"")</f>
        <v/>
      </c>
      <c r="B155" s="39">
        <f>IF(MONTH(($A$141-WEEKDAY($A$141,'設定'!$B$3)+1+29))=MONTH($A$141),($A$141-WEEKDAY($A$141,'設定'!$B$3)+1+29),"")</f>
        <v/>
      </c>
      <c r="C155" s="39">
        <f>IF(MONTH(($A$141-WEEKDAY($A$141,'設定'!$B$3)+1+30))=MONTH($A$141),($A$141-WEEKDAY($A$141,'設定'!$B$3)+1+30),"")</f>
        <v/>
      </c>
      <c r="D155" s="39">
        <f>IF(MONTH(($A$141-WEEKDAY($A$141,'設定'!$B$3)+1+31))=MONTH($A$141),($A$141-WEEKDAY($A$141,'設定'!$B$3)+1+31),"")</f>
        <v/>
      </c>
      <c r="E155" s="39">
        <f>IF(MONTH(($A$141-WEEKDAY($A$141,'設定'!$B$3)+1+32))=MONTH($A$141),($A$141-WEEKDAY($A$141,'設定'!$B$3)+1+32),"")</f>
        <v/>
      </c>
      <c r="F155" s="39">
        <f>IF(MONTH(($A$141-WEEKDAY($A$141,'設定'!$B$3)+1+33))=MONTH($A$141),($A$141-WEEKDAY($A$141,'設定'!$B$3)+1+33),"")</f>
        <v/>
      </c>
      <c r="G155" s="39">
        <f>IF(MONTH(($A$141-WEEKDAY($A$141,'設定'!$B$3)+1+34))=MONTH($A$141),($A$141-WEEKDAY($A$141,'設定'!$B$3)+1+34),"")</f>
        <v/>
      </c>
    </row>
    <row r="156" ht="12" customHeight="1">
      <c r="A156" s="21">
        <f>IF(A155="","",IFERROR(INDEX('祝日'!$B$2:$B$17,MATCH(A155,'祝日'!$A$2:$A$17,0)),IFERROR(INDEX('祝日'!$B$22:$B$37,MATCH(A155,'祝日'!$A$22:$A$37,0)),IF(COUNTIF('祝日'!$D$2:$D$17,A155)+COUNTIF('祝日'!$D$22:$D$37,A155)&gt;0,"振替休日",IF(COUNTIF('祝日'!$E$2:$E$17,A155)+COUNTIF('祝日'!$E$22:$E$37,A155)&gt;0,"国民の休日",IF(COUNTIF('設定'!$A$11:$A$20,A155)&gt;0,INDEX('設定'!$B$11:$B$20,MATCH(A155,'設定'!$A$11:$A$20,0))&amp;"",""))))))</f>
        <v/>
      </c>
      <c r="B156" s="21">
        <f>IF(B155="","",IFERROR(INDEX('祝日'!$B$2:$B$17,MATCH(B155,'祝日'!$A$2:$A$17,0)),IFERROR(INDEX('祝日'!$B$22:$B$37,MATCH(B155,'祝日'!$A$22:$A$37,0)),IF(COUNTIF('祝日'!$D$2:$D$17,B155)+COUNTIF('祝日'!$D$22:$D$37,B155)&gt;0,"振替休日",IF(COUNTIF('祝日'!$E$2:$E$17,B155)+COUNTIF('祝日'!$E$22:$E$37,B155)&gt;0,"国民の休日",IF(COUNTIF('設定'!$A$11:$A$20,B155)&gt;0,INDEX('設定'!$B$11:$B$20,MATCH(B155,'設定'!$A$11:$A$20,0))&amp;"",""))))))</f>
        <v/>
      </c>
      <c r="C156" s="21">
        <f>IF(C155="","",IFERROR(INDEX('祝日'!$B$2:$B$17,MATCH(C155,'祝日'!$A$2:$A$17,0)),IFERROR(INDEX('祝日'!$B$22:$B$37,MATCH(C155,'祝日'!$A$22:$A$37,0)),IF(COUNTIF('祝日'!$D$2:$D$17,C155)+COUNTIF('祝日'!$D$22:$D$37,C155)&gt;0,"振替休日",IF(COUNTIF('祝日'!$E$2:$E$17,C155)+COUNTIF('祝日'!$E$22:$E$37,C155)&gt;0,"国民の休日",IF(COUNTIF('設定'!$A$11:$A$20,C155)&gt;0,INDEX('設定'!$B$11:$B$20,MATCH(C155,'設定'!$A$11:$A$20,0))&amp;"",""))))))</f>
        <v/>
      </c>
      <c r="D156" s="21">
        <f>IF(D155="","",IFERROR(INDEX('祝日'!$B$2:$B$17,MATCH(D155,'祝日'!$A$2:$A$17,0)),IFERROR(INDEX('祝日'!$B$22:$B$37,MATCH(D155,'祝日'!$A$22:$A$37,0)),IF(COUNTIF('祝日'!$D$2:$D$17,D155)+COUNTIF('祝日'!$D$22:$D$37,D155)&gt;0,"振替休日",IF(COUNTIF('祝日'!$E$2:$E$17,D155)+COUNTIF('祝日'!$E$22:$E$37,D155)&gt;0,"国民の休日",IF(COUNTIF('設定'!$A$11:$A$20,D155)&gt;0,INDEX('設定'!$B$11:$B$20,MATCH(D155,'設定'!$A$11:$A$20,0))&amp;"",""))))))</f>
        <v/>
      </c>
      <c r="E156" s="21">
        <f>IF(E155="","",IFERROR(INDEX('祝日'!$B$2:$B$17,MATCH(E155,'祝日'!$A$2:$A$17,0)),IFERROR(INDEX('祝日'!$B$22:$B$37,MATCH(E155,'祝日'!$A$22:$A$37,0)),IF(COUNTIF('祝日'!$D$2:$D$17,E155)+COUNTIF('祝日'!$D$22:$D$37,E155)&gt;0,"振替休日",IF(COUNTIF('祝日'!$E$2:$E$17,E155)+COUNTIF('祝日'!$E$22:$E$37,E155)&gt;0,"国民の休日",IF(COUNTIF('設定'!$A$11:$A$20,E155)&gt;0,INDEX('設定'!$B$11:$B$20,MATCH(E155,'設定'!$A$11:$A$20,0))&amp;"",""))))))</f>
        <v/>
      </c>
      <c r="F156" s="21">
        <f>IF(F155="","",IFERROR(INDEX('祝日'!$B$2:$B$17,MATCH(F155,'祝日'!$A$2:$A$17,0)),IFERROR(INDEX('祝日'!$B$22:$B$37,MATCH(F155,'祝日'!$A$22:$A$37,0)),IF(COUNTIF('祝日'!$D$2:$D$17,F155)+COUNTIF('祝日'!$D$22:$D$37,F155)&gt;0,"振替休日",IF(COUNTIF('祝日'!$E$2:$E$17,F155)+COUNTIF('祝日'!$E$22:$E$37,F155)&gt;0,"国民の休日",IF(COUNTIF('設定'!$A$11:$A$20,F155)&gt;0,INDEX('設定'!$B$11:$B$20,MATCH(F155,'設定'!$A$11:$A$20,0))&amp;"",""))))))</f>
        <v/>
      </c>
      <c r="G156" s="21">
        <f>IF(G155="","",IFERROR(INDEX('祝日'!$B$2:$B$17,MATCH(G155,'祝日'!$A$2:$A$17,0)),IFERROR(INDEX('祝日'!$B$22:$B$37,MATCH(G155,'祝日'!$A$22:$A$37,0)),IF(COUNTIF('祝日'!$D$2:$D$17,G155)+COUNTIF('祝日'!$D$22:$D$37,G155)&gt;0,"振替休日",IF(COUNTIF('祝日'!$E$2:$E$17,G155)+COUNTIF('祝日'!$E$22:$E$37,G155)&gt;0,"国民の休日",IF(COUNTIF('設定'!$A$11:$A$20,G155)&gt;0,INDEX('設定'!$B$11:$B$20,MATCH(G155,'設定'!$A$11:$A$20,0))&amp;"",""))))))</f>
        <v/>
      </c>
    </row>
    <row r="157" ht="70" customHeight="1">
      <c r="A157" s="22" t="n"/>
      <c r="B157" s="22" t="n"/>
      <c r="C157" s="22" t="n"/>
      <c r="D157" s="22" t="n"/>
      <c r="E157" s="22" t="n"/>
      <c r="F157" s="22" t="n"/>
      <c r="G157" s="22" t="n"/>
    </row>
    <row r="158" ht="20" customHeight="1">
      <c r="A158" s="39">
        <f>IF(MONTH(($A$141-WEEKDAY($A$141,'設定'!$B$3)+1+35))=MONTH($A$141),($A$141-WEEKDAY($A$141,'設定'!$B$3)+1+35),"")</f>
        <v/>
      </c>
      <c r="B158" s="39">
        <f>IF(MONTH(($A$141-WEEKDAY($A$141,'設定'!$B$3)+1+36))=MONTH($A$141),($A$141-WEEKDAY($A$141,'設定'!$B$3)+1+36),"")</f>
        <v/>
      </c>
      <c r="C158" s="39">
        <f>IF(MONTH(($A$141-WEEKDAY($A$141,'設定'!$B$3)+1+37))=MONTH($A$141),($A$141-WEEKDAY($A$141,'設定'!$B$3)+1+37),"")</f>
        <v/>
      </c>
      <c r="D158" s="39">
        <f>IF(MONTH(($A$141-WEEKDAY($A$141,'設定'!$B$3)+1+38))=MONTH($A$141),($A$141-WEEKDAY($A$141,'設定'!$B$3)+1+38),"")</f>
        <v/>
      </c>
      <c r="E158" s="39">
        <f>IF(MONTH(($A$141-WEEKDAY($A$141,'設定'!$B$3)+1+39))=MONTH($A$141),($A$141-WEEKDAY($A$141,'設定'!$B$3)+1+39),"")</f>
        <v/>
      </c>
      <c r="F158" s="39">
        <f>IF(MONTH(($A$141-WEEKDAY($A$141,'設定'!$B$3)+1+40))=MONTH($A$141),($A$141-WEEKDAY($A$141,'設定'!$B$3)+1+40),"")</f>
        <v/>
      </c>
      <c r="G158" s="39">
        <f>IF(MONTH(($A$141-WEEKDAY($A$141,'設定'!$B$3)+1+41))=MONTH($A$141),($A$141-WEEKDAY($A$141,'設定'!$B$3)+1+41),"")</f>
        <v/>
      </c>
    </row>
    <row r="159" ht="12" customHeight="1">
      <c r="A159" s="21">
        <f>IF(A158="","",IFERROR(INDEX('祝日'!$B$2:$B$17,MATCH(A158,'祝日'!$A$2:$A$17,0)),IFERROR(INDEX('祝日'!$B$22:$B$37,MATCH(A158,'祝日'!$A$22:$A$37,0)),IF(COUNTIF('祝日'!$D$2:$D$17,A158)+COUNTIF('祝日'!$D$22:$D$37,A158)&gt;0,"振替休日",IF(COUNTIF('祝日'!$E$2:$E$17,A158)+COUNTIF('祝日'!$E$22:$E$37,A158)&gt;0,"国民の休日",IF(COUNTIF('設定'!$A$11:$A$20,A158)&gt;0,INDEX('設定'!$B$11:$B$20,MATCH(A158,'設定'!$A$11:$A$20,0))&amp;"",""))))))</f>
        <v/>
      </c>
      <c r="B159" s="21">
        <f>IF(B158="","",IFERROR(INDEX('祝日'!$B$2:$B$17,MATCH(B158,'祝日'!$A$2:$A$17,0)),IFERROR(INDEX('祝日'!$B$22:$B$37,MATCH(B158,'祝日'!$A$22:$A$37,0)),IF(COUNTIF('祝日'!$D$2:$D$17,B158)+COUNTIF('祝日'!$D$22:$D$37,B158)&gt;0,"振替休日",IF(COUNTIF('祝日'!$E$2:$E$17,B158)+COUNTIF('祝日'!$E$22:$E$37,B158)&gt;0,"国民の休日",IF(COUNTIF('設定'!$A$11:$A$20,B158)&gt;0,INDEX('設定'!$B$11:$B$20,MATCH(B158,'設定'!$A$11:$A$20,0))&amp;"",""))))))</f>
        <v/>
      </c>
      <c r="C159" s="21">
        <f>IF(C158="","",IFERROR(INDEX('祝日'!$B$2:$B$17,MATCH(C158,'祝日'!$A$2:$A$17,0)),IFERROR(INDEX('祝日'!$B$22:$B$37,MATCH(C158,'祝日'!$A$22:$A$37,0)),IF(COUNTIF('祝日'!$D$2:$D$17,C158)+COUNTIF('祝日'!$D$22:$D$37,C158)&gt;0,"振替休日",IF(COUNTIF('祝日'!$E$2:$E$17,C158)+COUNTIF('祝日'!$E$22:$E$37,C158)&gt;0,"国民の休日",IF(COUNTIF('設定'!$A$11:$A$20,C158)&gt;0,INDEX('設定'!$B$11:$B$20,MATCH(C158,'設定'!$A$11:$A$20,0))&amp;"",""))))))</f>
        <v/>
      </c>
      <c r="D159" s="21">
        <f>IF(D158="","",IFERROR(INDEX('祝日'!$B$2:$B$17,MATCH(D158,'祝日'!$A$2:$A$17,0)),IFERROR(INDEX('祝日'!$B$22:$B$37,MATCH(D158,'祝日'!$A$22:$A$37,0)),IF(COUNTIF('祝日'!$D$2:$D$17,D158)+COUNTIF('祝日'!$D$22:$D$37,D158)&gt;0,"振替休日",IF(COUNTIF('祝日'!$E$2:$E$17,D158)+COUNTIF('祝日'!$E$22:$E$37,D158)&gt;0,"国民の休日",IF(COUNTIF('設定'!$A$11:$A$20,D158)&gt;0,INDEX('設定'!$B$11:$B$20,MATCH(D158,'設定'!$A$11:$A$20,0))&amp;"",""))))))</f>
        <v/>
      </c>
      <c r="E159" s="21">
        <f>IF(E158="","",IFERROR(INDEX('祝日'!$B$2:$B$17,MATCH(E158,'祝日'!$A$2:$A$17,0)),IFERROR(INDEX('祝日'!$B$22:$B$37,MATCH(E158,'祝日'!$A$22:$A$37,0)),IF(COUNTIF('祝日'!$D$2:$D$17,E158)+COUNTIF('祝日'!$D$22:$D$37,E158)&gt;0,"振替休日",IF(COUNTIF('祝日'!$E$2:$E$17,E158)+COUNTIF('祝日'!$E$22:$E$37,E158)&gt;0,"国民の休日",IF(COUNTIF('設定'!$A$11:$A$20,E158)&gt;0,INDEX('設定'!$B$11:$B$20,MATCH(E158,'設定'!$A$11:$A$20,0))&amp;"",""))))))</f>
        <v/>
      </c>
      <c r="F159" s="21">
        <f>IF(F158="","",IFERROR(INDEX('祝日'!$B$2:$B$17,MATCH(F158,'祝日'!$A$2:$A$17,0)),IFERROR(INDEX('祝日'!$B$22:$B$37,MATCH(F158,'祝日'!$A$22:$A$37,0)),IF(COUNTIF('祝日'!$D$2:$D$17,F158)+COUNTIF('祝日'!$D$22:$D$37,F158)&gt;0,"振替休日",IF(COUNTIF('祝日'!$E$2:$E$17,F158)+COUNTIF('祝日'!$E$22:$E$37,F158)&gt;0,"国民の休日",IF(COUNTIF('設定'!$A$11:$A$20,F158)&gt;0,INDEX('設定'!$B$11:$B$20,MATCH(F158,'設定'!$A$11:$A$20,0))&amp;"",""))))))</f>
        <v/>
      </c>
      <c r="G159" s="21">
        <f>IF(G158="","",IFERROR(INDEX('祝日'!$B$2:$B$17,MATCH(G158,'祝日'!$A$2:$A$17,0)),IFERROR(INDEX('祝日'!$B$22:$B$37,MATCH(G158,'祝日'!$A$22:$A$37,0)),IF(COUNTIF('祝日'!$D$2:$D$17,G158)+COUNTIF('祝日'!$D$22:$D$37,G158)&gt;0,"振替休日",IF(COUNTIF('祝日'!$E$2:$E$17,G158)+COUNTIF('祝日'!$E$22:$E$37,G158)&gt;0,"国民の休日",IF(COUNTIF('設定'!$A$11:$A$20,G158)&gt;0,INDEX('設定'!$B$11:$B$20,MATCH(G158,'設定'!$A$11:$A$20,0))&amp;"",""))))))</f>
        <v/>
      </c>
    </row>
    <row r="160" ht="70" customHeight="1">
      <c r="A160" s="22" t="n"/>
      <c r="B160" s="22" t="n"/>
      <c r="C160" s="22" t="n"/>
      <c r="D160" s="22" t="n"/>
      <c r="E160" s="22" t="n"/>
      <c r="F160" s="22" t="n"/>
      <c r="G160" s="22" t="n"/>
    </row>
    <row r="161" ht="34" customHeight="1">
      <c r="A161" s="38">
        <f>DATE('設定'!$B$2+INT(('設定'!$B$4-1+8)/12),MOD('設定'!$B$4-1+8,12)+1,1)</f>
        <v/>
      </c>
      <c r="B161" s="28" t="n"/>
      <c r="C161" s="28" t="n"/>
      <c r="D161" s="28" t="n"/>
      <c r="E161" s="28" t="n"/>
      <c r="F161" s="28" t="n"/>
      <c r="G161" s="28" t="n"/>
    </row>
    <row r="162" ht="18" customHeight="1">
      <c r="A162" s="32">
        <f>CHOOSE(MOD(0+IF('設定'!$B$3=2,1,0),7)+1,"日","月","火","水","木","金","土")</f>
        <v/>
      </c>
      <c r="B162" s="32">
        <f>CHOOSE(MOD(1+IF('設定'!$B$3=2,1,0),7)+1,"日","月","火","水","木","金","土")</f>
        <v/>
      </c>
      <c r="C162" s="32">
        <f>CHOOSE(MOD(2+IF('設定'!$B$3=2,1,0),7)+1,"日","月","火","水","木","金","土")</f>
        <v/>
      </c>
      <c r="D162" s="32">
        <f>CHOOSE(MOD(3+IF('設定'!$B$3=2,1,0),7)+1,"日","月","火","水","木","金","土")</f>
        <v/>
      </c>
      <c r="E162" s="32">
        <f>CHOOSE(MOD(4+IF('設定'!$B$3=2,1,0),7)+1,"日","月","火","水","木","金","土")</f>
        <v/>
      </c>
      <c r="F162" s="32">
        <f>CHOOSE(MOD(5+IF('設定'!$B$3=2,1,0),7)+1,"日","月","火","水","木","金","土")</f>
        <v/>
      </c>
      <c r="G162" s="32">
        <f>CHOOSE(MOD(6+IF('設定'!$B$3=2,1,0),7)+1,"日","月","火","水","木","金","土")</f>
        <v/>
      </c>
    </row>
    <row r="163" ht="20" customHeight="1">
      <c r="A163" s="39">
        <f>IF(MONTH(($A$161-WEEKDAY($A$161,'設定'!$B$3)+1+0))=MONTH($A$161),($A$161-WEEKDAY($A$161,'設定'!$B$3)+1+0),"")</f>
        <v/>
      </c>
      <c r="B163" s="39">
        <f>IF(MONTH(($A$161-WEEKDAY($A$161,'設定'!$B$3)+1+1))=MONTH($A$161),($A$161-WEEKDAY($A$161,'設定'!$B$3)+1+1),"")</f>
        <v/>
      </c>
      <c r="C163" s="39">
        <f>IF(MONTH(($A$161-WEEKDAY($A$161,'設定'!$B$3)+1+2))=MONTH($A$161),($A$161-WEEKDAY($A$161,'設定'!$B$3)+1+2),"")</f>
        <v/>
      </c>
      <c r="D163" s="39">
        <f>IF(MONTH(($A$161-WEEKDAY($A$161,'設定'!$B$3)+1+3))=MONTH($A$161),($A$161-WEEKDAY($A$161,'設定'!$B$3)+1+3),"")</f>
        <v/>
      </c>
      <c r="E163" s="39">
        <f>IF(MONTH(($A$161-WEEKDAY($A$161,'設定'!$B$3)+1+4))=MONTH($A$161),($A$161-WEEKDAY($A$161,'設定'!$B$3)+1+4),"")</f>
        <v/>
      </c>
      <c r="F163" s="39">
        <f>IF(MONTH(($A$161-WEEKDAY($A$161,'設定'!$B$3)+1+5))=MONTH($A$161),($A$161-WEEKDAY($A$161,'設定'!$B$3)+1+5),"")</f>
        <v/>
      </c>
      <c r="G163" s="39">
        <f>IF(MONTH(($A$161-WEEKDAY($A$161,'設定'!$B$3)+1+6))=MONTH($A$161),($A$161-WEEKDAY($A$161,'設定'!$B$3)+1+6),"")</f>
        <v/>
      </c>
    </row>
    <row r="164" ht="12" customHeight="1">
      <c r="A164" s="21">
        <f>IF(A163="","",IFERROR(INDEX('祝日'!$B$2:$B$17,MATCH(A163,'祝日'!$A$2:$A$17,0)),IFERROR(INDEX('祝日'!$B$22:$B$37,MATCH(A163,'祝日'!$A$22:$A$37,0)),IF(COUNTIF('祝日'!$D$2:$D$17,A163)+COUNTIF('祝日'!$D$22:$D$37,A163)&gt;0,"振替休日",IF(COUNTIF('祝日'!$E$2:$E$17,A163)+COUNTIF('祝日'!$E$22:$E$37,A163)&gt;0,"国民の休日",IF(COUNTIF('設定'!$A$11:$A$20,A163)&gt;0,INDEX('設定'!$B$11:$B$20,MATCH(A163,'設定'!$A$11:$A$20,0))&amp;"",""))))))</f>
        <v/>
      </c>
      <c r="B164" s="21">
        <f>IF(B163="","",IFERROR(INDEX('祝日'!$B$2:$B$17,MATCH(B163,'祝日'!$A$2:$A$17,0)),IFERROR(INDEX('祝日'!$B$22:$B$37,MATCH(B163,'祝日'!$A$22:$A$37,0)),IF(COUNTIF('祝日'!$D$2:$D$17,B163)+COUNTIF('祝日'!$D$22:$D$37,B163)&gt;0,"振替休日",IF(COUNTIF('祝日'!$E$2:$E$17,B163)+COUNTIF('祝日'!$E$22:$E$37,B163)&gt;0,"国民の休日",IF(COUNTIF('設定'!$A$11:$A$20,B163)&gt;0,INDEX('設定'!$B$11:$B$20,MATCH(B163,'設定'!$A$11:$A$20,0))&amp;"",""))))))</f>
        <v/>
      </c>
      <c r="C164" s="21">
        <f>IF(C163="","",IFERROR(INDEX('祝日'!$B$2:$B$17,MATCH(C163,'祝日'!$A$2:$A$17,0)),IFERROR(INDEX('祝日'!$B$22:$B$37,MATCH(C163,'祝日'!$A$22:$A$37,0)),IF(COUNTIF('祝日'!$D$2:$D$17,C163)+COUNTIF('祝日'!$D$22:$D$37,C163)&gt;0,"振替休日",IF(COUNTIF('祝日'!$E$2:$E$17,C163)+COUNTIF('祝日'!$E$22:$E$37,C163)&gt;0,"国民の休日",IF(COUNTIF('設定'!$A$11:$A$20,C163)&gt;0,INDEX('設定'!$B$11:$B$20,MATCH(C163,'設定'!$A$11:$A$20,0))&amp;"",""))))))</f>
        <v/>
      </c>
      <c r="D164" s="21">
        <f>IF(D163="","",IFERROR(INDEX('祝日'!$B$2:$B$17,MATCH(D163,'祝日'!$A$2:$A$17,0)),IFERROR(INDEX('祝日'!$B$22:$B$37,MATCH(D163,'祝日'!$A$22:$A$37,0)),IF(COUNTIF('祝日'!$D$2:$D$17,D163)+COUNTIF('祝日'!$D$22:$D$37,D163)&gt;0,"振替休日",IF(COUNTIF('祝日'!$E$2:$E$17,D163)+COUNTIF('祝日'!$E$22:$E$37,D163)&gt;0,"国民の休日",IF(COUNTIF('設定'!$A$11:$A$20,D163)&gt;0,INDEX('設定'!$B$11:$B$20,MATCH(D163,'設定'!$A$11:$A$20,0))&amp;"",""))))))</f>
        <v/>
      </c>
      <c r="E164" s="21">
        <f>IF(E163="","",IFERROR(INDEX('祝日'!$B$2:$B$17,MATCH(E163,'祝日'!$A$2:$A$17,0)),IFERROR(INDEX('祝日'!$B$22:$B$37,MATCH(E163,'祝日'!$A$22:$A$37,0)),IF(COUNTIF('祝日'!$D$2:$D$17,E163)+COUNTIF('祝日'!$D$22:$D$37,E163)&gt;0,"振替休日",IF(COUNTIF('祝日'!$E$2:$E$17,E163)+COUNTIF('祝日'!$E$22:$E$37,E163)&gt;0,"国民の休日",IF(COUNTIF('設定'!$A$11:$A$20,E163)&gt;0,INDEX('設定'!$B$11:$B$20,MATCH(E163,'設定'!$A$11:$A$20,0))&amp;"",""))))))</f>
        <v/>
      </c>
      <c r="F164" s="21">
        <f>IF(F163="","",IFERROR(INDEX('祝日'!$B$2:$B$17,MATCH(F163,'祝日'!$A$2:$A$17,0)),IFERROR(INDEX('祝日'!$B$22:$B$37,MATCH(F163,'祝日'!$A$22:$A$37,0)),IF(COUNTIF('祝日'!$D$2:$D$17,F163)+COUNTIF('祝日'!$D$22:$D$37,F163)&gt;0,"振替休日",IF(COUNTIF('祝日'!$E$2:$E$17,F163)+COUNTIF('祝日'!$E$22:$E$37,F163)&gt;0,"国民の休日",IF(COUNTIF('設定'!$A$11:$A$20,F163)&gt;0,INDEX('設定'!$B$11:$B$20,MATCH(F163,'設定'!$A$11:$A$20,0))&amp;"",""))))))</f>
        <v/>
      </c>
      <c r="G164" s="21">
        <f>IF(G163="","",IFERROR(INDEX('祝日'!$B$2:$B$17,MATCH(G163,'祝日'!$A$2:$A$17,0)),IFERROR(INDEX('祝日'!$B$22:$B$37,MATCH(G163,'祝日'!$A$22:$A$37,0)),IF(COUNTIF('祝日'!$D$2:$D$17,G163)+COUNTIF('祝日'!$D$22:$D$37,G163)&gt;0,"振替休日",IF(COUNTIF('祝日'!$E$2:$E$17,G163)+COUNTIF('祝日'!$E$22:$E$37,G163)&gt;0,"国民の休日",IF(COUNTIF('設定'!$A$11:$A$20,G163)&gt;0,INDEX('設定'!$B$11:$B$20,MATCH(G163,'設定'!$A$11:$A$20,0))&amp;"",""))))))</f>
        <v/>
      </c>
    </row>
    <row r="165" ht="70" customHeight="1">
      <c r="A165" s="22" t="n"/>
      <c r="B165" s="22" t="n"/>
      <c r="C165" s="22" t="n"/>
      <c r="D165" s="22" t="n"/>
      <c r="E165" s="22" t="n"/>
      <c r="F165" s="22" t="n"/>
      <c r="G165" s="22" t="n"/>
    </row>
    <row r="166" ht="20" customHeight="1">
      <c r="A166" s="39">
        <f>IF(MONTH(($A$161-WEEKDAY($A$161,'設定'!$B$3)+1+7))=MONTH($A$161),($A$161-WEEKDAY($A$161,'設定'!$B$3)+1+7),"")</f>
        <v/>
      </c>
      <c r="B166" s="39">
        <f>IF(MONTH(($A$161-WEEKDAY($A$161,'設定'!$B$3)+1+8))=MONTH($A$161),($A$161-WEEKDAY($A$161,'設定'!$B$3)+1+8),"")</f>
        <v/>
      </c>
      <c r="C166" s="39">
        <f>IF(MONTH(($A$161-WEEKDAY($A$161,'設定'!$B$3)+1+9))=MONTH($A$161),($A$161-WEEKDAY($A$161,'設定'!$B$3)+1+9),"")</f>
        <v/>
      </c>
      <c r="D166" s="39">
        <f>IF(MONTH(($A$161-WEEKDAY($A$161,'設定'!$B$3)+1+10))=MONTH($A$161),($A$161-WEEKDAY($A$161,'設定'!$B$3)+1+10),"")</f>
        <v/>
      </c>
      <c r="E166" s="39">
        <f>IF(MONTH(($A$161-WEEKDAY($A$161,'設定'!$B$3)+1+11))=MONTH($A$161),($A$161-WEEKDAY($A$161,'設定'!$B$3)+1+11),"")</f>
        <v/>
      </c>
      <c r="F166" s="39">
        <f>IF(MONTH(($A$161-WEEKDAY($A$161,'設定'!$B$3)+1+12))=MONTH($A$161),($A$161-WEEKDAY($A$161,'設定'!$B$3)+1+12),"")</f>
        <v/>
      </c>
      <c r="G166" s="39">
        <f>IF(MONTH(($A$161-WEEKDAY($A$161,'設定'!$B$3)+1+13))=MONTH($A$161),($A$161-WEEKDAY($A$161,'設定'!$B$3)+1+13),"")</f>
        <v/>
      </c>
    </row>
    <row r="167" ht="12" customHeight="1">
      <c r="A167" s="21">
        <f>IF(A166="","",IFERROR(INDEX('祝日'!$B$2:$B$17,MATCH(A166,'祝日'!$A$2:$A$17,0)),IFERROR(INDEX('祝日'!$B$22:$B$37,MATCH(A166,'祝日'!$A$22:$A$37,0)),IF(COUNTIF('祝日'!$D$2:$D$17,A166)+COUNTIF('祝日'!$D$22:$D$37,A166)&gt;0,"振替休日",IF(COUNTIF('祝日'!$E$2:$E$17,A166)+COUNTIF('祝日'!$E$22:$E$37,A166)&gt;0,"国民の休日",IF(COUNTIF('設定'!$A$11:$A$20,A166)&gt;0,INDEX('設定'!$B$11:$B$20,MATCH(A166,'設定'!$A$11:$A$20,0))&amp;"",""))))))</f>
        <v/>
      </c>
      <c r="B167" s="21">
        <f>IF(B166="","",IFERROR(INDEX('祝日'!$B$2:$B$17,MATCH(B166,'祝日'!$A$2:$A$17,0)),IFERROR(INDEX('祝日'!$B$22:$B$37,MATCH(B166,'祝日'!$A$22:$A$37,0)),IF(COUNTIF('祝日'!$D$2:$D$17,B166)+COUNTIF('祝日'!$D$22:$D$37,B166)&gt;0,"振替休日",IF(COUNTIF('祝日'!$E$2:$E$17,B166)+COUNTIF('祝日'!$E$22:$E$37,B166)&gt;0,"国民の休日",IF(COUNTIF('設定'!$A$11:$A$20,B166)&gt;0,INDEX('設定'!$B$11:$B$20,MATCH(B166,'設定'!$A$11:$A$20,0))&amp;"",""))))))</f>
        <v/>
      </c>
      <c r="C167" s="21">
        <f>IF(C166="","",IFERROR(INDEX('祝日'!$B$2:$B$17,MATCH(C166,'祝日'!$A$2:$A$17,0)),IFERROR(INDEX('祝日'!$B$22:$B$37,MATCH(C166,'祝日'!$A$22:$A$37,0)),IF(COUNTIF('祝日'!$D$2:$D$17,C166)+COUNTIF('祝日'!$D$22:$D$37,C166)&gt;0,"振替休日",IF(COUNTIF('祝日'!$E$2:$E$17,C166)+COUNTIF('祝日'!$E$22:$E$37,C166)&gt;0,"国民の休日",IF(COUNTIF('設定'!$A$11:$A$20,C166)&gt;0,INDEX('設定'!$B$11:$B$20,MATCH(C166,'設定'!$A$11:$A$20,0))&amp;"",""))))))</f>
        <v/>
      </c>
      <c r="D167" s="21">
        <f>IF(D166="","",IFERROR(INDEX('祝日'!$B$2:$B$17,MATCH(D166,'祝日'!$A$2:$A$17,0)),IFERROR(INDEX('祝日'!$B$22:$B$37,MATCH(D166,'祝日'!$A$22:$A$37,0)),IF(COUNTIF('祝日'!$D$2:$D$17,D166)+COUNTIF('祝日'!$D$22:$D$37,D166)&gt;0,"振替休日",IF(COUNTIF('祝日'!$E$2:$E$17,D166)+COUNTIF('祝日'!$E$22:$E$37,D166)&gt;0,"国民の休日",IF(COUNTIF('設定'!$A$11:$A$20,D166)&gt;0,INDEX('設定'!$B$11:$B$20,MATCH(D166,'設定'!$A$11:$A$20,0))&amp;"",""))))))</f>
        <v/>
      </c>
      <c r="E167" s="21">
        <f>IF(E166="","",IFERROR(INDEX('祝日'!$B$2:$B$17,MATCH(E166,'祝日'!$A$2:$A$17,0)),IFERROR(INDEX('祝日'!$B$22:$B$37,MATCH(E166,'祝日'!$A$22:$A$37,0)),IF(COUNTIF('祝日'!$D$2:$D$17,E166)+COUNTIF('祝日'!$D$22:$D$37,E166)&gt;0,"振替休日",IF(COUNTIF('祝日'!$E$2:$E$17,E166)+COUNTIF('祝日'!$E$22:$E$37,E166)&gt;0,"国民の休日",IF(COUNTIF('設定'!$A$11:$A$20,E166)&gt;0,INDEX('設定'!$B$11:$B$20,MATCH(E166,'設定'!$A$11:$A$20,0))&amp;"",""))))))</f>
        <v/>
      </c>
      <c r="F167" s="21">
        <f>IF(F166="","",IFERROR(INDEX('祝日'!$B$2:$B$17,MATCH(F166,'祝日'!$A$2:$A$17,0)),IFERROR(INDEX('祝日'!$B$22:$B$37,MATCH(F166,'祝日'!$A$22:$A$37,0)),IF(COUNTIF('祝日'!$D$2:$D$17,F166)+COUNTIF('祝日'!$D$22:$D$37,F166)&gt;0,"振替休日",IF(COUNTIF('祝日'!$E$2:$E$17,F166)+COUNTIF('祝日'!$E$22:$E$37,F166)&gt;0,"国民の休日",IF(COUNTIF('設定'!$A$11:$A$20,F166)&gt;0,INDEX('設定'!$B$11:$B$20,MATCH(F166,'設定'!$A$11:$A$20,0))&amp;"",""))))))</f>
        <v/>
      </c>
      <c r="G167" s="21">
        <f>IF(G166="","",IFERROR(INDEX('祝日'!$B$2:$B$17,MATCH(G166,'祝日'!$A$2:$A$17,0)),IFERROR(INDEX('祝日'!$B$22:$B$37,MATCH(G166,'祝日'!$A$22:$A$37,0)),IF(COUNTIF('祝日'!$D$2:$D$17,G166)+COUNTIF('祝日'!$D$22:$D$37,G166)&gt;0,"振替休日",IF(COUNTIF('祝日'!$E$2:$E$17,G166)+COUNTIF('祝日'!$E$22:$E$37,G166)&gt;0,"国民の休日",IF(COUNTIF('設定'!$A$11:$A$20,G166)&gt;0,INDEX('設定'!$B$11:$B$20,MATCH(G166,'設定'!$A$11:$A$20,0))&amp;"",""))))))</f>
        <v/>
      </c>
    </row>
    <row r="168" ht="70" customHeight="1">
      <c r="A168" s="22" t="n"/>
      <c r="B168" s="22" t="n"/>
      <c r="C168" s="22" t="n"/>
      <c r="D168" s="22" t="n"/>
      <c r="E168" s="22" t="n"/>
      <c r="F168" s="22" t="n"/>
      <c r="G168" s="22" t="n"/>
    </row>
    <row r="169" ht="20" customHeight="1">
      <c r="A169" s="39">
        <f>IF(MONTH(($A$161-WEEKDAY($A$161,'設定'!$B$3)+1+14))=MONTH($A$161),($A$161-WEEKDAY($A$161,'設定'!$B$3)+1+14),"")</f>
        <v/>
      </c>
      <c r="B169" s="39">
        <f>IF(MONTH(($A$161-WEEKDAY($A$161,'設定'!$B$3)+1+15))=MONTH($A$161),($A$161-WEEKDAY($A$161,'設定'!$B$3)+1+15),"")</f>
        <v/>
      </c>
      <c r="C169" s="39">
        <f>IF(MONTH(($A$161-WEEKDAY($A$161,'設定'!$B$3)+1+16))=MONTH($A$161),($A$161-WEEKDAY($A$161,'設定'!$B$3)+1+16),"")</f>
        <v/>
      </c>
      <c r="D169" s="39">
        <f>IF(MONTH(($A$161-WEEKDAY($A$161,'設定'!$B$3)+1+17))=MONTH($A$161),($A$161-WEEKDAY($A$161,'設定'!$B$3)+1+17),"")</f>
        <v/>
      </c>
      <c r="E169" s="39">
        <f>IF(MONTH(($A$161-WEEKDAY($A$161,'設定'!$B$3)+1+18))=MONTH($A$161),($A$161-WEEKDAY($A$161,'設定'!$B$3)+1+18),"")</f>
        <v/>
      </c>
      <c r="F169" s="39">
        <f>IF(MONTH(($A$161-WEEKDAY($A$161,'設定'!$B$3)+1+19))=MONTH($A$161),($A$161-WEEKDAY($A$161,'設定'!$B$3)+1+19),"")</f>
        <v/>
      </c>
      <c r="G169" s="39">
        <f>IF(MONTH(($A$161-WEEKDAY($A$161,'設定'!$B$3)+1+20))=MONTH($A$161),($A$161-WEEKDAY($A$161,'設定'!$B$3)+1+20),"")</f>
        <v/>
      </c>
    </row>
    <row r="170" ht="12" customHeight="1">
      <c r="A170" s="21">
        <f>IF(A169="","",IFERROR(INDEX('祝日'!$B$2:$B$17,MATCH(A169,'祝日'!$A$2:$A$17,0)),IFERROR(INDEX('祝日'!$B$22:$B$37,MATCH(A169,'祝日'!$A$22:$A$37,0)),IF(COUNTIF('祝日'!$D$2:$D$17,A169)+COUNTIF('祝日'!$D$22:$D$37,A169)&gt;0,"振替休日",IF(COUNTIF('祝日'!$E$2:$E$17,A169)+COUNTIF('祝日'!$E$22:$E$37,A169)&gt;0,"国民の休日",IF(COUNTIF('設定'!$A$11:$A$20,A169)&gt;0,INDEX('設定'!$B$11:$B$20,MATCH(A169,'設定'!$A$11:$A$20,0))&amp;"",""))))))</f>
        <v/>
      </c>
      <c r="B170" s="21">
        <f>IF(B169="","",IFERROR(INDEX('祝日'!$B$2:$B$17,MATCH(B169,'祝日'!$A$2:$A$17,0)),IFERROR(INDEX('祝日'!$B$22:$B$37,MATCH(B169,'祝日'!$A$22:$A$37,0)),IF(COUNTIF('祝日'!$D$2:$D$17,B169)+COUNTIF('祝日'!$D$22:$D$37,B169)&gt;0,"振替休日",IF(COUNTIF('祝日'!$E$2:$E$17,B169)+COUNTIF('祝日'!$E$22:$E$37,B169)&gt;0,"国民の休日",IF(COUNTIF('設定'!$A$11:$A$20,B169)&gt;0,INDEX('設定'!$B$11:$B$20,MATCH(B169,'設定'!$A$11:$A$20,0))&amp;"",""))))))</f>
        <v/>
      </c>
      <c r="C170" s="21">
        <f>IF(C169="","",IFERROR(INDEX('祝日'!$B$2:$B$17,MATCH(C169,'祝日'!$A$2:$A$17,0)),IFERROR(INDEX('祝日'!$B$22:$B$37,MATCH(C169,'祝日'!$A$22:$A$37,0)),IF(COUNTIF('祝日'!$D$2:$D$17,C169)+COUNTIF('祝日'!$D$22:$D$37,C169)&gt;0,"振替休日",IF(COUNTIF('祝日'!$E$2:$E$17,C169)+COUNTIF('祝日'!$E$22:$E$37,C169)&gt;0,"国民の休日",IF(COUNTIF('設定'!$A$11:$A$20,C169)&gt;0,INDEX('設定'!$B$11:$B$20,MATCH(C169,'設定'!$A$11:$A$20,0))&amp;"",""))))))</f>
        <v/>
      </c>
      <c r="D170" s="21">
        <f>IF(D169="","",IFERROR(INDEX('祝日'!$B$2:$B$17,MATCH(D169,'祝日'!$A$2:$A$17,0)),IFERROR(INDEX('祝日'!$B$22:$B$37,MATCH(D169,'祝日'!$A$22:$A$37,0)),IF(COUNTIF('祝日'!$D$2:$D$17,D169)+COUNTIF('祝日'!$D$22:$D$37,D169)&gt;0,"振替休日",IF(COUNTIF('祝日'!$E$2:$E$17,D169)+COUNTIF('祝日'!$E$22:$E$37,D169)&gt;0,"国民の休日",IF(COUNTIF('設定'!$A$11:$A$20,D169)&gt;0,INDEX('設定'!$B$11:$B$20,MATCH(D169,'設定'!$A$11:$A$20,0))&amp;"",""))))))</f>
        <v/>
      </c>
      <c r="E170" s="21">
        <f>IF(E169="","",IFERROR(INDEX('祝日'!$B$2:$B$17,MATCH(E169,'祝日'!$A$2:$A$17,0)),IFERROR(INDEX('祝日'!$B$22:$B$37,MATCH(E169,'祝日'!$A$22:$A$37,0)),IF(COUNTIF('祝日'!$D$2:$D$17,E169)+COUNTIF('祝日'!$D$22:$D$37,E169)&gt;0,"振替休日",IF(COUNTIF('祝日'!$E$2:$E$17,E169)+COUNTIF('祝日'!$E$22:$E$37,E169)&gt;0,"国民の休日",IF(COUNTIF('設定'!$A$11:$A$20,E169)&gt;0,INDEX('設定'!$B$11:$B$20,MATCH(E169,'設定'!$A$11:$A$20,0))&amp;"",""))))))</f>
        <v/>
      </c>
      <c r="F170" s="21">
        <f>IF(F169="","",IFERROR(INDEX('祝日'!$B$2:$B$17,MATCH(F169,'祝日'!$A$2:$A$17,0)),IFERROR(INDEX('祝日'!$B$22:$B$37,MATCH(F169,'祝日'!$A$22:$A$37,0)),IF(COUNTIF('祝日'!$D$2:$D$17,F169)+COUNTIF('祝日'!$D$22:$D$37,F169)&gt;0,"振替休日",IF(COUNTIF('祝日'!$E$2:$E$17,F169)+COUNTIF('祝日'!$E$22:$E$37,F169)&gt;0,"国民の休日",IF(COUNTIF('設定'!$A$11:$A$20,F169)&gt;0,INDEX('設定'!$B$11:$B$20,MATCH(F169,'設定'!$A$11:$A$20,0))&amp;"",""))))))</f>
        <v/>
      </c>
      <c r="G170" s="21">
        <f>IF(G169="","",IFERROR(INDEX('祝日'!$B$2:$B$17,MATCH(G169,'祝日'!$A$2:$A$17,0)),IFERROR(INDEX('祝日'!$B$22:$B$37,MATCH(G169,'祝日'!$A$22:$A$37,0)),IF(COUNTIF('祝日'!$D$2:$D$17,G169)+COUNTIF('祝日'!$D$22:$D$37,G169)&gt;0,"振替休日",IF(COUNTIF('祝日'!$E$2:$E$17,G169)+COUNTIF('祝日'!$E$22:$E$37,G169)&gt;0,"国民の休日",IF(COUNTIF('設定'!$A$11:$A$20,G169)&gt;0,INDEX('設定'!$B$11:$B$20,MATCH(G169,'設定'!$A$11:$A$20,0))&amp;"",""))))))</f>
        <v/>
      </c>
    </row>
    <row r="171" ht="70" customHeight="1">
      <c r="A171" s="22" t="n"/>
      <c r="B171" s="22" t="n"/>
      <c r="C171" s="22" t="n"/>
      <c r="D171" s="22" t="n"/>
      <c r="E171" s="22" t="n"/>
      <c r="F171" s="22" t="n"/>
      <c r="G171" s="22" t="n"/>
    </row>
    <row r="172" ht="20" customHeight="1">
      <c r="A172" s="39">
        <f>IF(MONTH(($A$161-WEEKDAY($A$161,'設定'!$B$3)+1+21))=MONTH($A$161),($A$161-WEEKDAY($A$161,'設定'!$B$3)+1+21),"")</f>
        <v/>
      </c>
      <c r="B172" s="39">
        <f>IF(MONTH(($A$161-WEEKDAY($A$161,'設定'!$B$3)+1+22))=MONTH($A$161),($A$161-WEEKDAY($A$161,'設定'!$B$3)+1+22),"")</f>
        <v/>
      </c>
      <c r="C172" s="39">
        <f>IF(MONTH(($A$161-WEEKDAY($A$161,'設定'!$B$3)+1+23))=MONTH($A$161),($A$161-WEEKDAY($A$161,'設定'!$B$3)+1+23),"")</f>
        <v/>
      </c>
      <c r="D172" s="39">
        <f>IF(MONTH(($A$161-WEEKDAY($A$161,'設定'!$B$3)+1+24))=MONTH($A$161),($A$161-WEEKDAY($A$161,'設定'!$B$3)+1+24),"")</f>
        <v/>
      </c>
      <c r="E172" s="39">
        <f>IF(MONTH(($A$161-WEEKDAY($A$161,'設定'!$B$3)+1+25))=MONTH($A$161),($A$161-WEEKDAY($A$161,'設定'!$B$3)+1+25),"")</f>
        <v/>
      </c>
      <c r="F172" s="39">
        <f>IF(MONTH(($A$161-WEEKDAY($A$161,'設定'!$B$3)+1+26))=MONTH($A$161),($A$161-WEEKDAY($A$161,'設定'!$B$3)+1+26),"")</f>
        <v/>
      </c>
      <c r="G172" s="39">
        <f>IF(MONTH(($A$161-WEEKDAY($A$161,'設定'!$B$3)+1+27))=MONTH($A$161),($A$161-WEEKDAY($A$161,'設定'!$B$3)+1+27),"")</f>
        <v/>
      </c>
    </row>
    <row r="173" ht="12" customHeight="1">
      <c r="A173" s="21">
        <f>IF(A172="","",IFERROR(INDEX('祝日'!$B$2:$B$17,MATCH(A172,'祝日'!$A$2:$A$17,0)),IFERROR(INDEX('祝日'!$B$22:$B$37,MATCH(A172,'祝日'!$A$22:$A$37,0)),IF(COUNTIF('祝日'!$D$2:$D$17,A172)+COUNTIF('祝日'!$D$22:$D$37,A172)&gt;0,"振替休日",IF(COUNTIF('祝日'!$E$2:$E$17,A172)+COUNTIF('祝日'!$E$22:$E$37,A172)&gt;0,"国民の休日",IF(COUNTIF('設定'!$A$11:$A$20,A172)&gt;0,INDEX('設定'!$B$11:$B$20,MATCH(A172,'設定'!$A$11:$A$20,0))&amp;"",""))))))</f>
        <v/>
      </c>
      <c r="B173" s="21">
        <f>IF(B172="","",IFERROR(INDEX('祝日'!$B$2:$B$17,MATCH(B172,'祝日'!$A$2:$A$17,0)),IFERROR(INDEX('祝日'!$B$22:$B$37,MATCH(B172,'祝日'!$A$22:$A$37,0)),IF(COUNTIF('祝日'!$D$2:$D$17,B172)+COUNTIF('祝日'!$D$22:$D$37,B172)&gt;0,"振替休日",IF(COUNTIF('祝日'!$E$2:$E$17,B172)+COUNTIF('祝日'!$E$22:$E$37,B172)&gt;0,"国民の休日",IF(COUNTIF('設定'!$A$11:$A$20,B172)&gt;0,INDEX('設定'!$B$11:$B$20,MATCH(B172,'設定'!$A$11:$A$20,0))&amp;"",""))))))</f>
        <v/>
      </c>
      <c r="C173" s="21">
        <f>IF(C172="","",IFERROR(INDEX('祝日'!$B$2:$B$17,MATCH(C172,'祝日'!$A$2:$A$17,0)),IFERROR(INDEX('祝日'!$B$22:$B$37,MATCH(C172,'祝日'!$A$22:$A$37,0)),IF(COUNTIF('祝日'!$D$2:$D$17,C172)+COUNTIF('祝日'!$D$22:$D$37,C172)&gt;0,"振替休日",IF(COUNTIF('祝日'!$E$2:$E$17,C172)+COUNTIF('祝日'!$E$22:$E$37,C172)&gt;0,"国民の休日",IF(COUNTIF('設定'!$A$11:$A$20,C172)&gt;0,INDEX('設定'!$B$11:$B$20,MATCH(C172,'設定'!$A$11:$A$20,0))&amp;"",""))))))</f>
        <v/>
      </c>
      <c r="D173" s="21">
        <f>IF(D172="","",IFERROR(INDEX('祝日'!$B$2:$B$17,MATCH(D172,'祝日'!$A$2:$A$17,0)),IFERROR(INDEX('祝日'!$B$22:$B$37,MATCH(D172,'祝日'!$A$22:$A$37,0)),IF(COUNTIF('祝日'!$D$2:$D$17,D172)+COUNTIF('祝日'!$D$22:$D$37,D172)&gt;0,"振替休日",IF(COUNTIF('祝日'!$E$2:$E$17,D172)+COUNTIF('祝日'!$E$22:$E$37,D172)&gt;0,"国民の休日",IF(COUNTIF('設定'!$A$11:$A$20,D172)&gt;0,INDEX('設定'!$B$11:$B$20,MATCH(D172,'設定'!$A$11:$A$20,0))&amp;"",""))))))</f>
        <v/>
      </c>
      <c r="E173" s="21">
        <f>IF(E172="","",IFERROR(INDEX('祝日'!$B$2:$B$17,MATCH(E172,'祝日'!$A$2:$A$17,0)),IFERROR(INDEX('祝日'!$B$22:$B$37,MATCH(E172,'祝日'!$A$22:$A$37,0)),IF(COUNTIF('祝日'!$D$2:$D$17,E172)+COUNTIF('祝日'!$D$22:$D$37,E172)&gt;0,"振替休日",IF(COUNTIF('祝日'!$E$2:$E$17,E172)+COUNTIF('祝日'!$E$22:$E$37,E172)&gt;0,"国民の休日",IF(COUNTIF('設定'!$A$11:$A$20,E172)&gt;0,INDEX('設定'!$B$11:$B$20,MATCH(E172,'設定'!$A$11:$A$20,0))&amp;"",""))))))</f>
        <v/>
      </c>
      <c r="F173" s="21">
        <f>IF(F172="","",IFERROR(INDEX('祝日'!$B$2:$B$17,MATCH(F172,'祝日'!$A$2:$A$17,0)),IFERROR(INDEX('祝日'!$B$22:$B$37,MATCH(F172,'祝日'!$A$22:$A$37,0)),IF(COUNTIF('祝日'!$D$2:$D$17,F172)+COUNTIF('祝日'!$D$22:$D$37,F172)&gt;0,"振替休日",IF(COUNTIF('祝日'!$E$2:$E$17,F172)+COUNTIF('祝日'!$E$22:$E$37,F172)&gt;0,"国民の休日",IF(COUNTIF('設定'!$A$11:$A$20,F172)&gt;0,INDEX('設定'!$B$11:$B$20,MATCH(F172,'設定'!$A$11:$A$20,0))&amp;"",""))))))</f>
        <v/>
      </c>
      <c r="G173" s="21">
        <f>IF(G172="","",IFERROR(INDEX('祝日'!$B$2:$B$17,MATCH(G172,'祝日'!$A$2:$A$17,0)),IFERROR(INDEX('祝日'!$B$22:$B$37,MATCH(G172,'祝日'!$A$22:$A$37,0)),IF(COUNTIF('祝日'!$D$2:$D$17,G172)+COUNTIF('祝日'!$D$22:$D$37,G172)&gt;0,"振替休日",IF(COUNTIF('祝日'!$E$2:$E$17,G172)+COUNTIF('祝日'!$E$22:$E$37,G172)&gt;0,"国民の休日",IF(COUNTIF('設定'!$A$11:$A$20,G172)&gt;0,INDEX('設定'!$B$11:$B$20,MATCH(G172,'設定'!$A$11:$A$20,0))&amp;"",""))))))</f>
        <v/>
      </c>
    </row>
    <row r="174" ht="70" customHeight="1">
      <c r="A174" s="22" t="n"/>
      <c r="B174" s="22" t="n"/>
      <c r="C174" s="22" t="n"/>
      <c r="D174" s="22" t="n"/>
      <c r="E174" s="22" t="n"/>
      <c r="F174" s="22" t="n"/>
      <c r="G174" s="22" t="n"/>
    </row>
    <row r="175" ht="20" customHeight="1">
      <c r="A175" s="39">
        <f>IF(MONTH(($A$161-WEEKDAY($A$161,'設定'!$B$3)+1+28))=MONTH($A$161),($A$161-WEEKDAY($A$161,'設定'!$B$3)+1+28),"")</f>
        <v/>
      </c>
      <c r="B175" s="39">
        <f>IF(MONTH(($A$161-WEEKDAY($A$161,'設定'!$B$3)+1+29))=MONTH($A$161),($A$161-WEEKDAY($A$161,'設定'!$B$3)+1+29),"")</f>
        <v/>
      </c>
      <c r="C175" s="39">
        <f>IF(MONTH(($A$161-WEEKDAY($A$161,'設定'!$B$3)+1+30))=MONTH($A$161),($A$161-WEEKDAY($A$161,'設定'!$B$3)+1+30),"")</f>
        <v/>
      </c>
      <c r="D175" s="39">
        <f>IF(MONTH(($A$161-WEEKDAY($A$161,'設定'!$B$3)+1+31))=MONTH($A$161),($A$161-WEEKDAY($A$161,'設定'!$B$3)+1+31),"")</f>
        <v/>
      </c>
      <c r="E175" s="39">
        <f>IF(MONTH(($A$161-WEEKDAY($A$161,'設定'!$B$3)+1+32))=MONTH($A$161),($A$161-WEEKDAY($A$161,'設定'!$B$3)+1+32),"")</f>
        <v/>
      </c>
      <c r="F175" s="39">
        <f>IF(MONTH(($A$161-WEEKDAY($A$161,'設定'!$B$3)+1+33))=MONTH($A$161),($A$161-WEEKDAY($A$161,'設定'!$B$3)+1+33),"")</f>
        <v/>
      </c>
      <c r="G175" s="39">
        <f>IF(MONTH(($A$161-WEEKDAY($A$161,'設定'!$B$3)+1+34))=MONTH($A$161),($A$161-WEEKDAY($A$161,'設定'!$B$3)+1+34),"")</f>
        <v/>
      </c>
    </row>
    <row r="176" ht="12" customHeight="1">
      <c r="A176" s="21">
        <f>IF(A175="","",IFERROR(INDEX('祝日'!$B$2:$B$17,MATCH(A175,'祝日'!$A$2:$A$17,0)),IFERROR(INDEX('祝日'!$B$22:$B$37,MATCH(A175,'祝日'!$A$22:$A$37,0)),IF(COUNTIF('祝日'!$D$2:$D$17,A175)+COUNTIF('祝日'!$D$22:$D$37,A175)&gt;0,"振替休日",IF(COUNTIF('祝日'!$E$2:$E$17,A175)+COUNTIF('祝日'!$E$22:$E$37,A175)&gt;0,"国民の休日",IF(COUNTIF('設定'!$A$11:$A$20,A175)&gt;0,INDEX('設定'!$B$11:$B$20,MATCH(A175,'設定'!$A$11:$A$20,0))&amp;"",""))))))</f>
        <v/>
      </c>
      <c r="B176" s="21">
        <f>IF(B175="","",IFERROR(INDEX('祝日'!$B$2:$B$17,MATCH(B175,'祝日'!$A$2:$A$17,0)),IFERROR(INDEX('祝日'!$B$22:$B$37,MATCH(B175,'祝日'!$A$22:$A$37,0)),IF(COUNTIF('祝日'!$D$2:$D$17,B175)+COUNTIF('祝日'!$D$22:$D$37,B175)&gt;0,"振替休日",IF(COUNTIF('祝日'!$E$2:$E$17,B175)+COUNTIF('祝日'!$E$22:$E$37,B175)&gt;0,"国民の休日",IF(COUNTIF('設定'!$A$11:$A$20,B175)&gt;0,INDEX('設定'!$B$11:$B$20,MATCH(B175,'設定'!$A$11:$A$20,0))&amp;"",""))))))</f>
        <v/>
      </c>
      <c r="C176" s="21">
        <f>IF(C175="","",IFERROR(INDEX('祝日'!$B$2:$B$17,MATCH(C175,'祝日'!$A$2:$A$17,0)),IFERROR(INDEX('祝日'!$B$22:$B$37,MATCH(C175,'祝日'!$A$22:$A$37,0)),IF(COUNTIF('祝日'!$D$2:$D$17,C175)+COUNTIF('祝日'!$D$22:$D$37,C175)&gt;0,"振替休日",IF(COUNTIF('祝日'!$E$2:$E$17,C175)+COUNTIF('祝日'!$E$22:$E$37,C175)&gt;0,"国民の休日",IF(COUNTIF('設定'!$A$11:$A$20,C175)&gt;0,INDEX('設定'!$B$11:$B$20,MATCH(C175,'設定'!$A$11:$A$20,0))&amp;"",""))))))</f>
        <v/>
      </c>
      <c r="D176" s="21">
        <f>IF(D175="","",IFERROR(INDEX('祝日'!$B$2:$B$17,MATCH(D175,'祝日'!$A$2:$A$17,0)),IFERROR(INDEX('祝日'!$B$22:$B$37,MATCH(D175,'祝日'!$A$22:$A$37,0)),IF(COUNTIF('祝日'!$D$2:$D$17,D175)+COUNTIF('祝日'!$D$22:$D$37,D175)&gt;0,"振替休日",IF(COUNTIF('祝日'!$E$2:$E$17,D175)+COUNTIF('祝日'!$E$22:$E$37,D175)&gt;0,"国民の休日",IF(COUNTIF('設定'!$A$11:$A$20,D175)&gt;0,INDEX('設定'!$B$11:$B$20,MATCH(D175,'設定'!$A$11:$A$20,0))&amp;"",""))))))</f>
        <v/>
      </c>
      <c r="E176" s="21">
        <f>IF(E175="","",IFERROR(INDEX('祝日'!$B$2:$B$17,MATCH(E175,'祝日'!$A$2:$A$17,0)),IFERROR(INDEX('祝日'!$B$22:$B$37,MATCH(E175,'祝日'!$A$22:$A$37,0)),IF(COUNTIF('祝日'!$D$2:$D$17,E175)+COUNTIF('祝日'!$D$22:$D$37,E175)&gt;0,"振替休日",IF(COUNTIF('祝日'!$E$2:$E$17,E175)+COUNTIF('祝日'!$E$22:$E$37,E175)&gt;0,"国民の休日",IF(COUNTIF('設定'!$A$11:$A$20,E175)&gt;0,INDEX('設定'!$B$11:$B$20,MATCH(E175,'設定'!$A$11:$A$20,0))&amp;"",""))))))</f>
        <v/>
      </c>
      <c r="F176" s="21">
        <f>IF(F175="","",IFERROR(INDEX('祝日'!$B$2:$B$17,MATCH(F175,'祝日'!$A$2:$A$17,0)),IFERROR(INDEX('祝日'!$B$22:$B$37,MATCH(F175,'祝日'!$A$22:$A$37,0)),IF(COUNTIF('祝日'!$D$2:$D$17,F175)+COUNTIF('祝日'!$D$22:$D$37,F175)&gt;0,"振替休日",IF(COUNTIF('祝日'!$E$2:$E$17,F175)+COUNTIF('祝日'!$E$22:$E$37,F175)&gt;0,"国民の休日",IF(COUNTIF('設定'!$A$11:$A$20,F175)&gt;0,INDEX('設定'!$B$11:$B$20,MATCH(F175,'設定'!$A$11:$A$20,0))&amp;"",""))))))</f>
        <v/>
      </c>
      <c r="G176" s="21">
        <f>IF(G175="","",IFERROR(INDEX('祝日'!$B$2:$B$17,MATCH(G175,'祝日'!$A$2:$A$17,0)),IFERROR(INDEX('祝日'!$B$22:$B$37,MATCH(G175,'祝日'!$A$22:$A$37,0)),IF(COUNTIF('祝日'!$D$2:$D$17,G175)+COUNTIF('祝日'!$D$22:$D$37,G175)&gt;0,"振替休日",IF(COUNTIF('祝日'!$E$2:$E$17,G175)+COUNTIF('祝日'!$E$22:$E$37,G175)&gt;0,"国民の休日",IF(COUNTIF('設定'!$A$11:$A$20,G175)&gt;0,INDEX('設定'!$B$11:$B$20,MATCH(G175,'設定'!$A$11:$A$20,0))&amp;"",""))))))</f>
        <v/>
      </c>
    </row>
    <row r="177" ht="70" customHeight="1">
      <c r="A177" s="22" t="n"/>
      <c r="B177" s="22" t="n"/>
      <c r="C177" s="22" t="n"/>
      <c r="D177" s="22" t="n"/>
      <c r="E177" s="22" t="inlineStr">
        <is>
          <t>上期末・棚卸</t>
        </is>
      </c>
      <c r="F177" s="22" t="n"/>
      <c r="G177" s="22" t="n"/>
    </row>
    <row r="178" ht="20" customHeight="1">
      <c r="A178" s="39">
        <f>IF(MONTH(($A$161-WEEKDAY($A$161,'設定'!$B$3)+1+35))=MONTH($A$161),($A$161-WEEKDAY($A$161,'設定'!$B$3)+1+35),"")</f>
        <v/>
      </c>
      <c r="B178" s="39">
        <f>IF(MONTH(($A$161-WEEKDAY($A$161,'設定'!$B$3)+1+36))=MONTH($A$161),($A$161-WEEKDAY($A$161,'設定'!$B$3)+1+36),"")</f>
        <v/>
      </c>
      <c r="C178" s="39">
        <f>IF(MONTH(($A$161-WEEKDAY($A$161,'設定'!$B$3)+1+37))=MONTH($A$161),($A$161-WEEKDAY($A$161,'設定'!$B$3)+1+37),"")</f>
        <v/>
      </c>
      <c r="D178" s="39">
        <f>IF(MONTH(($A$161-WEEKDAY($A$161,'設定'!$B$3)+1+38))=MONTH($A$161),($A$161-WEEKDAY($A$161,'設定'!$B$3)+1+38),"")</f>
        <v/>
      </c>
      <c r="E178" s="39">
        <f>IF(MONTH(($A$161-WEEKDAY($A$161,'設定'!$B$3)+1+39))=MONTH($A$161),($A$161-WEEKDAY($A$161,'設定'!$B$3)+1+39),"")</f>
        <v/>
      </c>
      <c r="F178" s="39">
        <f>IF(MONTH(($A$161-WEEKDAY($A$161,'設定'!$B$3)+1+40))=MONTH($A$161),($A$161-WEEKDAY($A$161,'設定'!$B$3)+1+40),"")</f>
        <v/>
      </c>
      <c r="G178" s="39">
        <f>IF(MONTH(($A$161-WEEKDAY($A$161,'設定'!$B$3)+1+41))=MONTH($A$161),($A$161-WEEKDAY($A$161,'設定'!$B$3)+1+41),"")</f>
        <v/>
      </c>
    </row>
    <row r="179" ht="12" customHeight="1">
      <c r="A179" s="21">
        <f>IF(A178="","",IFERROR(INDEX('祝日'!$B$2:$B$17,MATCH(A178,'祝日'!$A$2:$A$17,0)),IFERROR(INDEX('祝日'!$B$22:$B$37,MATCH(A178,'祝日'!$A$22:$A$37,0)),IF(COUNTIF('祝日'!$D$2:$D$17,A178)+COUNTIF('祝日'!$D$22:$D$37,A178)&gt;0,"振替休日",IF(COUNTIF('祝日'!$E$2:$E$17,A178)+COUNTIF('祝日'!$E$22:$E$37,A178)&gt;0,"国民の休日",IF(COUNTIF('設定'!$A$11:$A$20,A178)&gt;0,INDEX('設定'!$B$11:$B$20,MATCH(A178,'設定'!$A$11:$A$20,0))&amp;"",""))))))</f>
        <v/>
      </c>
      <c r="B179" s="21">
        <f>IF(B178="","",IFERROR(INDEX('祝日'!$B$2:$B$17,MATCH(B178,'祝日'!$A$2:$A$17,0)),IFERROR(INDEX('祝日'!$B$22:$B$37,MATCH(B178,'祝日'!$A$22:$A$37,0)),IF(COUNTIF('祝日'!$D$2:$D$17,B178)+COUNTIF('祝日'!$D$22:$D$37,B178)&gt;0,"振替休日",IF(COUNTIF('祝日'!$E$2:$E$17,B178)+COUNTIF('祝日'!$E$22:$E$37,B178)&gt;0,"国民の休日",IF(COUNTIF('設定'!$A$11:$A$20,B178)&gt;0,INDEX('設定'!$B$11:$B$20,MATCH(B178,'設定'!$A$11:$A$20,0))&amp;"",""))))))</f>
        <v/>
      </c>
      <c r="C179" s="21">
        <f>IF(C178="","",IFERROR(INDEX('祝日'!$B$2:$B$17,MATCH(C178,'祝日'!$A$2:$A$17,0)),IFERROR(INDEX('祝日'!$B$22:$B$37,MATCH(C178,'祝日'!$A$22:$A$37,0)),IF(COUNTIF('祝日'!$D$2:$D$17,C178)+COUNTIF('祝日'!$D$22:$D$37,C178)&gt;0,"振替休日",IF(COUNTIF('祝日'!$E$2:$E$17,C178)+COUNTIF('祝日'!$E$22:$E$37,C178)&gt;0,"国民の休日",IF(COUNTIF('設定'!$A$11:$A$20,C178)&gt;0,INDEX('設定'!$B$11:$B$20,MATCH(C178,'設定'!$A$11:$A$20,0))&amp;"",""))))))</f>
        <v/>
      </c>
      <c r="D179" s="21">
        <f>IF(D178="","",IFERROR(INDEX('祝日'!$B$2:$B$17,MATCH(D178,'祝日'!$A$2:$A$17,0)),IFERROR(INDEX('祝日'!$B$22:$B$37,MATCH(D178,'祝日'!$A$22:$A$37,0)),IF(COUNTIF('祝日'!$D$2:$D$17,D178)+COUNTIF('祝日'!$D$22:$D$37,D178)&gt;0,"振替休日",IF(COUNTIF('祝日'!$E$2:$E$17,D178)+COUNTIF('祝日'!$E$22:$E$37,D178)&gt;0,"国民の休日",IF(COUNTIF('設定'!$A$11:$A$20,D178)&gt;0,INDEX('設定'!$B$11:$B$20,MATCH(D178,'設定'!$A$11:$A$20,0))&amp;"",""))))))</f>
        <v/>
      </c>
      <c r="E179" s="21">
        <f>IF(E178="","",IFERROR(INDEX('祝日'!$B$2:$B$17,MATCH(E178,'祝日'!$A$2:$A$17,0)),IFERROR(INDEX('祝日'!$B$22:$B$37,MATCH(E178,'祝日'!$A$22:$A$37,0)),IF(COUNTIF('祝日'!$D$2:$D$17,E178)+COUNTIF('祝日'!$D$22:$D$37,E178)&gt;0,"振替休日",IF(COUNTIF('祝日'!$E$2:$E$17,E178)+COUNTIF('祝日'!$E$22:$E$37,E178)&gt;0,"国民の休日",IF(COUNTIF('設定'!$A$11:$A$20,E178)&gt;0,INDEX('設定'!$B$11:$B$20,MATCH(E178,'設定'!$A$11:$A$20,0))&amp;"",""))))))</f>
        <v/>
      </c>
      <c r="F179" s="21">
        <f>IF(F178="","",IFERROR(INDEX('祝日'!$B$2:$B$17,MATCH(F178,'祝日'!$A$2:$A$17,0)),IFERROR(INDEX('祝日'!$B$22:$B$37,MATCH(F178,'祝日'!$A$22:$A$37,0)),IF(COUNTIF('祝日'!$D$2:$D$17,F178)+COUNTIF('祝日'!$D$22:$D$37,F178)&gt;0,"振替休日",IF(COUNTIF('祝日'!$E$2:$E$17,F178)+COUNTIF('祝日'!$E$22:$E$37,F178)&gt;0,"国民の休日",IF(COUNTIF('設定'!$A$11:$A$20,F178)&gt;0,INDEX('設定'!$B$11:$B$20,MATCH(F178,'設定'!$A$11:$A$20,0))&amp;"",""))))))</f>
        <v/>
      </c>
      <c r="G179" s="21">
        <f>IF(G178="","",IFERROR(INDEX('祝日'!$B$2:$B$17,MATCH(G178,'祝日'!$A$2:$A$17,0)),IFERROR(INDEX('祝日'!$B$22:$B$37,MATCH(G178,'祝日'!$A$22:$A$37,0)),IF(COUNTIF('祝日'!$D$2:$D$17,G178)+COUNTIF('祝日'!$D$22:$D$37,G178)&gt;0,"振替休日",IF(COUNTIF('祝日'!$E$2:$E$17,G178)+COUNTIF('祝日'!$E$22:$E$37,G178)&gt;0,"国民の休日",IF(COUNTIF('設定'!$A$11:$A$20,G178)&gt;0,INDEX('設定'!$B$11:$B$20,MATCH(G178,'設定'!$A$11:$A$20,0))&amp;"",""))))))</f>
        <v/>
      </c>
    </row>
    <row r="180" ht="70" customHeight="1">
      <c r="A180" s="22" t="n"/>
      <c r="B180" s="22" t="n"/>
      <c r="C180" s="22" t="n"/>
      <c r="D180" s="22" t="n"/>
      <c r="E180" s="22" t="n"/>
      <c r="F180" s="22" t="n"/>
      <c r="G180" s="22" t="n"/>
    </row>
    <row r="181" ht="34" customHeight="1">
      <c r="A181" s="38">
        <f>DATE('設定'!$B$2+INT(('設定'!$B$4-1+9)/12),MOD('設定'!$B$4-1+9,12)+1,1)</f>
        <v/>
      </c>
      <c r="B181" s="28" t="n"/>
      <c r="C181" s="28" t="n"/>
      <c r="D181" s="28" t="n"/>
      <c r="E181" s="28" t="n"/>
      <c r="F181" s="28" t="n"/>
      <c r="G181" s="28" t="n"/>
    </row>
    <row r="182" ht="18" customHeight="1">
      <c r="A182" s="32">
        <f>CHOOSE(MOD(0+IF('設定'!$B$3=2,1,0),7)+1,"日","月","火","水","木","金","土")</f>
        <v/>
      </c>
      <c r="B182" s="32">
        <f>CHOOSE(MOD(1+IF('設定'!$B$3=2,1,0),7)+1,"日","月","火","水","木","金","土")</f>
        <v/>
      </c>
      <c r="C182" s="32">
        <f>CHOOSE(MOD(2+IF('設定'!$B$3=2,1,0),7)+1,"日","月","火","水","木","金","土")</f>
        <v/>
      </c>
      <c r="D182" s="32">
        <f>CHOOSE(MOD(3+IF('設定'!$B$3=2,1,0),7)+1,"日","月","火","水","木","金","土")</f>
        <v/>
      </c>
      <c r="E182" s="32">
        <f>CHOOSE(MOD(4+IF('設定'!$B$3=2,1,0),7)+1,"日","月","火","水","木","金","土")</f>
        <v/>
      </c>
      <c r="F182" s="32">
        <f>CHOOSE(MOD(5+IF('設定'!$B$3=2,1,0),7)+1,"日","月","火","水","木","金","土")</f>
        <v/>
      </c>
      <c r="G182" s="32">
        <f>CHOOSE(MOD(6+IF('設定'!$B$3=2,1,0),7)+1,"日","月","火","水","木","金","土")</f>
        <v/>
      </c>
    </row>
    <row r="183" ht="20" customHeight="1">
      <c r="A183" s="39">
        <f>IF(MONTH(($A$181-WEEKDAY($A$181,'設定'!$B$3)+1+0))=MONTH($A$181),($A$181-WEEKDAY($A$181,'設定'!$B$3)+1+0),"")</f>
        <v/>
      </c>
      <c r="B183" s="39">
        <f>IF(MONTH(($A$181-WEEKDAY($A$181,'設定'!$B$3)+1+1))=MONTH($A$181),($A$181-WEEKDAY($A$181,'設定'!$B$3)+1+1),"")</f>
        <v/>
      </c>
      <c r="C183" s="39">
        <f>IF(MONTH(($A$181-WEEKDAY($A$181,'設定'!$B$3)+1+2))=MONTH($A$181),($A$181-WEEKDAY($A$181,'設定'!$B$3)+1+2),"")</f>
        <v/>
      </c>
      <c r="D183" s="39">
        <f>IF(MONTH(($A$181-WEEKDAY($A$181,'設定'!$B$3)+1+3))=MONTH($A$181),($A$181-WEEKDAY($A$181,'設定'!$B$3)+1+3),"")</f>
        <v/>
      </c>
      <c r="E183" s="39">
        <f>IF(MONTH(($A$181-WEEKDAY($A$181,'設定'!$B$3)+1+4))=MONTH($A$181),($A$181-WEEKDAY($A$181,'設定'!$B$3)+1+4),"")</f>
        <v/>
      </c>
      <c r="F183" s="39">
        <f>IF(MONTH(($A$181-WEEKDAY($A$181,'設定'!$B$3)+1+5))=MONTH($A$181),($A$181-WEEKDAY($A$181,'設定'!$B$3)+1+5),"")</f>
        <v/>
      </c>
      <c r="G183" s="39">
        <f>IF(MONTH(($A$181-WEEKDAY($A$181,'設定'!$B$3)+1+6))=MONTH($A$181),($A$181-WEEKDAY($A$181,'設定'!$B$3)+1+6),"")</f>
        <v/>
      </c>
    </row>
    <row r="184" ht="12" customHeight="1">
      <c r="A184" s="21">
        <f>IF(A183="","",IFERROR(INDEX('祝日'!$B$2:$B$17,MATCH(A183,'祝日'!$A$2:$A$17,0)),IFERROR(INDEX('祝日'!$B$22:$B$37,MATCH(A183,'祝日'!$A$22:$A$37,0)),IF(COUNTIF('祝日'!$D$2:$D$17,A183)+COUNTIF('祝日'!$D$22:$D$37,A183)&gt;0,"振替休日",IF(COUNTIF('祝日'!$E$2:$E$17,A183)+COUNTIF('祝日'!$E$22:$E$37,A183)&gt;0,"国民の休日",IF(COUNTIF('設定'!$A$11:$A$20,A183)&gt;0,INDEX('設定'!$B$11:$B$20,MATCH(A183,'設定'!$A$11:$A$20,0))&amp;"",""))))))</f>
        <v/>
      </c>
      <c r="B184" s="21">
        <f>IF(B183="","",IFERROR(INDEX('祝日'!$B$2:$B$17,MATCH(B183,'祝日'!$A$2:$A$17,0)),IFERROR(INDEX('祝日'!$B$22:$B$37,MATCH(B183,'祝日'!$A$22:$A$37,0)),IF(COUNTIF('祝日'!$D$2:$D$17,B183)+COUNTIF('祝日'!$D$22:$D$37,B183)&gt;0,"振替休日",IF(COUNTIF('祝日'!$E$2:$E$17,B183)+COUNTIF('祝日'!$E$22:$E$37,B183)&gt;0,"国民の休日",IF(COUNTIF('設定'!$A$11:$A$20,B183)&gt;0,INDEX('設定'!$B$11:$B$20,MATCH(B183,'設定'!$A$11:$A$20,0))&amp;"",""))))))</f>
        <v/>
      </c>
      <c r="C184" s="21">
        <f>IF(C183="","",IFERROR(INDEX('祝日'!$B$2:$B$17,MATCH(C183,'祝日'!$A$2:$A$17,0)),IFERROR(INDEX('祝日'!$B$22:$B$37,MATCH(C183,'祝日'!$A$22:$A$37,0)),IF(COUNTIF('祝日'!$D$2:$D$17,C183)+COUNTIF('祝日'!$D$22:$D$37,C183)&gt;0,"振替休日",IF(COUNTIF('祝日'!$E$2:$E$17,C183)+COUNTIF('祝日'!$E$22:$E$37,C183)&gt;0,"国民の休日",IF(COUNTIF('設定'!$A$11:$A$20,C183)&gt;0,INDEX('設定'!$B$11:$B$20,MATCH(C183,'設定'!$A$11:$A$20,0))&amp;"",""))))))</f>
        <v/>
      </c>
      <c r="D184" s="21">
        <f>IF(D183="","",IFERROR(INDEX('祝日'!$B$2:$B$17,MATCH(D183,'祝日'!$A$2:$A$17,0)),IFERROR(INDEX('祝日'!$B$22:$B$37,MATCH(D183,'祝日'!$A$22:$A$37,0)),IF(COUNTIF('祝日'!$D$2:$D$17,D183)+COUNTIF('祝日'!$D$22:$D$37,D183)&gt;0,"振替休日",IF(COUNTIF('祝日'!$E$2:$E$17,D183)+COUNTIF('祝日'!$E$22:$E$37,D183)&gt;0,"国民の休日",IF(COUNTIF('設定'!$A$11:$A$20,D183)&gt;0,INDEX('設定'!$B$11:$B$20,MATCH(D183,'設定'!$A$11:$A$20,0))&amp;"",""))))))</f>
        <v/>
      </c>
      <c r="E184" s="21">
        <f>IF(E183="","",IFERROR(INDEX('祝日'!$B$2:$B$17,MATCH(E183,'祝日'!$A$2:$A$17,0)),IFERROR(INDEX('祝日'!$B$22:$B$37,MATCH(E183,'祝日'!$A$22:$A$37,0)),IF(COUNTIF('祝日'!$D$2:$D$17,E183)+COUNTIF('祝日'!$D$22:$D$37,E183)&gt;0,"振替休日",IF(COUNTIF('祝日'!$E$2:$E$17,E183)+COUNTIF('祝日'!$E$22:$E$37,E183)&gt;0,"国民の休日",IF(COUNTIF('設定'!$A$11:$A$20,E183)&gt;0,INDEX('設定'!$B$11:$B$20,MATCH(E183,'設定'!$A$11:$A$20,0))&amp;"",""))))))</f>
        <v/>
      </c>
      <c r="F184" s="21">
        <f>IF(F183="","",IFERROR(INDEX('祝日'!$B$2:$B$17,MATCH(F183,'祝日'!$A$2:$A$17,0)),IFERROR(INDEX('祝日'!$B$22:$B$37,MATCH(F183,'祝日'!$A$22:$A$37,0)),IF(COUNTIF('祝日'!$D$2:$D$17,F183)+COUNTIF('祝日'!$D$22:$D$37,F183)&gt;0,"振替休日",IF(COUNTIF('祝日'!$E$2:$E$17,F183)+COUNTIF('祝日'!$E$22:$E$37,F183)&gt;0,"国民の休日",IF(COUNTIF('設定'!$A$11:$A$20,F183)&gt;0,INDEX('設定'!$B$11:$B$20,MATCH(F183,'設定'!$A$11:$A$20,0))&amp;"",""))))))</f>
        <v/>
      </c>
      <c r="G184" s="21">
        <f>IF(G183="","",IFERROR(INDEX('祝日'!$B$2:$B$17,MATCH(G183,'祝日'!$A$2:$A$17,0)),IFERROR(INDEX('祝日'!$B$22:$B$37,MATCH(G183,'祝日'!$A$22:$A$37,0)),IF(COUNTIF('祝日'!$D$2:$D$17,G183)+COUNTIF('祝日'!$D$22:$D$37,G183)&gt;0,"振替休日",IF(COUNTIF('祝日'!$E$2:$E$17,G183)+COUNTIF('祝日'!$E$22:$E$37,G183)&gt;0,"国民の休日",IF(COUNTIF('設定'!$A$11:$A$20,G183)&gt;0,INDEX('設定'!$B$11:$B$20,MATCH(G183,'設定'!$A$11:$A$20,0))&amp;"",""))))))</f>
        <v/>
      </c>
    </row>
    <row r="185" ht="70" customHeight="1">
      <c r="A185" s="22" t="n"/>
      <c r="B185" s="22" t="n"/>
      <c r="C185" s="22" t="n"/>
      <c r="D185" s="22" t="n"/>
      <c r="E185" s="22" t="n"/>
      <c r="F185" s="22" t="n"/>
      <c r="G185" s="22" t="n"/>
    </row>
    <row r="186" ht="20" customHeight="1">
      <c r="A186" s="39">
        <f>IF(MONTH(($A$181-WEEKDAY($A$181,'設定'!$B$3)+1+7))=MONTH($A$181),($A$181-WEEKDAY($A$181,'設定'!$B$3)+1+7),"")</f>
        <v/>
      </c>
      <c r="B186" s="39">
        <f>IF(MONTH(($A$181-WEEKDAY($A$181,'設定'!$B$3)+1+8))=MONTH($A$181),($A$181-WEEKDAY($A$181,'設定'!$B$3)+1+8),"")</f>
        <v/>
      </c>
      <c r="C186" s="39">
        <f>IF(MONTH(($A$181-WEEKDAY($A$181,'設定'!$B$3)+1+9))=MONTH($A$181),($A$181-WEEKDAY($A$181,'設定'!$B$3)+1+9),"")</f>
        <v/>
      </c>
      <c r="D186" s="39">
        <f>IF(MONTH(($A$181-WEEKDAY($A$181,'設定'!$B$3)+1+10))=MONTH($A$181),($A$181-WEEKDAY($A$181,'設定'!$B$3)+1+10),"")</f>
        <v/>
      </c>
      <c r="E186" s="39">
        <f>IF(MONTH(($A$181-WEEKDAY($A$181,'設定'!$B$3)+1+11))=MONTH($A$181),($A$181-WEEKDAY($A$181,'設定'!$B$3)+1+11),"")</f>
        <v/>
      </c>
      <c r="F186" s="39">
        <f>IF(MONTH(($A$181-WEEKDAY($A$181,'設定'!$B$3)+1+12))=MONTH($A$181),($A$181-WEEKDAY($A$181,'設定'!$B$3)+1+12),"")</f>
        <v/>
      </c>
      <c r="G186" s="39">
        <f>IF(MONTH(($A$181-WEEKDAY($A$181,'設定'!$B$3)+1+13))=MONTH($A$181),($A$181-WEEKDAY($A$181,'設定'!$B$3)+1+13),"")</f>
        <v/>
      </c>
    </row>
    <row r="187" ht="12" customHeight="1">
      <c r="A187" s="21">
        <f>IF(A186="","",IFERROR(INDEX('祝日'!$B$2:$B$17,MATCH(A186,'祝日'!$A$2:$A$17,0)),IFERROR(INDEX('祝日'!$B$22:$B$37,MATCH(A186,'祝日'!$A$22:$A$37,0)),IF(COUNTIF('祝日'!$D$2:$D$17,A186)+COUNTIF('祝日'!$D$22:$D$37,A186)&gt;0,"振替休日",IF(COUNTIF('祝日'!$E$2:$E$17,A186)+COUNTIF('祝日'!$E$22:$E$37,A186)&gt;0,"国民の休日",IF(COUNTIF('設定'!$A$11:$A$20,A186)&gt;0,INDEX('設定'!$B$11:$B$20,MATCH(A186,'設定'!$A$11:$A$20,0))&amp;"",""))))))</f>
        <v/>
      </c>
      <c r="B187" s="21">
        <f>IF(B186="","",IFERROR(INDEX('祝日'!$B$2:$B$17,MATCH(B186,'祝日'!$A$2:$A$17,0)),IFERROR(INDEX('祝日'!$B$22:$B$37,MATCH(B186,'祝日'!$A$22:$A$37,0)),IF(COUNTIF('祝日'!$D$2:$D$17,B186)+COUNTIF('祝日'!$D$22:$D$37,B186)&gt;0,"振替休日",IF(COUNTIF('祝日'!$E$2:$E$17,B186)+COUNTIF('祝日'!$E$22:$E$37,B186)&gt;0,"国民の休日",IF(COUNTIF('設定'!$A$11:$A$20,B186)&gt;0,INDEX('設定'!$B$11:$B$20,MATCH(B186,'設定'!$A$11:$A$20,0))&amp;"",""))))))</f>
        <v/>
      </c>
      <c r="C187" s="21">
        <f>IF(C186="","",IFERROR(INDEX('祝日'!$B$2:$B$17,MATCH(C186,'祝日'!$A$2:$A$17,0)),IFERROR(INDEX('祝日'!$B$22:$B$37,MATCH(C186,'祝日'!$A$22:$A$37,0)),IF(COUNTIF('祝日'!$D$2:$D$17,C186)+COUNTIF('祝日'!$D$22:$D$37,C186)&gt;0,"振替休日",IF(COUNTIF('祝日'!$E$2:$E$17,C186)+COUNTIF('祝日'!$E$22:$E$37,C186)&gt;0,"国民の休日",IF(COUNTIF('設定'!$A$11:$A$20,C186)&gt;0,INDEX('設定'!$B$11:$B$20,MATCH(C186,'設定'!$A$11:$A$20,0))&amp;"",""))))))</f>
        <v/>
      </c>
      <c r="D187" s="21">
        <f>IF(D186="","",IFERROR(INDEX('祝日'!$B$2:$B$17,MATCH(D186,'祝日'!$A$2:$A$17,0)),IFERROR(INDEX('祝日'!$B$22:$B$37,MATCH(D186,'祝日'!$A$22:$A$37,0)),IF(COUNTIF('祝日'!$D$2:$D$17,D186)+COUNTIF('祝日'!$D$22:$D$37,D186)&gt;0,"振替休日",IF(COUNTIF('祝日'!$E$2:$E$17,D186)+COUNTIF('祝日'!$E$22:$E$37,D186)&gt;0,"国民の休日",IF(COUNTIF('設定'!$A$11:$A$20,D186)&gt;0,INDEX('設定'!$B$11:$B$20,MATCH(D186,'設定'!$A$11:$A$20,0))&amp;"",""))))))</f>
        <v/>
      </c>
      <c r="E187" s="21">
        <f>IF(E186="","",IFERROR(INDEX('祝日'!$B$2:$B$17,MATCH(E186,'祝日'!$A$2:$A$17,0)),IFERROR(INDEX('祝日'!$B$22:$B$37,MATCH(E186,'祝日'!$A$22:$A$37,0)),IF(COUNTIF('祝日'!$D$2:$D$17,E186)+COUNTIF('祝日'!$D$22:$D$37,E186)&gt;0,"振替休日",IF(COUNTIF('祝日'!$E$2:$E$17,E186)+COUNTIF('祝日'!$E$22:$E$37,E186)&gt;0,"国民の休日",IF(COUNTIF('設定'!$A$11:$A$20,E186)&gt;0,INDEX('設定'!$B$11:$B$20,MATCH(E186,'設定'!$A$11:$A$20,0))&amp;"",""))))))</f>
        <v/>
      </c>
      <c r="F187" s="21">
        <f>IF(F186="","",IFERROR(INDEX('祝日'!$B$2:$B$17,MATCH(F186,'祝日'!$A$2:$A$17,0)),IFERROR(INDEX('祝日'!$B$22:$B$37,MATCH(F186,'祝日'!$A$22:$A$37,0)),IF(COUNTIF('祝日'!$D$2:$D$17,F186)+COUNTIF('祝日'!$D$22:$D$37,F186)&gt;0,"振替休日",IF(COUNTIF('祝日'!$E$2:$E$17,F186)+COUNTIF('祝日'!$E$22:$E$37,F186)&gt;0,"国民の休日",IF(COUNTIF('設定'!$A$11:$A$20,F186)&gt;0,INDEX('設定'!$B$11:$B$20,MATCH(F186,'設定'!$A$11:$A$20,0))&amp;"",""))))))</f>
        <v/>
      </c>
      <c r="G187" s="21">
        <f>IF(G186="","",IFERROR(INDEX('祝日'!$B$2:$B$17,MATCH(G186,'祝日'!$A$2:$A$17,0)),IFERROR(INDEX('祝日'!$B$22:$B$37,MATCH(G186,'祝日'!$A$22:$A$37,0)),IF(COUNTIF('祝日'!$D$2:$D$17,G186)+COUNTIF('祝日'!$D$22:$D$37,G186)&gt;0,"振替休日",IF(COUNTIF('祝日'!$E$2:$E$17,G186)+COUNTIF('祝日'!$E$22:$E$37,G186)&gt;0,"国民の休日",IF(COUNTIF('設定'!$A$11:$A$20,G186)&gt;0,INDEX('設定'!$B$11:$B$20,MATCH(G186,'設定'!$A$11:$A$20,0))&amp;"",""))))))</f>
        <v/>
      </c>
    </row>
    <row r="188" ht="70" customHeight="1">
      <c r="A188" s="22" t="n"/>
      <c r="B188" s="22" t="n"/>
      <c r="C188" s="22" t="n"/>
      <c r="D188" s="22" t="n"/>
      <c r="E188" s="22" t="n"/>
      <c r="F188" s="22" t="n"/>
      <c r="G188" s="22" t="n"/>
    </row>
    <row r="189" ht="20" customHeight="1">
      <c r="A189" s="39">
        <f>IF(MONTH(($A$181-WEEKDAY($A$181,'設定'!$B$3)+1+14))=MONTH($A$181),($A$181-WEEKDAY($A$181,'設定'!$B$3)+1+14),"")</f>
        <v/>
      </c>
      <c r="B189" s="39">
        <f>IF(MONTH(($A$181-WEEKDAY($A$181,'設定'!$B$3)+1+15))=MONTH($A$181),($A$181-WEEKDAY($A$181,'設定'!$B$3)+1+15),"")</f>
        <v/>
      </c>
      <c r="C189" s="39">
        <f>IF(MONTH(($A$181-WEEKDAY($A$181,'設定'!$B$3)+1+16))=MONTH($A$181),($A$181-WEEKDAY($A$181,'設定'!$B$3)+1+16),"")</f>
        <v/>
      </c>
      <c r="D189" s="39">
        <f>IF(MONTH(($A$181-WEEKDAY($A$181,'設定'!$B$3)+1+17))=MONTH($A$181),($A$181-WEEKDAY($A$181,'設定'!$B$3)+1+17),"")</f>
        <v/>
      </c>
      <c r="E189" s="39">
        <f>IF(MONTH(($A$181-WEEKDAY($A$181,'設定'!$B$3)+1+18))=MONTH($A$181),($A$181-WEEKDAY($A$181,'設定'!$B$3)+1+18),"")</f>
        <v/>
      </c>
      <c r="F189" s="39">
        <f>IF(MONTH(($A$181-WEEKDAY($A$181,'設定'!$B$3)+1+19))=MONTH($A$181),($A$181-WEEKDAY($A$181,'設定'!$B$3)+1+19),"")</f>
        <v/>
      </c>
      <c r="G189" s="39">
        <f>IF(MONTH(($A$181-WEEKDAY($A$181,'設定'!$B$3)+1+20))=MONTH($A$181),($A$181-WEEKDAY($A$181,'設定'!$B$3)+1+20),"")</f>
        <v/>
      </c>
    </row>
    <row r="190" ht="12" customHeight="1">
      <c r="A190" s="21">
        <f>IF(A189="","",IFERROR(INDEX('祝日'!$B$2:$B$17,MATCH(A189,'祝日'!$A$2:$A$17,0)),IFERROR(INDEX('祝日'!$B$22:$B$37,MATCH(A189,'祝日'!$A$22:$A$37,0)),IF(COUNTIF('祝日'!$D$2:$D$17,A189)+COUNTIF('祝日'!$D$22:$D$37,A189)&gt;0,"振替休日",IF(COUNTIF('祝日'!$E$2:$E$17,A189)+COUNTIF('祝日'!$E$22:$E$37,A189)&gt;0,"国民の休日",IF(COUNTIF('設定'!$A$11:$A$20,A189)&gt;0,INDEX('設定'!$B$11:$B$20,MATCH(A189,'設定'!$A$11:$A$20,0))&amp;"",""))))))</f>
        <v/>
      </c>
      <c r="B190" s="21">
        <f>IF(B189="","",IFERROR(INDEX('祝日'!$B$2:$B$17,MATCH(B189,'祝日'!$A$2:$A$17,0)),IFERROR(INDEX('祝日'!$B$22:$B$37,MATCH(B189,'祝日'!$A$22:$A$37,0)),IF(COUNTIF('祝日'!$D$2:$D$17,B189)+COUNTIF('祝日'!$D$22:$D$37,B189)&gt;0,"振替休日",IF(COUNTIF('祝日'!$E$2:$E$17,B189)+COUNTIF('祝日'!$E$22:$E$37,B189)&gt;0,"国民の休日",IF(COUNTIF('設定'!$A$11:$A$20,B189)&gt;0,INDEX('設定'!$B$11:$B$20,MATCH(B189,'設定'!$A$11:$A$20,0))&amp;"",""))))))</f>
        <v/>
      </c>
      <c r="C190" s="21">
        <f>IF(C189="","",IFERROR(INDEX('祝日'!$B$2:$B$17,MATCH(C189,'祝日'!$A$2:$A$17,0)),IFERROR(INDEX('祝日'!$B$22:$B$37,MATCH(C189,'祝日'!$A$22:$A$37,0)),IF(COUNTIF('祝日'!$D$2:$D$17,C189)+COUNTIF('祝日'!$D$22:$D$37,C189)&gt;0,"振替休日",IF(COUNTIF('祝日'!$E$2:$E$17,C189)+COUNTIF('祝日'!$E$22:$E$37,C189)&gt;0,"国民の休日",IF(COUNTIF('設定'!$A$11:$A$20,C189)&gt;0,INDEX('設定'!$B$11:$B$20,MATCH(C189,'設定'!$A$11:$A$20,0))&amp;"",""))))))</f>
        <v/>
      </c>
      <c r="D190" s="21">
        <f>IF(D189="","",IFERROR(INDEX('祝日'!$B$2:$B$17,MATCH(D189,'祝日'!$A$2:$A$17,0)),IFERROR(INDEX('祝日'!$B$22:$B$37,MATCH(D189,'祝日'!$A$22:$A$37,0)),IF(COUNTIF('祝日'!$D$2:$D$17,D189)+COUNTIF('祝日'!$D$22:$D$37,D189)&gt;0,"振替休日",IF(COUNTIF('祝日'!$E$2:$E$17,D189)+COUNTIF('祝日'!$E$22:$E$37,D189)&gt;0,"国民の休日",IF(COUNTIF('設定'!$A$11:$A$20,D189)&gt;0,INDEX('設定'!$B$11:$B$20,MATCH(D189,'設定'!$A$11:$A$20,0))&amp;"",""))))))</f>
        <v/>
      </c>
      <c r="E190" s="21">
        <f>IF(E189="","",IFERROR(INDEX('祝日'!$B$2:$B$17,MATCH(E189,'祝日'!$A$2:$A$17,0)),IFERROR(INDEX('祝日'!$B$22:$B$37,MATCH(E189,'祝日'!$A$22:$A$37,0)),IF(COUNTIF('祝日'!$D$2:$D$17,E189)+COUNTIF('祝日'!$D$22:$D$37,E189)&gt;0,"振替休日",IF(COUNTIF('祝日'!$E$2:$E$17,E189)+COUNTIF('祝日'!$E$22:$E$37,E189)&gt;0,"国民の休日",IF(COUNTIF('設定'!$A$11:$A$20,E189)&gt;0,INDEX('設定'!$B$11:$B$20,MATCH(E189,'設定'!$A$11:$A$20,0))&amp;"",""))))))</f>
        <v/>
      </c>
      <c r="F190" s="21">
        <f>IF(F189="","",IFERROR(INDEX('祝日'!$B$2:$B$17,MATCH(F189,'祝日'!$A$2:$A$17,0)),IFERROR(INDEX('祝日'!$B$22:$B$37,MATCH(F189,'祝日'!$A$22:$A$37,0)),IF(COUNTIF('祝日'!$D$2:$D$17,F189)+COUNTIF('祝日'!$D$22:$D$37,F189)&gt;0,"振替休日",IF(COUNTIF('祝日'!$E$2:$E$17,F189)+COUNTIF('祝日'!$E$22:$E$37,F189)&gt;0,"国民の休日",IF(COUNTIF('設定'!$A$11:$A$20,F189)&gt;0,INDEX('設定'!$B$11:$B$20,MATCH(F189,'設定'!$A$11:$A$20,0))&amp;"",""))))))</f>
        <v/>
      </c>
      <c r="G190" s="21">
        <f>IF(G189="","",IFERROR(INDEX('祝日'!$B$2:$B$17,MATCH(G189,'祝日'!$A$2:$A$17,0)),IFERROR(INDEX('祝日'!$B$22:$B$37,MATCH(G189,'祝日'!$A$22:$A$37,0)),IF(COUNTIF('祝日'!$D$2:$D$17,G189)+COUNTIF('祝日'!$D$22:$D$37,G189)&gt;0,"振替休日",IF(COUNTIF('祝日'!$E$2:$E$17,G189)+COUNTIF('祝日'!$E$22:$E$37,G189)&gt;0,"国民の休日",IF(COUNTIF('設定'!$A$11:$A$20,G189)&gt;0,INDEX('設定'!$B$11:$B$20,MATCH(G189,'設定'!$A$11:$A$20,0))&amp;"",""))))))</f>
        <v/>
      </c>
    </row>
    <row r="191" ht="70" customHeight="1">
      <c r="A191" s="22" t="n"/>
      <c r="B191" s="22" t="n"/>
      <c r="C191" s="22" t="n"/>
      <c r="D191" s="22" t="n"/>
      <c r="E191" s="22" t="n"/>
      <c r="F191" s="22" t="inlineStr">
        <is>
          <t>全社会議</t>
        </is>
      </c>
      <c r="G191" s="22" t="n"/>
    </row>
    <row r="192" ht="20" customHeight="1">
      <c r="A192" s="39">
        <f>IF(MONTH(($A$181-WEEKDAY($A$181,'設定'!$B$3)+1+21))=MONTH($A$181),($A$181-WEEKDAY($A$181,'設定'!$B$3)+1+21),"")</f>
        <v/>
      </c>
      <c r="B192" s="39">
        <f>IF(MONTH(($A$181-WEEKDAY($A$181,'設定'!$B$3)+1+22))=MONTH($A$181),($A$181-WEEKDAY($A$181,'設定'!$B$3)+1+22),"")</f>
        <v/>
      </c>
      <c r="C192" s="39">
        <f>IF(MONTH(($A$181-WEEKDAY($A$181,'設定'!$B$3)+1+23))=MONTH($A$181),($A$181-WEEKDAY($A$181,'設定'!$B$3)+1+23),"")</f>
        <v/>
      </c>
      <c r="D192" s="39">
        <f>IF(MONTH(($A$181-WEEKDAY($A$181,'設定'!$B$3)+1+24))=MONTH($A$181),($A$181-WEEKDAY($A$181,'設定'!$B$3)+1+24),"")</f>
        <v/>
      </c>
      <c r="E192" s="39">
        <f>IF(MONTH(($A$181-WEEKDAY($A$181,'設定'!$B$3)+1+25))=MONTH($A$181),($A$181-WEEKDAY($A$181,'設定'!$B$3)+1+25),"")</f>
        <v/>
      </c>
      <c r="F192" s="39">
        <f>IF(MONTH(($A$181-WEEKDAY($A$181,'設定'!$B$3)+1+26))=MONTH($A$181),($A$181-WEEKDAY($A$181,'設定'!$B$3)+1+26),"")</f>
        <v/>
      </c>
      <c r="G192" s="39">
        <f>IF(MONTH(($A$181-WEEKDAY($A$181,'設定'!$B$3)+1+27))=MONTH($A$181),($A$181-WEEKDAY($A$181,'設定'!$B$3)+1+27),"")</f>
        <v/>
      </c>
    </row>
    <row r="193" ht="12" customHeight="1">
      <c r="A193" s="21">
        <f>IF(A192="","",IFERROR(INDEX('祝日'!$B$2:$B$17,MATCH(A192,'祝日'!$A$2:$A$17,0)),IFERROR(INDEX('祝日'!$B$22:$B$37,MATCH(A192,'祝日'!$A$22:$A$37,0)),IF(COUNTIF('祝日'!$D$2:$D$17,A192)+COUNTIF('祝日'!$D$22:$D$37,A192)&gt;0,"振替休日",IF(COUNTIF('祝日'!$E$2:$E$17,A192)+COUNTIF('祝日'!$E$22:$E$37,A192)&gt;0,"国民の休日",IF(COUNTIF('設定'!$A$11:$A$20,A192)&gt;0,INDEX('設定'!$B$11:$B$20,MATCH(A192,'設定'!$A$11:$A$20,0))&amp;"",""))))))</f>
        <v/>
      </c>
      <c r="B193" s="21">
        <f>IF(B192="","",IFERROR(INDEX('祝日'!$B$2:$B$17,MATCH(B192,'祝日'!$A$2:$A$17,0)),IFERROR(INDEX('祝日'!$B$22:$B$37,MATCH(B192,'祝日'!$A$22:$A$37,0)),IF(COUNTIF('祝日'!$D$2:$D$17,B192)+COUNTIF('祝日'!$D$22:$D$37,B192)&gt;0,"振替休日",IF(COUNTIF('祝日'!$E$2:$E$17,B192)+COUNTIF('祝日'!$E$22:$E$37,B192)&gt;0,"国民の休日",IF(COUNTIF('設定'!$A$11:$A$20,B192)&gt;0,INDEX('設定'!$B$11:$B$20,MATCH(B192,'設定'!$A$11:$A$20,0))&amp;"",""))))))</f>
        <v/>
      </c>
      <c r="C193" s="21">
        <f>IF(C192="","",IFERROR(INDEX('祝日'!$B$2:$B$17,MATCH(C192,'祝日'!$A$2:$A$17,0)),IFERROR(INDEX('祝日'!$B$22:$B$37,MATCH(C192,'祝日'!$A$22:$A$37,0)),IF(COUNTIF('祝日'!$D$2:$D$17,C192)+COUNTIF('祝日'!$D$22:$D$37,C192)&gt;0,"振替休日",IF(COUNTIF('祝日'!$E$2:$E$17,C192)+COUNTIF('祝日'!$E$22:$E$37,C192)&gt;0,"国民の休日",IF(COUNTIF('設定'!$A$11:$A$20,C192)&gt;0,INDEX('設定'!$B$11:$B$20,MATCH(C192,'設定'!$A$11:$A$20,0))&amp;"",""))))))</f>
        <v/>
      </c>
      <c r="D193" s="21">
        <f>IF(D192="","",IFERROR(INDEX('祝日'!$B$2:$B$17,MATCH(D192,'祝日'!$A$2:$A$17,0)),IFERROR(INDEX('祝日'!$B$22:$B$37,MATCH(D192,'祝日'!$A$22:$A$37,0)),IF(COUNTIF('祝日'!$D$2:$D$17,D192)+COUNTIF('祝日'!$D$22:$D$37,D192)&gt;0,"振替休日",IF(COUNTIF('祝日'!$E$2:$E$17,D192)+COUNTIF('祝日'!$E$22:$E$37,D192)&gt;0,"国民の休日",IF(COUNTIF('設定'!$A$11:$A$20,D192)&gt;0,INDEX('設定'!$B$11:$B$20,MATCH(D192,'設定'!$A$11:$A$20,0))&amp;"",""))))))</f>
        <v/>
      </c>
      <c r="E193" s="21">
        <f>IF(E192="","",IFERROR(INDEX('祝日'!$B$2:$B$17,MATCH(E192,'祝日'!$A$2:$A$17,0)),IFERROR(INDEX('祝日'!$B$22:$B$37,MATCH(E192,'祝日'!$A$22:$A$37,0)),IF(COUNTIF('祝日'!$D$2:$D$17,E192)+COUNTIF('祝日'!$D$22:$D$37,E192)&gt;0,"振替休日",IF(COUNTIF('祝日'!$E$2:$E$17,E192)+COUNTIF('祝日'!$E$22:$E$37,E192)&gt;0,"国民の休日",IF(COUNTIF('設定'!$A$11:$A$20,E192)&gt;0,INDEX('設定'!$B$11:$B$20,MATCH(E192,'設定'!$A$11:$A$20,0))&amp;"",""))))))</f>
        <v/>
      </c>
      <c r="F193" s="21">
        <f>IF(F192="","",IFERROR(INDEX('祝日'!$B$2:$B$17,MATCH(F192,'祝日'!$A$2:$A$17,0)),IFERROR(INDEX('祝日'!$B$22:$B$37,MATCH(F192,'祝日'!$A$22:$A$37,0)),IF(COUNTIF('祝日'!$D$2:$D$17,F192)+COUNTIF('祝日'!$D$22:$D$37,F192)&gt;0,"振替休日",IF(COUNTIF('祝日'!$E$2:$E$17,F192)+COUNTIF('祝日'!$E$22:$E$37,F192)&gt;0,"国民の休日",IF(COUNTIF('設定'!$A$11:$A$20,F192)&gt;0,INDEX('設定'!$B$11:$B$20,MATCH(F192,'設定'!$A$11:$A$20,0))&amp;"",""))))))</f>
        <v/>
      </c>
      <c r="G193" s="21">
        <f>IF(G192="","",IFERROR(INDEX('祝日'!$B$2:$B$17,MATCH(G192,'祝日'!$A$2:$A$17,0)),IFERROR(INDEX('祝日'!$B$22:$B$37,MATCH(G192,'祝日'!$A$22:$A$37,0)),IF(COUNTIF('祝日'!$D$2:$D$17,G192)+COUNTIF('祝日'!$D$22:$D$37,G192)&gt;0,"振替休日",IF(COUNTIF('祝日'!$E$2:$E$17,G192)+COUNTIF('祝日'!$E$22:$E$37,G192)&gt;0,"国民の休日",IF(COUNTIF('設定'!$A$11:$A$20,G192)&gt;0,INDEX('設定'!$B$11:$B$20,MATCH(G192,'設定'!$A$11:$A$20,0))&amp;"",""))))))</f>
        <v/>
      </c>
    </row>
    <row r="194" ht="70" customHeight="1">
      <c r="A194" s="22" t="n"/>
      <c r="B194" s="22" t="n"/>
      <c r="C194" s="22" t="n"/>
      <c r="D194" s="22" t="n"/>
      <c r="E194" s="22" t="n"/>
      <c r="F194" s="22" t="n"/>
      <c r="G194" s="22" t="n"/>
    </row>
    <row r="195" ht="20" customHeight="1">
      <c r="A195" s="39">
        <f>IF(MONTH(($A$181-WEEKDAY($A$181,'設定'!$B$3)+1+28))=MONTH($A$181),($A$181-WEEKDAY($A$181,'設定'!$B$3)+1+28),"")</f>
        <v/>
      </c>
      <c r="B195" s="39">
        <f>IF(MONTH(($A$181-WEEKDAY($A$181,'設定'!$B$3)+1+29))=MONTH($A$181),($A$181-WEEKDAY($A$181,'設定'!$B$3)+1+29),"")</f>
        <v/>
      </c>
      <c r="C195" s="39">
        <f>IF(MONTH(($A$181-WEEKDAY($A$181,'設定'!$B$3)+1+30))=MONTH($A$181),($A$181-WEEKDAY($A$181,'設定'!$B$3)+1+30),"")</f>
        <v/>
      </c>
      <c r="D195" s="39">
        <f>IF(MONTH(($A$181-WEEKDAY($A$181,'設定'!$B$3)+1+31))=MONTH($A$181),($A$181-WEEKDAY($A$181,'設定'!$B$3)+1+31),"")</f>
        <v/>
      </c>
      <c r="E195" s="39">
        <f>IF(MONTH(($A$181-WEEKDAY($A$181,'設定'!$B$3)+1+32))=MONTH($A$181),($A$181-WEEKDAY($A$181,'設定'!$B$3)+1+32),"")</f>
        <v/>
      </c>
      <c r="F195" s="39">
        <f>IF(MONTH(($A$181-WEEKDAY($A$181,'設定'!$B$3)+1+33))=MONTH($A$181),($A$181-WEEKDAY($A$181,'設定'!$B$3)+1+33),"")</f>
        <v/>
      </c>
      <c r="G195" s="39">
        <f>IF(MONTH(($A$181-WEEKDAY($A$181,'設定'!$B$3)+1+34))=MONTH($A$181),($A$181-WEEKDAY($A$181,'設定'!$B$3)+1+34),"")</f>
        <v/>
      </c>
    </row>
    <row r="196" ht="12" customHeight="1">
      <c r="A196" s="21">
        <f>IF(A195="","",IFERROR(INDEX('祝日'!$B$2:$B$17,MATCH(A195,'祝日'!$A$2:$A$17,0)),IFERROR(INDEX('祝日'!$B$22:$B$37,MATCH(A195,'祝日'!$A$22:$A$37,0)),IF(COUNTIF('祝日'!$D$2:$D$17,A195)+COUNTIF('祝日'!$D$22:$D$37,A195)&gt;0,"振替休日",IF(COUNTIF('祝日'!$E$2:$E$17,A195)+COUNTIF('祝日'!$E$22:$E$37,A195)&gt;0,"国民の休日",IF(COUNTIF('設定'!$A$11:$A$20,A195)&gt;0,INDEX('設定'!$B$11:$B$20,MATCH(A195,'設定'!$A$11:$A$20,0))&amp;"",""))))))</f>
        <v/>
      </c>
      <c r="B196" s="21">
        <f>IF(B195="","",IFERROR(INDEX('祝日'!$B$2:$B$17,MATCH(B195,'祝日'!$A$2:$A$17,0)),IFERROR(INDEX('祝日'!$B$22:$B$37,MATCH(B195,'祝日'!$A$22:$A$37,0)),IF(COUNTIF('祝日'!$D$2:$D$17,B195)+COUNTIF('祝日'!$D$22:$D$37,B195)&gt;0,"振替休日",IF(COUNTIF('祝日'!$E$2:$E$17,B195)+COUNTIF('祝日'!$E$22:$E$37,B195)&gt;0,"国民の休日",IF(COUNTIF('設定'!$A$11:$A$20,B195)&gt;0,INDEX('設定'!$B$11:$B$20,MATCH(B195,'設定'!$A$11:$A$20,0))&amp;"",""))))))</f>
        <v/>
      </c>
      <c r="C196" s="21">
        <f>IF(C195="","",IFERROR(INDEX('祝日'!$B$2:$B$17,MATCH(C195,'祝日'!$A$2:$A$17,0)),IFERROR(INDEX('祝日'!$B$22:$B$37,MATCH(C195,'祝日'!$A$22:$A$37,0)),IF(COUNTIF('祝日'!$D$2:$D$17,C195)+COUNTIF('祝日'!$D$22:$D$37,C195)&gt;0,"振替休日",IF(COUNTIF('祝日'!$E$2:$E$17,C195)+COUNTIF('祝日'!$E$22:$E$37,C195)&gt;0,"国民の休日",IF(COUNTIF('設定'!$A$11:$A$20,C195)&gt;0,INDEX('設定'!$B$11:$B$20,MATCH(C195,'設定'!$A$11:$A$20,0))&amp;"",""))))))</f>
        <v/>
      </c>
      <c r="D196" s="21">
        <f>IF(D195="","",IFERROR(INDEX('祝日'!$B$2:$B$17,MATCH(D195,'祝日'!$A$2:$A$17,0)),IFERROR(INDEX('祝日'!$B$22:$B$37,MATCH(D195,'祝日'!$A$22:$A$37,0)),IF(COUNTIF('祝日'!$D$2:$D$17,D195)+COUNTIF('祝日'!$D$22:$D$37,D195)&gt;0,"振替休日",IF(COUNTIF('祝日'!$E$2:$E$17,D195)+COUNTIF('祝日'!$E$22:$E$37,D195)&gt;0,"国民の休日",IF(COUNTIF('設定'!$A$11:$A$20,D195)&gt;0,INDEX('設定'!$B$11:$B$20,MATCH(D195,'設定'!$A$11:$A$20,0))&amp;"",""))))))</f>
        <v/>
      </c>
      <c r="E196" s="21">
        <f>IF(E195="","",IFERROR(INDEX('祝日'!$B$2:$B$17,MATCH(E195,'祝日'!$A$2:$A$17,0)),IFERROR(INDEX('祝日'!$B$22:$B$37,MATCH(E195,'祝日'!$A$22:$A$37,0)),IF(COUNTIF('祝日'!$D$2:$D$17,E195)+COUNTIF('祝日'!$D$22:$D$37,E195)&gt;0,"振替休日",IF(COUNTIF('祝日'!$E$2:$E$17,E195)+COUNTIF('祝日'!$E$22:$E$37,E195)&gt;0,"国民の休日",IF(COUNTIF('設定'!$A$11:$A$20,E195)&gt;0,INDEX('設定'!$B$11:$B$20,MATCH(E195,'設定'!$A$11:$A$20,0))&amp;"",""))))))</f>
        <v/>
      </c>
      <c r="F196" s="21">
        <f>IF(F195="","",IFERROR(INDEX('祝日'!$B$2:$B$17,MATCH(F195,'祝日'!$A$2:$A$17,0)),IFERROR(INDEX('祝日'!$B$22:$B$37,MATCH(F195,'祝日'!$A$22:$A$37,0)),IF(COUNTIF('祝日'!$D$2:$D$17,F195)+COUNTIF('祝日'!$D$22:$D$37,F195)&gt;0,"振替休日",IF(COUNTIF('祝日'!$E$2:$E$17,F195)+COUNTIF('祝日'!$E$22:$E$37,F195)&gt;0,"国民の休日",IF(COUNTIF('設定'!$A$11:$A$20,F195)&gt;0,INDEX('設定'!$B$11:$B$20,MATCH(F195,'設定'!$A$11:$A$20,0))&amp;"",""))))))</f>
        <v/>
      </c>
      <c r="G196" s="21">
        <f>IF(G195="","",IFERROR(INDEX('祝日'!$B$2:$B$17,MATCH(G195,'祝日'!$A$2:$A$17,0)),IFERROR(INDEX('祝日'!$B$22:$B$37,MATCH(G195,'祝日'!$A$22:$A$37,0)),IF(COUNTIF('祝日'!$D$2:$D$17,G195)+COUNTIF('祝日'!$D$22:$D$37,G195)&gt;0,"振替休日",IF(COUNTIF('祝日'!$E$2:$E$17,G195)+COUNTIF('祝日'!$E$22:$E$37,G195)&gt;0,"国民の休日",IF(COUNTIF('設定'!$A$11:$A$20,G195)&gt;0,INDEX('設定'!$B$11:$B$20,MATCH(G195,'設定'!$A$11:$A$20,0))&amp;"",""))))))</f>
        <v/>
      </c>
    </row>
    <row r="197" ht="70" customHeight="1">
      <c r="A197" s="22" t="n"/>
      <c r="B197" s="22" t="n"/>
      <c r="C197" s="22" t="n"/>
      <c r="D197" s="22" t="n"/>
      <c r="E197" s="22" t="n"/>
      <c r="F197" s="22" t="n"/>
      <c r="G197" s="22" t="n"/>
    </row>
    <row r="198" ht="20" customHeight="1">
      <c r="A198" s="39">
        <f>IF(MONTH(($A$181-WEEKDAY($A$181,'設定'!$B$3)+1+35))=MONTH($A$181),($A$181-WEEKDAY($A$181,'設定'!$B$3)+1+35),"")</f>
        <v/>
      </c>
      <c r="B198" s="39">
        <f>IF(MONTH(($A$181-WEEKDAY($A$181,'設定'!$B$3)+1+36))=MONTH($A$181),($A$181-WEEKDAY($A$181,'設定'!$B$3)+1+36),"")</f>
        <v/>
      </c>
      <c r="C198" s="39">
        <f>IF(MONTH(($A$181-WEEKDAY($A$181,'設定'!$B$3)+1+37))=MONTH($A$181),($A$181-WEEKDAY($A$181,'設定'!$B$3)+1+37),"")</f>
        <v/>
      </c>
      <c r="D198" s="39">
        <f>IF(MONTH(($A$181-WEEKDAY($A$181,'設定'!$B$3)+1+38))=MONTH($A$181),($A$181-WEEKDAY($A$181,'設定'!$B$3)+1+38),"")</f>
        <v/>
      </c>
      <c r="E198" s="39">
        <f>IF(MONTH(($A$181-WEEKDAY($A$181,'設定'!$B$3)+1+39))=MONTH($A$181),($A$181-WEEKDAY($A$181,'設定'!$B$3)+1+39),"")</f>
        <v/>
      </c>
      <c r="F198" s="39">
        <f>IF(MONTH(($A$181-WEEKDAY($A$181,'設定'!$B$3)+1+40))=MONTH($A$181),($A$181-WEEKDAY($A$181,'設定'!$B$3)+1+40),"")</f>
        <v/>
      </c>
      <c r="G198" s="39">
        <f>IF(MONTH(($A$181-WEEKDAY($A$181,'設定'!$B$3)+1+41))=MONTH($A$181),($A$181-WEEKDAY($A$181,'設定'!$B$3)+1+41),"")</f>
        <v/>
      </c>
    </row>
    <row r="199" ht="12" customHeight="1">
      <c r="A199" s="21">
        <f>IF(A198="","",IFERROR(INDEX('祝日'!$B$2:$B$17,MATCH(A198,'祝日'!$A$2:$A$17,0)),IFERROR(INDEX('祝日'!$B$22:$B$37,MATCH(A198,'祝日'!$A$22:$A$37,0)),IF(COUNTIF('祝日'!$D$2:$D$17,A198)+COUNTIF('祝日'!$D$22:$D$37,A198)&gt;0,"振替休日",IF(COUNTIF('祝日'!$E$2:$E$17,A198)+COUNTIF('祝日'!$E$22:$E$37,A198)&gt;0,"国民の休日",IF(COUNTIF('設定'!$A$11:$A$20,A198)&gt;0,INDEX('設定'!$B$11:$B$20,MATCH(A198,'設定'!$A$11:$A$20,0))&amp;"",""))))))</f>
        <v/>
      </c>
      <c r="B199" s="21">
        <f>IF(B198="","",IFERROR(INDEX('祝日'!$B$2:$B$17,MATCH(B198,'祝日'!$A$2:$A$17,0)),IFERROR(INDEX('祝日'!$B$22:$B$37,MATCH(B198,'祝日'!$A$22:$A$37,0)),IF(COUNTIF('祝日'!$D$2:$D$17,B198)+COUNTIF('祝日'!$D$22:$D$37,B198)&gt;0,"振替休日",IF(COUNTIF('祝日'!$E$2:$E$17,B198)+COUNTIF('祝日'!$E$22:$E$37,B198)&gt;0,"国民の休日",IF(COUNTIF('設定'!$A$11:$A$20,B198)&gt;0,INDEX('設定'!$B$11:$B$20,MATCH(B198,'設定'!$A$11:$A$20,0))&amp;"",""))))))</f>
        <v/>
      </c>
      <c r="C199" s="21">
        <f>IF(C198="","",IFERROR(INDEX('祝日'!$B$2:$B$17,MATCH(C198,'祝日'!$A$2:$A$17,0)),IFERROR(INDEX('祝日'!$B$22:$B$37,MATCH(C198,'祝日'!$A$22:$A$37,0)),IF(COUNTIF('祝日'!$D$2:$D$17,C198)+COUNTIF('祝日'!$D$22:$D$37,C198)&gt;0,"振替休日",IF(COUNTIF('祝日'!$E$2:$E$17,C198)+COUNTIF('祝日'!$E$22:$E$37,C198)&gt;0,"国民の休日",IF(COUNTIF('設定'!$A$11:$A$20,C198)&gt;0,INDEX('設定'!$B$11:$B$20,MATCH(C198,'設定'!$A$11:$A$20,0))&amp;"",""))))))</f>
        <v/>
      </c>
      <c r="D199" s="21">
        <f>IF(D198="","",IFERROR(INDEX('祝日'!$B$2:$B$17,MATCH(D198,'祝日'!$A$2:$A$17,0)),IFERROR(INDEX('祝日'!$B$22:$B$37,MATCH(D198,'祝日'!$A$22:$A$37,0)),IF(COUNTIF('祝日'!$D$2:$D$17,D198)+COUNTIF('祝日'!$D$22:$D$37,D198)&gt;0,"振替休日",IF(COUNTIF('祝日'!$E$2:$E$17,D198)+COUNTIF('祝日'!$E$22:$E$37,D198)&gt;0,"国民の休日",IF(COUNTIF('設定'!$A$11:$A$20,D198)&gt;0,INDEX('設定'!$B$11:$B$20,MATCH(D198,'設定'!$A$11:$A$20,0))&amp;"",""))))))</f>
        <v/>
      </c>
      <c r="E199" s="21">
        <f>IF(E198="","",IFERROR(INDEX('祝日'!$B$2:$B$17,MATCH(E198,'祝日'!$A$2:$A$17,0)),IFERROR(INDEX('祝日'!$B$22:$B$37,MATCH(E198,'祝日'!$A$22:$A$37,0)),IF(COUNTIF('祝日'!$D$2:$D$17,E198)+COUNTIF('祝日'!$D$22:$D$37,E198)&gt;0,"振替休日",IF(COUNTIF('祝日'!$E$2:$E$17,E198)+COUNTIF('祝日'!$E$22:$E$37,E198)&gt;0,"国民の休日",IF(COUNTIF('設定'!$A$11:$A$20,E198)&gt;0,INDEX('設定'!$B$11:$B$20,MATCH(E198,'設定'!$A$11:$A$20,0))&amp;"",""))))))</f>
        <v/>
      </c>
      <c r="F199" s="21">
        <f>IF(F198="","",IFERROR(INDEX('祝日'!$B$2:$B$17,MATCH(F198,'祝日'!$A$2:$A$17,0)),IFERROR(INDEX('祝日'!$B$22:$B$37,MATCH(F198,'祝日'!$A$22:$A$37,0)),IF(COUNTIF('祝日'!$D$2:$D$17,F198)+COUNTIF('祝日'!$D$22:$D$37,F198)&gt;0,"振替休日",IF(COUNTIF('祝日'!$E$2:$E$17,F198)+COUNTIF('祝日'!$E$22:$E$37,F198)&gt;0,"国民の休日",IF(COUNTIF('設定'!$A$11:$A$20,F198)&gt;0,INDEX('設定'!$B$11:$B$20,MATCH(F198,'設定'!$A$11:$A$20,0))&amp;"",""))))))</f>
        <v/>
      </c>
      <c r="G199" s="21">
        <f>IF(G198="","",IFERROR(INDEX('祝日'!$B$2:$B$17,MATCH(G198,'祝日'!$A$2:$A$17,0)),IFERROR(INDEX('祝日'!$B$22:$B$37,MATCH(G198,'祝日'!$A$22:$A$37,0)),IF(COUNTIF('祝日'!$D$2:$D$17,G198)+COUNTIF('祝日'!$D$22:$D$37,G198)&gt;0,"振替休日",IF(COUNTIF('祝日'!$E$2:$E$17,G198)+COUNTIF('祝日'!$E$22:$E$37,G198)&gt;0,"国民の休日",IF(COUNTIF('設定'!$A$11:$A$20,G198)&gt;0,INDEX('設定'!$B$11:$B$20,MATCH(G198,'設定'!$A$11:$A$20,0))&amp;"",""))))))</f>
        <v/>
      </c>
    </row>
    <row r="200" ht="70" customHeight="1">
      <c r="A200" s="22" t="n"/>
      <c r="B200" s="22" t="n"/>
      <c r="C200" s="22" t="n"/>
      <c r="D200" s="22" t="n"/>
      <c r="E200" s="22" t="n"/>
      <c r="F200" s="22" t="n"/>
      <c r="G200" s="22" t="n"/>
    </row>
    <row r="201" ht="34" customHeight="1">
      <c r="A201" s="38">
        <f>DATE('設定'!$B$2+INT(('設定'!$B$4-1+10)/12),MOD('設定'!$B$4-1+10,12)+1,1)</f>
        <v/>
      </c>
      <c r="B201" s="28" t="n"/>
      <c r="C201" s="28" t="n"/>
      <c r="D201" s="28" t="n"/>
      <c r="E201" s="28" t="n"/>
      <c r="F201" s="28" t="n"/>
      <c r="G201" s="28" t="n"/>
    </row>
    <row r="202" ht="18" customHeight="1">
      <c r="A202" s="32">
        <f>CHOOSE(MOD(0+IF('設定'!$B$3=2,1,0),7)+1,"日","月","火","水","木","金","土")</f>
        <v/>
      </c>
      <c r="B202" s="32">
        <f>CHOOSE(MOD(1+IF('設定'!$B$3=2,1,0),7)+1,"日","月","火","水","木","金","土")</f>
        <v/>
      </c>
      <c r="C202" s="32">
        <f>CHOOSE(MOD(2+IF('設定'!$B$3=2,1,0),7)+1,"日","月","火","水","木","金","土")</f>
        <v/>
      </c>
      <c r="D202" s="32">
        <f>CHOOSE(MOD(3+IF('設定'!$B$3=2,1,0),7)+1,"日","月","火","水","木","金","土")</f>
        <v/>
      </c>
      <c r="E202" s="32">
        <f>CHOOSE(MOD(4+IF('設定'!$B$3=2,1,0),7)+1,"日","月","火","水","木","金","土")</f>
        <v/>
      </c>
      <c r="F202" s="32">
        <f>CHOOSE(MOD(5+IF('設定'!$B$3=2,1,0),7)+1,"日","月","火","水","木","金","土")</f>
        <v/>
      </c>
      <c r="G202" s="32">
        <f>CHOOSE(MOD(6+IF('設定'!$B$3=2,1,0),7)+1,"日","月","火","水","木","金","土")</f>
        <v/>
      </c>
    </row>
    <row r="203" ht="20" customHeight="1">
      <c r="A203" s="39">
        <f>IF(MONTH(($A$201-WEEKDAY($A$201,'設定'!$B$3)+1+0))=MONTH($A$201),($A$201-WEEKDAY($A$201,'設定'!$B$3)+1+0),"")</f>
        <v/>
      </c>
      <c r="B203" s="39">
        <f>IF(MONTH(($A$201-WEEKDAY($A$201,'設定'!$B$3)+1+1))=MONTH($A$201),($A$201-WEEKDAY($A$201,'設定'!$B$3)+1+1),"")</f>
        <v/>
      </c>
      <c r="C203" s="39">
        <f>IF(MONTH(($A$201-WEEKDAY($A$201,'設定'!$B$3)+1+2))=MONTH($A$201),($A$201-WEEKDAY($A$201,'設定'!$B$3)+1+2),"")</f>
        <v/>
      </c>
      <c r="D203" s="39">
        <f>IF(MONTH(($A$201-WEEKDAY($A$201,'設定'!$B$3)+1+3))=MONTH($A$201),($A$201-WEEKDAY($A$201,'設定'!$B$3)+1+3),"")</f>
        <v/>
      </c>
      <c r="E203" s="39">
        <f>IF(MONTH(($A$201-WEEKDAY($A$201,'設定'!$B$3)+1+4))=MONTH($A$201),($A$201-WEEKDAY($A$201,'設定'!$B$3)+1+4),"")</f>
        <v/>
      </c>
      <c r="F203" s="39">
        <f>IF(MONTH(($A$201-WEEKDAY($A$201,'設定'!$B$3)+1+5))=MONTH($A$201),($A$201-WEEKDAY($A$201,'設定'!$B$3)+1+5),"")</f>
        <v/>
      </c>
      <c r="G203" s="39">
        <f>IF(MONTH(($A$201-WEEKDAY($A$201,'設定'!$B$3)+1+6))=MONTH($A$201),($A$201-WEEKDAY($A$201,'設定'!$B$3)+1+6),"")</f>
        <v/>
      </c>
    </row>
    <row r="204" ht="12" customHeight="1">
      <c r="A204" s="21">
        <f>IF(A203="","",IFERROR(INDEX('祝日'!$B$2:$B$17,MATCH(A203,'祝日'!$A$2:$A$17,0)),IFERROR(INDEX('祝日'!$B$22:$B$37,MATCH(A203,'祝日'!$A$22:$A$37,0)),IF(COUNTIF('祝日'!$D$2:$D$17,A203)+COUNTIF('祝日'!$D$22:$D$37,A203)&gt;0,"振替休日",IF(COUNTIF('祝日'!$E$2:$E$17,A203)+COUNTIF('祝日'!$E$22:$E$37,A203)&gt;0,"国民の休日",IF(COUNTIF('設定'!$A$11:$A$20,A203)&gt;0,INDEX('設定'!$B$11:$B$20,MATCH(A203,'設定'!$A$11:$A$20,0))&amp;"",""))))))</f>
        <v/>
      </c>
      <c r="B204" s="21">
        <f>IF(B203="","",IFERROR(INDEX('祝日'!$B$2:$B$17,MATCH(B203,'祝日'!$A$2:$A$17,0)),IFERROR(INDEX('祝日'!$B$22:$B$37,MATCH(B203,'祝日'!$A$22:$A$37,0)),IF(COUNTIF('祝日'!$D$2:$D$17,B203)+COUNTIF('祝日'!$D$22:$D$37,B203)&gt;0,"振替休日",IF(COUNTIF('祝日'!$E$2:$E$17,B203)+COUNTIF('祝日'!$E$22:$E$37,B203)&gt;0,"国民の休日",IF(COUNTIF('設定'!$A$11:$A$20,B203)&gt;0,INDEX('設定'!$B$11:$B$20,MATCH(B203,'設定'!$A$11:$A$20,0))&amp;"",""))))))</f>
        <v/>
      </c>
      <c r="C204" s="21">
        <f>IF(C203="","",IFERROR(INDEX('祝日'!$B$2:$B$17,MATCH(C203,'祝日'!$A$2:$A$17,0)),IFERROR(INDEX('祝日'!$B$22:$B$37,MATCH(C203,'祝日'!$A$22:$A$37,0)),IF(COUNTIF('祝日'!$D$2:$D$17,C203)+COUNTIF('祝日'!$D$22:$D$37,C203)&gt;0,"振替休日",IF(COUNTIF('祝日'!$E$2:$E$17,C203)+COUNTIF('祝日'!$E$22:$E$37,C203)&gt;0,"国民の休日",IF(COUNTIF('設定'!$A$11:$A$20,C203)&gt;0,INDEX('設定'!$B$11:$B$20,MATCH(C203,'設定'!$A$11:$A$20,0))&amp;"",""))))))</f>
        <v/>
      </c>
      <c r="D204" s="21">
        <f>IF(D203="","",IFERROR(INDEX('祝日'!$B$2:$B$17,MATCH(D203,'祝日'!$A$2:$A$17,0)),IFERROR(INDEX('祝日'!$B$22:$B$37,MATCH(D203,'祝日'!$A$22:$A$37,0)),IF(COUNTIF('祝日'!$D$2:$D$17,D203)+COUNTIF('祝日'!$D$22:$D$37,D203)&gt;0,"振替休日",IF(COUNTIF('祝日'!$E$2:$E$17,D203)+COUNTIF('祝日'!$E$22:$E$37,D203)&gt;0,"国民の休日",IF(COUNTIF('設定'!$A$11:$A$20,D203)&gt;0,INDEX('設定'!$B$11:$B$20,MATCH(D203,'設定'!$A$11:$A$20,0))&amp;"",""))))))</f>
        <v/>
      </c>
      <c r="E204" s="21">
        <f>IF(E203="","",IFERROR(INDEX('祝日'!$B$2:$B$17,MATCH(E203,'祝日'!$A$2:$A$17,0)),IFERROR(INDEX('祝日'!$B$22:$B$37,MATCH(E203,'祝日'!$A$22:$A$37,0)),IF(COUNTIF('祝日'!$D$2:$D$17,E203)+COUNTIF('祝日'!$D$22:$D$37,E203)&gt;0,"振替休日",IF(COUNTIF('祝日'!$E$2:$E$17,E203)+COUNTIF('祝日'!$E$22:$E$37,E203)&gt;0,"国民の休日",IF(COUNTIF('設定'!$A$11:$A$20,E203)&gt;0,INDEX('設定'!$B$11:$B$20,MATCH(E203,'設定'!$A$11:$A$20,0))&amp;"",""))))))</f>
        <v/>
      </c>
      <c r="F204" s="21">
        <f>IF(F203="","",IFERROR(INDEX('祝日'!$B$2:$B$17,MATCH(F203,'祝日'!$A$2:$A$17,0)),IFERROR(INDEX('祝日'!$B$22:$B$37,MATCH(F203,'祝日'!$A$22:$A$37,0)),IF(COUNTIF('祝日'!$D$2:$D$17,F203)+COUNTIF('祝日'!$D$22:$D$37,F203)&gt;0,"振替休日",IF(COUNTIF('祝日'!$E$2:$E$17,F203)+COUNTIF('祝日'!$E$22:$E$37,F203)&gt;0,"国民の休日",IF(COUNTIF('設定'!$A$11:$A$20,F203)&gt;0,INDEX('設定'!$B$11:$B$20,MATCH(F203,'設定'!$A$11:$A$20,0))&amp;"",""))))))</f>
        <v/>
      </c>
      <c r="G204" s="21">
        <f>IF(G203="","",IFERROR(INDEX('祝日'!$B$2:$B$17,MATCH(G203,'祝日'!$A$2:$A$17,0)),IFERROR(INDEX('祝日'!$B$22:$B$37,MATCH(G203,'祝日'!$A$22:$A$37,0)),IF(COUNTIF('祝日'!$D$2:$D$17,G203)+COUNTIF('祝日'!$D$22:$D$37,G203)&gt;0,"振替休日",IF(COUNTIF('祝日'!$E$2:$E$17,G203)+COUNTIF('祝日'!$E$22:$E$37,G203)&gt;0,"国民の休日",IF(COUNTIF('設定'!$A$11:$A$20,G203)&gt;0,INDEX('設定'!$B$11:$B$20,MATCH(G203,'設定'!$A$11:$A$20,0))&amp;"",""))))))</f>
        <v/>
      </c>
    </row>
    <row r="205" ht="70" customHeight="1">
      <c r="A205" s="22" t="n"/>
      <c r="B205" s="22" t="n"/>
      <c r="C205" s="22" t="n"/>
      <c r="D205" s="22" t="n"/>
      <c r="E205" s="22" t="n"/>
      <c r="F205" s="22" t="n"/>
      <c r="G205" s="22" t="n"/>
    </row>
    <row r="206" ht="20" customHeight="1">
      <c r="A206" s="39">
        <f>IF(MONTH(($A$201-WEEKDAY($A$201,'設定'!$B$3)+1+7))=MONTH($A$201),($A$201-WEEKDAY($A$201,'設定'!$B$3)+1+7),"")</f>
        <v/>
      </c>
      <c r="B206" s="39">
        <f>IF(MONTH(($A$201-WEEKDAY($A$201,'設定'!$B$3)+1+8))=MONTH($A$201),($A$201-WEEKDAY($A$201,'設定'!$B$3)+1+8),"")</f>
        <v/>
      </c>
      <c r="C206" s="39">
        <f>IF(MONTH(($A$201-WEEKDAY($A$201,'設定'!$B$3)+1+9))=MONTH($A$201),($A$201-WEEKDAY($A$201,'設定'!$B$3)+1+9),"")</f>
        <v/>
      </c>
      <c r="D206" s="39">
        <f>IF(MONTH(($A$201-WEEKDAY($A$201,'設定'!$B$3)+1+10))=MONTH($A$201),($A$201-WEEKDAY($A$201,'設定'!$B$3)+1+10),"")</f>
        <v/>
      </c>
      <c r="E206" s="39">
        <f>IF(MONTH(($A$201-WEEKDAY($A$201,'設定'!$B$3)+1+11))=MONTH($A$201),($A$201-WEEKDAY($A$201,'設定'!$B$3)+1+11),"")</f>
        <v/>
      </c>
      <c r="F206" s="39">
        <f>IF(MONTH(($A$201-WEEKDAY($A$201,'設定'!$B$3)+1+12))=MONTH($A$201),($A$201-WEEKDAY($A$201,'設定'!$B$3)+1+12),"")</f>
        <v/>
      </c>
      <c r="G206" s="39">
        <f>IF(MONTH(($A$201-WEEKDAY($A$201,'設定'!$B$3)+1+13))=MONTH($A$201),($A$201-WEEKDAY($A$201,'設定'!$B$3)+1+13),"")</f>
        <v/>
      </c>
    </row>
    <row r="207" ht="12" customHeight="1">
      <c r="A207" s="21">
        <f>IF(A206="","",IFERROR(INDEX('祝日'!$B$2:$B$17,MATCH(A206,'祝日'!$A$2:$A$17,0)),IFERROR(INDEX('祝日'!$B$22:$B$37,MATCH(A206,'祝日'!$A$22:$A$37,0)),IF(COUNTIF('祝日'!$D$2:$D$17,A206)+COUNTIF('祝日'!$D$22:$D$37,A206)&gt;0,"振替休日",IF(COUNTIF('祝日'!$E$2:$E$17,A206)+COUNTIF('祝日'!$E$22:$E$37,A206)&gt;0,"国民の休日",IF(COUNTIF('設定'!$A$11:$A$20,A206)&gt;0,INDEX('設定'!$B$11:$B$20,MATCH(A206,'設定'!$A$11:$A$20,0))&amp;"",""))))))</f>
        <v/>
      </c>
      <c r="B207" s="21">
        <f>IF(B206="","",IFERROR(INDEX('祝日'!$B$2:$B$17,MATCH(B206,'祝日'!$A$2:$A$17,0)),IFERROR(INDEX('祝日'!$B$22:$B$37,MATCH(B206,'祝日'!$A$22:$A$37,0)),IF(COUNTIF('祝日'!$D$2:$D$17,B206)+COUNTIF('祝日'!$D$22:$D$37,B206)&gt;0,"振替休日",IF(COUNTIF('祝日'!$E$2:$E$17,B206)+COUNTIF('祝日'!$E$22:$E$37,B206)&gt;0,"国民の休日",IF(COUNTIF('設定'!$A$11:$A$20,B206)&gt;0,INDEX('設定'!$B$11:$B$20,MATCH(B206,'設定'!$A$11:$A$20,0))&amp;"",""))))))</f>
        <v/>
      </c>
      <c r="C207" s="21">
        <f>IF(C206="","",IFERROR(INDEX('祝日'!$B$2:$B$17,MATCH(C206,'祝日'!$A$2:$A$17,0)),IFERROR(INDEX('祝日'!$B$22:$B$37,MATCH(C206,'祝日'!$A$22:$A$37,0)),IF(COUNTIF('祝日'!$D$2:$D$17,C206)+COUNTIF('祝日'!$D$22:$D$37,C206)&gt;0,"振替休日",IF(COUNTIF('祝日'!$E$2:$E$17,C206)+COUNTIF('祝日'!$E$22:$E$37,C206)&gt;0,"国民の休日",IF(COUNTIF('設定'!$A$11:$A$20,C206)&gt;0,INDEX('設定'!$B$11:$B$20,MATCH(C206,'設定'!$A$11:$A$20,0))&amp;"",""))))))</f>
        <v/>
      </c>
      <c r="D207" s="21">
        <f>IF(D206="","",IFERROR(INDEX('祝日'!$B$2:$B$17,MATCH(D206,'祝日'!$A$2:$A$17,0)),IFERROR(INDEX('祝日'!$B$22:$B$37,MATCH(D206,'祝日'!$A$22:$A$37,0)),IF(COUNTIF('祝日'!$D$2:$D$17,D206)+COUNTIF('祝日'!$D$22:$D$37,D206)&gt;0,"振替休日",IF(COUNTIF('祝日'!$E$2:$E$17,D206)+COUNTIF('祝日'!$E$22:$E$37,D206)&gt;0,"国民の休日",IF(COUNTIF('設定'!$A$11:$A$20,D206)&gt;0,INDEX('設定'!$B$11:$B$20,MATCH(D206,'設定'!$A$11:$A$20,0))&amp;"",""))))))</f>
        <v/>
      </c>
      <c r="E207" s="21">
        <f>IF(E206="","",IFERROR(INDEX('祝日'!$B$2:$B$17,MATCH(E206,'祝日'!$A$2:$A$17,0)),IFERROR(INDEX('祝日'!$B$22:$B$37,MATCH(E206,'祝日'!$A$22:$A$37,0)),IF(COUNTIF('祝日'!$D$2:$D$17,E206)+COUNTIF('祝日'!$D$22:$D$37,E206)&gt;0,"振替休日",IF(COUNTIF('祝日'!$E$2:$E$17,E206)+COUNTIF('祝日'!$E$22:$E$37,E206)&gt;0,"国民の休日",IF(COUNTIF('設定'!$A$11:$A$20,E206)&gt;0,INDEX('設定'!$B$11:$B$20,MATCH(E206,'設定'!$A$11:$A$20,0))&amp;"",""))))))</f>
        <v/>
      </c>
      <c r="F207" s="21">
        <f>IF(F206="","",IFERROR(INDEX('祝日'!$B$2:$B$17,MATCH(F206,'祝日'!$A$2:$A$17,0)),IFERROR(INDEX('祝日'!$B$22:$B$37,MATCH(F206,'祝日'!$A$22:$A$37,0)),IF(COUNTIF('祝日'!$D$2:$D$17,F206)+COUNTIF('祝日'!$D$22:$D$37,F206)&gt;0,"振替休日",IF(COUNTIF('祝日'!$E$2:$E$17,F206)+COUNTIF('祝日'!$E$22:$E$37,F206)&gt;0,"国民の休日",IF(COUNTIF('設定'!$A$11:$A$20,F206)&gt;0,INDEX('設定'!$B$11:$B$20,MATCH(F206,'設定'!$A$11:$A$20,0))&amp;"",""))))))</f>
        <v/>
      </c>
      <c r="G207" s="21">
        <f>IF(G206="","",IFERROR(INDEX('祝日'!$B$2:$B$17,MATCH(G206,'祝日'!$A$2:$A$17,0)),IFERROR(INDEX('祝日'!$B$22:$B$37,MATCH(G206,'祝日'!$A$22:$A$37,0)),IF(COUNTIF('祝日'!$D$2:$D$17,G206)+COUNTIF('祝日'!$D$22:$D$37,G206)&gt;0,"振替休日",IF(COUNTIF('祝日'!$E$2:$E$17,G206)+COUNTIF('祝日'!$E$22:$E$37,G206)&gt;0,"国民の休日",IF(COUNTIF('設定'!$A$11:$A$20,G206)&gt;0,INDEX('設定'!$B$11:$B$20,MATCH(G206,'設定'!$A$11:$A$20,0))&amp;"",""))))))</f>
        <v/>
      </c>
    </row>
    <row r="208" ht="70" customHeight="1">
      <c r="A208" s="22" t="n"/>
      <c r="B208" s="22" t="n"/>
      <c r="C208" s="22" t="n"/>
      <c r="D208" s="22" t="n"/>
      <c r="E208" s="22" t="n"/>
      <c r="F208" s="22" t="n"/>
      <c r="G208" s="22" t="n"/>
    </row>
    <row r="209" ht="20" customHeight="1">
      <c r="A209" s="39">
        <f>IF(MONTH(($A$201-WEEKDAY($A$201,'設定'!$B$3)+1+14))=MONTH($A$201),($A$201-WEEKDAY($A$201,'設定'!$B$3)+1+14),"")</f>
        <v/>
      </c>
      <c r="B209" s="39">
        <f>IF(MONTH(($A$201-WEEKDAY($A$201,'設定'!$B$3)+1+15))=MONTH($A$201),($A$201-WEEKDAY($A$201,'設定'!$B$3)+1+15),"")</f>
        <v/>
      </c>
      <c r="C209" s="39">
        <f>IF(MONTH(($A$201-WEEKDAY($A$201,'設定'!$B$3)+1+16))=MONTH($A$201),($A$201-WEEKDAY($A$201,'設定'!$B$3)+1+16),"")</f>
        <v/>
      </c>
      <c r="D209" s="39">
        <f>IF(MONTH(($A$201-WEEKDAY($A$201,'設定'!$B$3)+1+17))=MONTH($A$201),($A$201-WEEKDAY($A$201,'設定'!$B$3)+1+17),"")</f>
        <v/>
      </c>
      <c r="E209" s="39">
        <f>IF(MONTH(($A$201-WEEKDAY($A$201,'設定'!$B$3)+1+18))=MONTH($A$201),($A$201-WEEKDAY($A$201,'設定'!$B$3)+1+18),"")</f>
        <v/>
      </c>
      <c r="F209" s="39">
        <f>IF(MONTH(($A$201-WEEKDAY($A$201,'設定'!$B$3)+1+19))=MONTH($A$201),($A$201-WEEKDAY($A$201,'設定'!$B$3)+1+19),"")</f>
        <v/>
      </c>
      <c r="G209" s="39">
        <f>IF(MONTH(($A$201-WEEKDAY($A$201,'設定'!$B$3)+1+20))=MONTH($A$201),($A$201-WEEKDAY($A$201,'設定'!$B$3)+1+20),"")</f>
        <v/>
      </c>
    </row>
    <row r="210" ht="12" customHeight="1">
      <c r="A210" s="21">
        <f>IF(A209="","",IFERROR(INDEX('祝日'!$B$2:$B$17,MATCH(A209,'祝日'!$A$2:$A$17,0)),IFERROR(INDEX('祝日'!$B$22:$B$37,MATCH(A209,'祝日'!$A$22:$A$37,0)),IF(COUNTIF('祝日'!$D$2:$D$17,A209)+COUNTIF('祝日'!$D$22:$D$37,A209)&gt;0,"振替休日",IF(COUNTIF('祝日'!$E$2:$E$17,A209)+COUNTIF('祝日'!$E$22:$E$37,A209)&gt;0,"国民の休日",IF(COUNTIF('設定'!$A$11:$A$20,A209)&gt;0,INDEX('設定'!$B$11:$B$20,MATCH(A209,'設定'!$A$11:$A$20,0))&amp;"",""))))))</f>
        <v/>
      </c>
      <c r="B210" s="21">
        <f>IF(B209="","",IFERROR(INDEX('祝日'!$B$2:$B$17,MATCH(B209,'祝日'!$A$2:$A$17,0)),IFERROR(INDEX('祝日'!$B$22:$B$37,MATCH(B209,'祝日'!$A$22:$A$37,0)),IF(COUNTIF('祝日'!$D$2:$D$17,B209)+COUNTIF('祝日'!$D$22:$D$37,B209)&gt;0,"振替休日",IF(COUNTIF('祝日'!$E$2:$E$17,B209)+COUNTIF('祝日'!$E$22:$E$37,B209)&gt;0,"国民の休日",IF(COUNTIF('設定'!$A$11:$A$20,B209)&gt;0,INDEX('設定'!$B$11:$B$20,MATCH(B209,'設定'!$A$11:$A$20,0))&amp;"",""))))))</f>
        <v/>
      </c>
      <c r="C210" s="21">
        <f>IF(C209="","",IFERROR(INDEX('祝日'!$B$2:$B$17,MATCH(C209,'祝日'!$A$2:$A$17,0)),IFERROR(INDEX('祝日'!$B$22:$B$37,MATCH(C209,'祝日'!$A$22:$A$37,0)),IF(COUNTIF('祝日'!$D$2:$D$17,C209)+COUNTIF('祝日'!$D$22:$D$37,C209)&gt;0,"振替休日",IF(COUNTIF('祝日'!$E$2:$E$17,C209)+COUNTIF('祝日'!$E$22:$E$37,C209)&gt;0,"国民の休日",IF(COUNTIF('設定'!$A$11:$A$20,C209)&gt;0,INDEX('設定'!$B$11:$B$20,MATCH(C209,'設定'!$A$11:$A$20,0))&amp;"",""))))))</f>
        <v/>
      </c>
      <c r="D210" s="21">
        <f>IF(D209="","",IFERROR(INDEX('祝日'!$B$2:$B$17,MATCH(D209,'祝日'!$A$2:$A$17,0)),IFERROR(INDEX('祝日'!$B$22:$B$37,MATCH(D209,'祝日'!$A$22:$A$37,0)),IF(COUNTIF('祝日'!$D$2:$D$17,D209)+COUNTIF('祝日'!$D$22:$D$37,D209)&gt;0,"振替休日",IF(COUNTIF('祝日'!$E$2:$E$17,D209)+COUNTIF('祝日'!$E$22:$E$37,D209)&gt;0,"国民の休日",IF(COUNTIF('設定'!$A$11:$A$20,D209)&gt;0,INDEX('設定'!$B$11:$B$20,MATCH(D209,'設定'!$A$11:$A$20,0))&amp;"",""))))))</f>
        <v/>
      </c>
      <c r="E210" s="21">
        <f>IF(E209="","",IFERROR(INDEX('祝日'!$B$2:$B$17,MATCH(E209,'祝日'!$A$2:$A$17,0)),IFERROR(INDEX('祝日'!$B$22:$B$37,MATCH(E209,'祝日'!$A$22:$A$37,0)),IF(COUNTIF('祝日'!$D$2:$D$17,E209)+COUNTIF('祝日'!$D$22:$D$37,E209)&gt;0,"振替休日",IF(COUNTIF('祝日'!$E$2:$E$17,E209)+COUNTIF('祝日'!$E$22:$E$37,E209)&gt;0,"国民の休日",IF(COUNTIF('設定'!$A$11:$A$20,E209)&gt;0,INDEX('設定'!$B$11:$B$20,MATCH(E209,'設定'!$A$11:$A$20,0))&amp;"",""))))))</f>
        <v/>
      </c>
      <c r="F210" s="21">
        <f>IF(F209="","",IFERROR(INDEX('祝日'!$B$2:$B$17,MATCH(F209,'祝日'!$A$2:$A$17,0)),IFERROR(INDEX('祝日'!$B$22:$B$37,MATCH(F209,'祝日'!$A$22:$A$37,0)),IF(COUNTIF('祝日'!$D$2:$D$17,F209)+COUNTIF('祝日'!$D$22:$D$37,F209)&gt;0,"振替休日",IF(COUNTIF('祝日'!$E$2:$E$17,F209)+COUNTIF('祝日'!$E$22:$E$37,F209)&gt;0,"国民の休日",IF(COUNTIF('設定'!$A$11:$A$20,F209)&gt;0,INDEX('設定'!$B$11:$B$20,MATCH(F209,'設定'!$A$11:$A$20,0))&amp;"",""))))))</f>
        <v/>
      </c>
      <c r="G210" s="21">
        <f>IF(G209="","",IFERROR(INDEX('祝日'!$B$2:$B$17,MATCH(G209,'祝日'!$A$2:$A$17,0)),IFERROR(INDEX('祝日'!$B$22:$B$37,MATCH(G209,'祝日'!$A$22:$A$37,0)),IF(COUNTIF('祝日'!$D$2:$D$17,G209)+COUNTIF('祝日'!$D$22:$D$37,G209)&gt;0,"振替休日",IF(COUNTIF('祝日'!$E$2:$E$17,G209)+COUNTIF('祝日'!$E$22:$E$37,G209)&gt;0,"国民の休日",IF(COUNTIF('設定'!$A$11:$A$20,G209)&gt;0,INDEX('設定'!$B$11:$B$20,MATCH(G209,'設定'!$A$11:$A$20,0))&amp;"",""))))))</f>
        <v/>
      </c>
    </row>
    <row r="211" ht="70" customHeight="1">
      <c r="A211" s="22" t="n"/>
      <c r="B211" s="22" t="n"/>
      <c r="C211" s="22" t="n"/>
      <c r="D211" s="22" t="n"/>
      <c r="E211" s="22" t="n"/>
      <c r="F211" s="22" t="n"/>
      <c r="G211" s="22" t="n"/>
    </row>
    <row r="212" ht="20" customHeight="1">
      <c r="A212" s="39">
        <f>IF(MONTH(($A$201-WEEKDAY($A$201,'設定'!$B$3)+1+21))=MONTH($A$201),($A$201-WEEKDAY($A$201,'設定'!$B$3)+1+21),"")</f>
        <v/>
      </c>
      <c r="B212" s="39">
        <f>IF(MONTH(($A$201-WEEKDAY($A$201,'設定'!$B$3)+1+22))=MONTH($A$201),($A$201-WEEKDAY($A$201,'設定'!$B$3)+1+22),"")</f>
        <v/>
      </c>
      <c r="C212" s="39">
        <f>IF(MONTH(($A$201-WEEKDAY($A$201,'設定'!$B$3)+1+23))=MONTH($A$201),($A$201-WEEKDAY($A$201,'設定'!$B$3)+1+23),"")</f>
        <v/>
      </c>
      <c r="D212" s="39">
        <f>IF(MONTH(($A$201-WEEKDAY($A$201,'設定'!$B$3)+1+24))=MONTH($A$201),($A$201-WEEKDAY($A$201,'設定'!$B$3)+1+24),"")</f>
        <v/>
      </c>
      <c r="E212" s="39">
        <f>IF(MONTH(($A$201-WEEKDAY($A$201,'設定'!$B$3)+1+25))=MONTH($A$201),($A$201-WEEKDAY($A$201,'設定'!$B$3)+1+25),"")</f>
        <v/>
      </c>
      <c r="F212" s="39">
        <f>IF(MONTH(($A$201-WEEKDAY($A$201,'設定'!$B$3)+1+26))=MONTH($A$201),($A$201-WEEKDAY($A$201,'設定'!$B$3)+1+26),"")</f>
        <v/>
      </c>
      <c r="G212" s="39">
        <f>IF(MONTH(($A$201-WEEKDAY($A$201,'設定'!$B$3)+1+27))=MONTH($A$201),($A$201-WEEKDAY($A$201,'設定'!$B$3)+1+27),"")</f>
        <v/>
      </c>
    </row>
    <row r="213" ht="12" customHeight="1">
      <c r="A213" s="21">
        <f>IF(A212="","",IFERROR(INDEX('祝日'!$B$2:$B$17,MATCH(A212,'祝日'!$A$2:$A$17,0)),IFERROR(INDEX('祝日'!$B$22:$B$37,MATCH(A212,'祝日'!$A$22:$A$37,0)),IF(COUNTIF('祝日'!$D$2:$D$17,A212)+COUNTIF('祝日'!$D$22:$D$37,A212)&gt;0,"振替休日",IF(COUNTIF('祝日'!$E$2:$E$17,A212)+COUNTIF('祝日'!$E$22:$E$37,A212)&gt;0,"国民の休日",IF(COUNTIF('設定'!$A$11:$A$20,A212)&gt;0,INDEX('設定'!$B$11:$B$20,MATCH(A212,'設定'!$A$11:$A$20,0))&amp;"",""))))))</f>
        <v/>
      </c>
      <c r="B213" s="21">
        <f>IF(B212="","",IFERROR(INDEX('祝日'!$B$2:$B$17,MATCH(B212,'祝日'!$A$2:$A$17,0)),IFERROR(INDEX('祝日'!$B$22:$B$37,MATCH(B212,'祝日'!$A$22:$A$37,0)),IF(COUNTIF('祝日'!$D$2:$D$17,B212)+COUNTIF('祝日'!$D$22:$D$37,B212)&gt;0,"振替休日",IF(COUNTIF('祝日'!$E$2:$E$17,B212)+COUNTIF('祝日'!$E$22:$E$37,B212)&gt;0,"国民の休日",IF(COUNTIF('設定'!$A$11:$A$20,B212)&gt;0,INDEX('設定'!$B$11:$B$20,MATCH(B212,'設定'!$A$11:$A$20,0))&amp;"",""))))))</f>
        <v/>
      </c>
      <c r="C213" s="21">
        <f>IF(C212="","",IFERROR(INDEX('祝日'!$B$2:$B$17,MATCH(C212,'祝日'!$A$2:$A$17,0)),IFERROR(INDEX('祝日'!$B$22:$B$37,MATCH(C212,'祝日'!$A$22:$A$37,0)),IF(COUNTIF('祝日'!$D$2:$D$17,C212)+COUNTIF('祝日'!$D$22:$D$37,C212)&gt;0,"振替休日",IF(COUNTIF('祝日'!$E$2:$E$17,C212)+COUNTIF('祝日'!$E$22:$E$37,C212)&gt;0,"国民の休日",IF(COUNTIF('設定'!$A$11:$A$20,C212)&gt;0,INDEX('設定'!$B$11:$B$20,MATCH(C212,'設定'!$A$11:$A$20,0))&amp;"",""))))))</f>
        <v/>
      </c>
      <c r="D213" s="21">
        <f>IF(D212="","",IFERROR(INDEX('祝日'!$B$2:$B$17,MATCH(D212,'祝日'!$A$2:$A$17,0)),IFERROR(INDEX('祝日'!$B$22:$B$37,MATCH(D212,'祝日'!$A$22:$A$37,0)),IF(COUNTIF('祝日'!$D$2:$D$17,D212)+COUNTIF('祝日'!$D$22:$D$37,D212)&gt;0,"振替休日",IF(COUNTIF('祝日'!$E$2:$E$17,D212)+COUNTIF('祝日'!$E$22:$E$37,D212)&gt;0,"国民の休日",IF(COUNTIF('設定'!$A$11:$A$20,D212)&gt;0,INDEX('設定'!$B$11:$B$20,MATCH(D212,'設定'!$A$11:$A$20,0))&amp;"",""))))))</f>
        <v/>
      </c>
      <c r="E213" s="21">
        <f>IF(E212="","",IFERROR(INDEX('祝日'!$B$2:$B$17,MATCH(E212,'祝日'!$A$2:$A$17,0)),IFERROR(INDEX('祝日'!$B$22:$B$37,MATCH(E212,'祝日'!$A$22:$A$37,0)),IF(COUNTIF('祝日'!$D$2:$D$17,E212)+COUNTIF('祝日'!$D$22:$D$37,E212)&gt;0,"振替休日",IF(COUNTIF('祝日'!$E$2:$E$17,E212)+COUNTIF('祝日'!$E$22:$E$37,E212)&gt;0,"国民の休日",IF(COUNTIF('設定'!$A$11:$A$20,E212)&gt;0,INDEX('設定'!$B$11:$B$20,MATCH(E212,'設定'!$A$11:$A$20,0))&amp;"",""))))))</f>
        <v/>
      </c>
      <c r="F213" s="21">
        <f>IF(F212="","",IFERROR(INDEX('祝日'!$B$2:$B$17,MATCH(F212,'祝日'!$A$2:$A$17,0)),IFERROR(INDEX('祝日'!$B$22:$B$37,MATCH(F212,'祝日'!$A$22:$A$37,0)),IF(COUNTIF('祝日'!$D$2:$D$17,F212)+COUNTIF('祝日'!$D$22:$D$37,F212)&gt;0,"振替休日",IF(COUNTIF('祝日'!$E$2:$E$17,F212)+COUNTIF('祝日'!$E$22:$E$37,F212)&gt;0,"国民の休日",IF(COUNTIF('設定'!$A$11:$A$20,F212)&gt;0,INDEX('設定'!$B$11:$B$20,MATCH(F212,'設定'!$A$11:$A$20,0))&amp;"",""))))))</f>
        <v/>
      </c>
      <c r="G213" s="21">
        <f>IF(G212="","",IFERROR(INDEX('祝日'!$B$2:$B$17,MATCH(G212,'祝日'!$A$2:$A$17,0)),IFERROR(INDEX('祝日'!$B$22:$B$37,MATCH(G212,'祝日'!$A$22:$A$37,0)),IF(COUNTIF('祝日'!$D$2:$D$17,G212)+COUNTIF('祝日'!$D$22:$D$37,G212)&gt;0,"振替休日",IF(COUNTIF('祝日'!$E$2:$E$17,G212)+COUNTIF('祝日'!$E$22:$E$37,G212)&gt;0,"国民の休日",IF(COUNTIF('設定'!$A$11:$A$20,G212)&gt;0,INDEX('設定'!$B$11:$B$20,MATCH(G212,'設定'!$A$11:$A$20,0))&amp;"",""))))))</f>
        <v/>
      </c>
    </row>
    <row r="214" ht="70" customHeight="1">
      <c r="A214" s="22" t="n"/>
      <c r="B214" s="22" t="n"/>
      <c r="C214" s="22" t="n"/>
      <c r="D214" s="22" t="n"/>
      <c r="E214" s="22" t="n"/>
      <c r="F214" s="22" t="n"/>
      <c r="G214" s="22" t="n"/>
    </row>
    <row r="215" ht="20" customHeight="1">
      <c r="A215" s="39">
        <f>IF(MONTH(($A$201-WEEKDAY($A$201,'設定'!$B$3)+1+28))=MONTH($A$201),($A$201-WEEKDAY($A$201,'設定'!$B$3)+1+28),"")</f>
        <v/>
      </c>
      <c r="B215" s="39">
        <f>IF(MONTH(($A$201-WEEKDAY($A$201,'設定'!$B$3)+1+29))=MONTH($A$201),($A$201-WEEKDAY($A$201,'設定'!$B$3)+1+29),"")</f>
        <v/>
      </c>
      <c r="C215" s="39">
        <f>IF(MONTH(($A$201-WEEKDAY($A$201,'設定'!$B$3)+1+30))=MONTH($A$201),($A$201-WEEKDAY($A$201,'設定'!$B$3)+1+30),"")</f>
        <v/>
      </c>
      <c r="D215" s="39">
        <f>IF(MONTH(($A$201-WEEKDAY($A$201,'設定'!$B$3)+1+31))=MONTH($A$201),($A$201-WEEKDAY($A$201,'設定'!$B$3)+1+31),"")</f>
        <v/>
      </c>
      <c r="E215" s="39">
        <f>IF(MONTH(($A$201-WEEKDAY($A$201,'設定'!$B$3)+1+32))=MONTH($A$201),($A$201-WEEKDAY($A$201,'設定'!$B$3)+1+32),"")</f>
        <v/>
      </c>
      <c r="F215" s="39">
        <f>IF(MONTH(($A$201-WEEKDAY($A$201,'設定'!$B$3)+1+33))=MONTH($A$201),($A$201-WEEKDAY($A$201,'設定'!$B$3)+1+33),"")</f>
        <v/>
      </c>
      <c r="G215" s="39">
        <f>IF(MONTH(($A$201-WEEKDAY($A$201,'設定'!$B$3)+1+34))=MONTH($A$201),($A$201-WEEKDAY($A$201,'設定'!$B$3)+1+34),"")</f>
        <v/>
      </c>
    </row>
    <row r="216" ht="12" customHeight="1">
      <c r="A216" s="21">
        <f>IF(A215="","",IFERROR(INDEX('祝日'!$B$2:$B$17,MATCH(A215,'祝日'!$A$2:$A$17,0)),IFERROR(INDEX('祝日'!$B$22:$B$37,MATCH(A215,'祝日'!$A$22:$A$37,0)),IF(COUNTIF('祝日'!$D$2:$D$17,A215)+COUNTIF('祝日'!$D$22:$D$37,A215)&gt;0,"振替休日",IF(COUNTIF('祝日'!$E$2:$E$17,A215)+COUNTIF('祝日'!$E$22:$E$37,A215)&gt;0,"国民の休日",IF(COUNTIF('設定'!$A$11:$A$20,A215)&gt;0,INDEX('設定'!$B$11:$B$20,MATCH(A215,'設定'!$A$11:$A$20,0))&amp;"",""))))))</f>
        <v/>
      </c>
      <c r="B216" s="21">
        <f>IF(B215="","",IFERROR(INDEX('祝日'!$B$2:$B$17,MATCH(B215,'祝日'!$A$2:$A$17,0)),IFERROR(INDEX('祝日'!$B$22:$B$37,MATCH(B215,'祝日'!$A$22:$A$37,0)),IF(COUNTIF('祝日'!$D$2:$D$17,B215)+COUNTIF('祝日'!$D$22:$D$37,B215)&gt;0,"振替休日",IF(COUNTIF('祝日'!$E$2:$E$17,B215)+COUNTIF('祝日'!$E$22:$E$37,B215)&gt;0,"国民の休日",IF(COUNTIF('設定'!$A$11:$A$20,B215)&gt;0,INDEX('設定'!$B$11:$B$20,MATCH(B215,'設定'!$A$11:$A$20,0))&amp;"",""))))))</f>
        <v/>
      </c>
      <c r="C216" s="21">
        <f>IF(C215="","",IFERROR(INDEX('祝日'!$B$2:$B$17,MATCH(C215,'祝日'!$A$2:$A$17,0)),IFERROR(INDEX('祝日'!$B$22:$B$37,MATCH(C215,'祝日'!$A$22:$A$37,0)),IF(COUNTIF('祝日'!$D$2:$D$17,C215)+COUNTIF('祝日'!$D$22:$D$37,C215)&gt;0,"振替休日",IF(COUNTIF('祝日'!$E$2:$E$17,C215)+COUNTIF('祝日'!$E$22:$E$37,C215)&gt;0,"国民の休日",IF(COUNTIF('設定'!$A$11:$A$20,C215)&gt;0,INDEX('設定'!$B$11:$B$20,MATCH(C215,'設定'!$A$11:$A$20,0))&amp;"",""))))))</f>
        <v/>
      </c>
      <c r="D216" s="21">
        <f>IF(D215="","",IFERROR(INDEX('祝日'!$B$2:$B$17,MATCH(D215,'祝日'!$A$2:$A$17,0)),IFERROR(INDEX('祝日'!$B$22:$B$37,MATCH(D215,'祝日'!$A$22:$A$37,0)),IF(COUNTIF('祝日'!$D$2:$D$17,D215)+COUNTIF('祝日'!$D$22:$D$37,D215)&gt;0,"振替休日",IF(COUNTIF('祝日'!$E$2:$E$17,D215)+COUNTIF('祝日'!$E$22:$E$37,D215)&gt;0,"国民の休日",IF(COUNTIF('設定'!$A$11:$A$20,D215)&gt;0,INDEX('設定'!$B$11:$B$20,MATCH(D215,'設定'!$A$11:$A$20,0))&amp;"",""))))))</f>
        <v/>
      </c>
      <c r="E216" s="21">
        <f>IF(E215="","",IFERROR(INDEX('祝日'!$B$2:$B$17,MATCH(E215,'祝日'!$A$2:$A$17,0)),IFERROR(INDEX('祝日'!$B$22:$B$37,MATCH(E215,'祝日'!$A$22:$A$37,0)),IF(COUNTIF('祝日'!$D$2:$D$17,E215)+COUNTIF('祝日'!$D$22:$D$37,E215)&gt;0,"振替休日",IF(COUNTIF('祝日'!$E$2:$E$17,E215)+COUNTIF('祝日'!$E$22:$E$37,E215)&gt;0,"国民の休日",IF(COUNTIF('設定'!$A$11:$A$20,E215)&gt;0,INDEX('設定'!$B$11:$B$20,MATCH(E215,'設定'!$A$11:$A$20,0))&amp;"",""))))))</f>
        <v/>
      </c>
      <c r="F216" s="21">
        <f>IF(F215="","",IFERROR(INDEX('祝日'!$B$2:$B$17,MATCH(F215,'祝日'!$A$2:$A$17,0)),IFERROR(INDEX('祝日'!$B$22:$B$37,MATCH(F215,'祝日'!$A$22:$A$37,0)),IF(COUNTIF('祝日'!$D$2:$D$17,F215)+COUNTIF('祝日'!$D$22:$D$37,F215)&gt;0,"振替休日",IF(COUNTIF('祝日'!$E$2:$E$17,F215)+COUNTIF('祝日'!$E$22:$E$37,F215)&gt;0,"国民の休日",IF(COUNTIF('設定'!$A$11:$A$20,F215)&gt;0,INDEX('設定'!$B$11:$B$20,MATCH(F215,'設定'!$A$11:$A$20,0))&amp;"",""))))))</f>
        <v/>
      </c>
      <c r="G216" s="21">
        <f>IF(G215="","",IFERROR(INDEX('祝日'!$B$2:$B$17,MATCH(G215,'祝日'!$A$2:$A$17,0)),IFERROR(INDEX('祝日'!$B$22:$B$37,MATCH(G215,'祝日'!$A$22:$A$37,0)),IF(COUNTIF('祝日'!$D$2:$D$17,G215)+COUNTIF('祝日'!$D$22:$D$37,G215)&gt;0,"振替休日",IF(COUNTIF('祝日'!$E$2:$E$17,G215)+COUNTIF('祝日'!$E$22:$E$37,G215)&gt;0,"国民の休日",IF(COUNTIF('設定'!$A$11:$A$20,G215)&gt;0,INDEX('設定'!$B$11:$B$20,MATCH(G215,'設定'!$A$11:$A$20,0))&amp;"",""))))))</f>
        <v/>
      </c>
    </row>
    <row r="217" ht="70" customHeight="1">
      <c r="A217" s="22" t="n"/>
      <c r="B217" s="22" t="n"/>
      <c r="C217" s="22" t="n"/>
      <c r="D217" s="22" t="n"/>
      <c r="E217" s="22" t="n"/>
      <c r="F217" s="22" t="n"/>
      <c r="G217" s="22" t="n"/>
    </row>
    <row r="218" ht="20" customHeight="1">
      <c r="A218" s="39">
        <f>IF(MONTH(($A$201-WEEKDAY($A$201,'設定'!$B$3)+1+35))=MONTH($A$201),($A$201-WEEKDAY($A$201,'設定'!$B$3)+1+35),"")</f>
        <v/>
      </c>
      <c r="B218" s="39">
        <f>IF(MONTH(($A$201-WEEKDAY($A$201,'設定'!$B$3)+1+36))=MONTH($A$201),($A$201-WEEKDAY($A$201,'設定'!$B$3)+1+36),"")</f>
        <v/>
      </c>
      <c r="C218" s="39">
        <f>IF(MONTH(($A$201-WEEKDAY($A$201,'設定'!$B$3)+1+37))=MONTH($A$201),($A$201-WEEKDAY($A$201,'設定'!$B$3)+1+37),"")</f>
        <v/>
      </c>
      <c r="D218" s="39">
        <f>IF(MONTH(($A$201-WEEKDAY($A$201,'設定'!$B$3)+1+38))=MONTH($A$201),($A$201-WEEKDAY($A$201,'設定'!$B$3)+1+38),"")</f>
        <v/>
      </c>
      <c r="E218" s="39">
        <f>IF(MONTH(($A$201-WEEKDAY($A$201,'設定'!$B$3)+1+39))=MONTH($A$201),($A$201-WEEKDAY($A$201,'設定'!$B$3)+1+39),"")</f>
        <v/>
      </c>
      <c r="F218" s="39">
        <f>IF(MONTH(($A$201-WEEKDAY($A$201,'設定'!$B$3)+1+40))=MONTH($A$201),($A$201-WEEKDAY($A$201,'設定'!$B$3)+1+40),"")</f>
        <v/>
      </c>
      <c r="G218" s="39">
        <f>IF(MONTH(($A$201-WEEKDAY($A$201,'設定'!$B$3)+1+41))=MONTH($A$201),($A$201-WEEKDAY($A$201,'設定'!$B$3)+1+41),"")</f>
        <v/>
      </c>
    </row>
    <row r="219" ht="12" customHeight="1">
      <c r="A219" s="21">
        <f>IF(A218="","",IFERROR(INDEX('祝日'!$B$2:$B$17,MATCH(A218,'祝日'!$A$2:$A$17,0)),IFERROR(INDEX('祝日'!$B$22:$B$37,MATCH(A218,'祝日'!$A$22:$A$37,0)),IF(COUNTIF('祝日'!$D$2:$D$17,A218)+COUNTIF('祝日'!$D$22:$D$37,A218)&gt;0,"振替休日",IF(COUNTIF('祝日'!$E$2:$E$17,A218)+COUNTIF('祝日'!$E$22:$E$37,A218)&gt;0,"国民の休日",IF(COUNTIF('設定'!$A$11:$A$20,A218)&gt;0,INDEX('設定'!$B$11:$B$20,MATCH(A218,'設定'!$A$11:$A$20,0))&amp;"",""))))))</f>
        <v/>
      </c>
      <c r="B219" s="21">
        <f>IF(B218="","",IFERROR(INDEX('祝日'!$B$2:$B$17,MATCH(B218,'祝日'!$A$2:$A$17,0)),IFERROR(INDEX('祝日'!$B$22:$B$37,MATCH(B218,'祝日'!$A$22:$A$37,0)),IF(COUNTIF('祝日'!$D$2:$D$17,B218)+COUNTIF('祝日'!$D$22:$D$37,B218)&gt;0,"振替休日",IF(COUNTIF('祝日'!$E$2:$E$17,B218)+COUNTIF('祝日'!$E$22:$E$37,B218)&gt;0,"国民の休日",IF(COUNTIF('設定'!$A$11:$A$20,B218)&gt;0,INDEX('設定'!$B$11:$B$20,MATCH(B218,'設定'!$A$11:$A$20,0))&amp;"",""))))))</f>
        <v/>
      </c>
      <c r="C219" s="21">
        <f>IF(C218="","",IFERROR(INDEX('祝日'!$B$2:$B$17,MATCH(C218,'祝日'!$A$2:$A$17,0)),IFERROR(INDEX('祝日'!$B$22:$B$37,MATCH(C218,'祝日'!$A$22:$A$37,0)),IF(COUNTIF('祝日'!$D$2:$D$17,C218)+COUNTIF('祝日'!$D$22:$D$37,C218)&gt;0,"振替休日",IF(COUNTIF('祝日'!$E$2:$E$17,C218)+COUNTIF('祝日'!$E$22:$E$37,C218)&gt;0,"国民の休日",IF(COUNTIF('設定'!$A$11:$A$20,C218)&gt;0,INDEX('設定'!$B$11:$B$20,MATCH(C218,'設定'!$A$11:$A$20,0))&amp;"",""))))))</f>
        <v/>
      </c>
      <c r="D219" s="21">
        <f>IF(D218="","",IFERROR(INDEX('祝日'!$B$2:$B$17,MATCH(D218,'祝日'!$A$2:$A$17,0)),IFERROR(INDEX('祝日'!$B$22:$B$37,MATCH(D218,'祝日'!$A$22:$A$37,0)),IF(COUNTIF('祝日'!$D$2:$D$17,D218)+COUNTIF('祝日'!$D$22:$D$37,D218)&gt;0,"振替休日",IF(COUNTIF('祝日'!$E$2:$E$17,D218)+COUNTIF('祝日'!$E$22:$E$37,D218)&gt;0,"国民の休日",IF(COUNTIF('設定'!$A$11:$A$20,D218)&gt;0,INDEX('設定'!$B$11:$B$20,MATCH(D218,'設定'!$A$11:$A$20,0))&amp;"",""))))))</f>
        <v/>
      </c>
      <c r="E219" s="21">
        <f>IF(E218="","",IFERROR(INDEX('祝日'!$B$2:$B$17,MATCH(E218,'祝日'!$A$2:$A$17,0)),IFERROR(INDEX('祝日'!$B$22:$B$37,MATCH(E218,'祝日'!$A$22:$A$37,0)),IF(COUNTIF('祝日'!$D$2:$D$17,E218)+COUNTIF('祝日'!$D$22:$D$37,E218)&gt;0,"振替休日",IF(COUNTIF('祝日'!$E$2:$E$17,E218)+COUNTIF('祝日'!$E$22:$E$37,E218)&gt;0,"国民の休日",IF(COUNTIF('設定'!$A$11:$A$20,E218)&gt;0,INDEX('設定'!$B$11:$B$20,MATCH(E218,'設定'!$A$11:$A$20,0))&amp;"",""))))))</f>
        <v/>
      </c>
      <c r="F219" s="21">
        <f>IF(F218="","",IFERROR(INDEX('祝日'!$B$2:$B$17,MATCH(F218,'祝日'!$A$2:$A$17,0)),IFERROR(INDEX('祝日'!$B$22:$B$37,MATCH(F218,'祝日'!$A$22:$A$37,0)),IF(COUNTIF('祝日'!$D$2:$D$17,F218)+COUNTIF('祝日'!$D$22:$D$37,F218)&gt;0,"振替休日",IF(COUNTIF('祝日'!$E$2:$E$17,F218)+COUNTIF('祝日'!$E$22:$E$37,F218)&gt;0,"国民の休日",IF(COUNTIF('設定'!$A$11:$A$20,F218)&gt;0,INDEX('設定'!$B$11:$B$20,MATCH(F218,'設定'!$A$11:$A$20,0))&amp;"",""))))))</f>
        <v/>
      </c>
      <c r="G219" s="21">
        <f>IF(G218="","",IFERROR(INDEX('祝日'!$B$2:$B$17,MATCH(G218,'祝日'!$A$2:$A$17,0)),IFERROR(INDEX('祝日'!$B$22:$B$37,MATCH(G218,'祝日'!$A$22:$A$37,0)),IF(COUNTIF('祝日'!$D$2:$D$17,G218)+COUNTIF('祝日'!$D$22:$D$37,G218)&gt;0,"振替休日",IF(COUNTIF('祝日'!$E$2:$E$17,G218)+COUNTIF('祝日'!$E$22:$E$37,G218)&gt;0,"国民の休日",IF(COUNTIF('設定'!$A$11:$A$20,G218)&gt;0,INDEX('設定'!$B$11:$B$20,MATCH(G218,'設定'!$A$11:$A$20,0))&amp;"",""))))))</f>
        <v/>
      </c>
    </row>
    <row r="220" ht="70" customHeight="1">
      <c r="A220" s="22" t="n"/>
      <c r="B220" s="22" t="n"/>
      <c r="C220" s="22" t="n"/>
      <c r="D220" s="22" t="n"/>
      <c r="E220" s="22" t="n"/>
      <c r="F220" s="22" t="n"/>
      <c r="G220" s="22" t="n"/>
    </row>
    <row r="221" ht="34" customHeight="1">
      <c r="A221" s="38">
        <f>DATE('設定'!$B$2+INT(('設定'!$B$4-1+11)/12),MOD('設定'!$B$4-1+11,12)+1,1)</f>
        <v/>
      </c>
      <c r="B221" s="28" t="n"/>
      <c r="C221" s="28" t="n"/>
      <c r="D221" s="28" t="n"/>
      <c r="E221" s="28" t="n"/>
      <c r="F221" s="28" t="n"/>
      <c r="G221" s="28" t="n"/>
    </row>
    <row r="222" ht="18" customHeight="1">
      <c r="A222" s="32">
        <f>CHOOSE(MOD(0+IF('設定'!$B$3=2,1,0),7)+1,"日","月","火","水","木","金","土")</f>
        <v/>
      </c>
      <c r="B222" s="32">
        <f>CHOOSE(MOD(1+IF('設定'!$B$3=2,1,0),7)+1,"日","月","火","水","木","金","土")</f>
        <v/>
      </c>
      <c r="C222" s="32">
        <f>CHOOSE(MOD(2+IF('設定'!$B$3=2,1,0),7)+1,"日","月","火","水","木","金","土")</f>
        <v/>
      </c>
      <c r="D222" s="32">
        <f>CHOOSE(MOD(3+IF('設定'!$B$3=2,1,0),7)+1,"日","月","火","水","木","金","土")</f>
        <v/>
      </c>
      <c r="E222" s="32">
        <f>CHOOSE(MOD(4+IF('設定'!$B$3=2,1,0),7)+1,"日","月","火","水","木","金","土")</f>
        <v/>
      </c>
      <c r="F222" s="32">
        <f>CHOOSE(MOD(5+IF('設定'!$B$3=2,1,0),7)+1,"日","月","火","水","木","金","土")</f>
        <v/>
      </c>
      <c r="G222" s="32">
        <f>CHOOSE(MOD(6+IF('設定'!$B$3=2,1,0),7)+1,"日","月","火","水","木","金","土")</f>
        <v/>
      </c>
    </row>
    <row r="223" ht="20" customHeight="1">
      <c r="A223" s="39">
        <f>IF(MONTH(($A$221-WEEKDAY($A$221,'設定'!$B$3)+1+0))=MONTH($A$221),($A$221-WEEKDAY($A$221,'設定'!$B$3)+1+0),"")</f>
        <v/>
      </c>
      <c r="B223" s="39">
        <f>IF(MONTH(($A$221-WEEKDAY($A$221,'設定'!$B$3)+1+1))=MONTH($A$221),($A$221-WEEKDAY($A$221,'設定'!$B$3)+1+1),"")</f>
        <v/>
      </c>
      <c r="C223" s="39">
        <f>IF(MONTH(($A$221-WEEKDAY($A$221,'設定'!$B$3)+1+2))=MONTH($A$221),($A$221-WEEKDAY($A$221,'設定'!$B$3)+1+2),"")</f>
        <v/>
      </c>
      <c r="D223" s="39">
        <f>IF(MONTH(($A$221-WEEKDAY($A$221,'設定'!$B$3)+1+3))=MONTH($A$221),($A$221-WEEKDAY($A$221,'設定'!$B$3)+1+3),"")</f>
        <v/>
      </c>
      <c r="E223" s="39">
        <f>IF(MONTH(($A$221-WEEKDAY($A$221,'設定'!$B$3)+1+4))=MONTH($A$221),($A$221-WEEKDAY($A$221,'設定'!$B$3)+1+4),"")</f>
        <v/>
      </c>
      <c r="F223" s="39">
        <f>IF(MONTH(($A$221-WEEKDAY($A$221,'設定'!$B$3)+1+5))=MONTH($A$221),($A$221-WEEKDAY($A$221,'設定'!$B$3)+1+5),"")</f>
        <v/>
      </c>
      <c r="G223" s="39">
        <f>IF(MONTH(($A$221-WEEKDAY($A$221,'設定'!$B$3)+1+6))=MONTH($A$221),($A$221-WEEKDAY($A$221,'設定'!$B$3)+1+6),"")</f>
        <v/>
      </c>
    </row>
    <row r="224" ht="12" customHeight="1">
      <c r="A224" s="21">
        <f>IF(A223="","",IFERROR(INDEX('祝日'!$B$2:$B$17,MATCH(A223,'祝日'!$A$2:$A$17,0)),IFERROR(INDEX('祝日'!$B$22:$B$37,MATCH(A223,'祝日'!$A$22:$A$37,0)),IF(COUNTIF('祝日'!$D$2:$D$17,A223)+COUNTIF('祝日'!$D$22:$D$37,A223)&gt;0,"振替休日",IF(COUNTIF('祝日'!$E$2:$E$17,A223)+COUNTIF('祝日'!$E$22:$E$37,A223)&gt;0,"国民の休日",IF(COUNTIF('設定'!$A$11:$A$20,A223)&gt;0,INDEX('設定'!$B$11:$B$20,MATCH(A223,'設定'!$A$11:$A$20,0))&amp;"",""))))))</f>
        <v/>
      </c>
      <c r="B224" s="21">
        <f>IF(B223="","",IFERROR(INDEX('祝日'!$B$2:$B$17,MATCH(B223,'祝日'!$A$2:$A$17,0)),IFERROR(INDEX('祝日'!$B$22:$B$37,MATCH(B223,'祝日'!$A$22:$A$37,0)),IF(COUNTIF('祝日'!$D$2:$D$17,B223)+COUNTIF('祝日'!$D$22:$D$37,B223)&gt;0,"振替休日",IF(COUNTIF('祝日'!$E$2:$E$17,B223)+COUNTIF('祝日'!$E$22:$E$37,B223)&gt;0,"国民の休日",IF(COUNTIF('設定'!$A$11:$A$20,B223)&gt;0,INDEX('設定'!$B$11:$B$20,MATCH(B223,'設定'!$A$11:$A$20,0))&amp;"",""))))))</f>
        <v/>
      </c>
      <c r="C224" s="21">
        <f>IF(C223="","",IFERROR(INDEX('祝日'!$B$2:$B$17,MATCH(C223,'祝日'!$A$2:$A$17,0)),IFERROR(INDEX('祝日'!$B$22:$B$37,MATCH(C223,'祝日'!$A$22:$A$37,0)),IF(COUNTIF('祝日'!$D$2:$D$17,C223)+COUNTIF('祝日'!$D$22:$D$37,C223)&gt;0,"振替休日",IF(COUNTIF('祝日'!$E$2:$E$17,C223)+COUNTIF('祝日'!$E$22:$E$37,C223)&gt;0,"国民の休日",IF(COUNTIF('設定'!$A$11:$A$20,C223)&gt;0,INDEX('設定'!$B$11:$B$20,MATCH(C223,'設定'!$A$11:$A$20,0))&amp;"",""))))))</f>
        <v/>
      </c>
      <c r="D224" s="21">
        <f>IF(D223="","",IFERROR(INDEX('祝日'!$B$2:$B$17,MATCH(D223,'祝日'!$A$2:$A$17,0)),IFERROR(INDEX('祝日'!$B$22:$B$37,MATCH(D223,'祝日'!$A$22:$A$37,0)),IF(COUNTIF('祝日'!$D$2:$D$17,D223)+COUNTIF('祝日'!$D$22:$D$37,D223)&gt;0,"振替休日",IF(COUNTIF('祝日'!$E$2:$E$17,D223)+COUNTIF('祝日'!$E$22:$E$37,D223)&gt;0,"国民の休日",IF(COUNTIF('設定'!$A$11:$A$20,D223)&gt;0,INDEX('設定'!$B$11:$B$20,MATCH(D223,'設定'!$A$11:$A$20,0))&amp;"",""))))))</f>
        <v/>
      </c>
      <c r="E224" s="21">
        <f>IF(E223="","",IFERROR(INDEX('祝日'!$B$2:$B$17,MATCH(E223,'祝日'!$A$2:$A$17,0)),IFERROR(INDEX('祝日'!$B$22:$B$37,MATCH(E223,'祝日'!$A$22:$A$37,0)),IF(COUNTIF('祝日'!$D$2:$D$17,E223)+COUNTIF('祝日'!$D$22:$D$37,E223)&gt;0,"振替休日",IF(COUNTIF('祝日'!$E$2:$E$17,E223)+COUNTIF('祝日'!$E$22:$E$37,E223)&gt;0,"国民の休日",IF(COUNTIF('設定'!$A$11:$A$20,E223)&gt;0,INDEX('設定'!$B$11:$B$20,MATCH(E223,'設定'!$A$11:$A$20,0))&amp;"",""))))))</f>
        <v/>
      </c>
      <c r="F224" s="21">
        <f>IF(F223="","",IFERROR(INDEX('祝日'!$B$2:$B$17,MATCH(F223,'祝日'!$A$2:$A$17,0)),IFERROR(INDEX('祝日'!$B$22:$B$37,MATCH(F223,'祝日'!$A$22:$A$37,0)),IF(COUNTIF('祝日'!$D$2:$D$17,F223)+COUNTIF('祝日'!$D$22:$D$37,F223)&gt;0,"振替休日",IF(COUNTIF('祝日'!$E$2:$E$17,F223)+COUNTIF('祝日'!$E$22:$E$37,F223)&gt;0,"国民の休日",IF(COUNTIF('設定'!$A$11:$A$20,F223)&gt;0,INDEX('設定'!$B$11:$B$20,MATCH(F223,'設定'!$A$11:$A$20,0))&amp;"",""))))))</f>
        <v/>
      </c>
      <c r="G224" s="21">
        <f>IF(G223="","",IFERROR(INDEX('祝日'!$B$2:$B$17,MATCH(G223,'祝日'!$A$2:$A$17,0)),IFERROR(INDEX('祝日'!$B$22:$B$37,MATCH(G223,'祝日'!$A$22:$A$37,0)),IF(COUNTIF('祝日'!$D$2:$D$17,G223)+COUNTIF('祝日'!$D$22:$D$37,G223)&gt;0,"振替休日",IF(COUNTIF('祝日'!$E$2:$E$17,G223)+COUNTIF('祝日'!$E$22:$E$37,G223)&gt;0,"国民の休日",IF(COUNTIF('設定'!$A$11:$A$20,G223)&gt;0,INDEX('設定'!$B$11:$B$20,MATCH(G223,'設定'!$A$11:$A$20,0))&amp;"",""))))))</f>
        <v/>
      </c>
    </row>
    <row r="225" ht="70" customHeight="1">
      <c r="A225" s="22" t="n"/>
      <c r="B225" s="22" t="n"/>
      <c r="C225" s="22" t="n"/>
      <c r="D225" s="22" t="n"/>
      <c r="E225" s="22" t="n"/>
      <c r="F225" s="22" t="n"/>
      <c r="G225" s="22" t="n"/>
    </row>
    <row r="226" ht="20" customHeight="1">
      <c r="A226" s="39">
        <f>IF(MONTH(($A$221-WEEKDAY($A$221,'設定'!$B$3)+1+7))=MONTH($A$221),($A$221-WEEKDAY($A$221,'設定'!$B$3)+1+7),"")</f>
        <v/>
      </c>
      <c r="B226" s="39">
        <f>IF(MONTH(($A$221-WEEKDAY($A$221,'設定'!$B$3)+1+8))=MONTH($A$221),($A$221-WEEKDAY($A$221,'設定'!$B$3)+1+8),"")</f>
        <v/>
      </c>
      <c r="C226" s="39">
        <f>IF(MONTH(($A$221-WEEKDAY($A$221,'設定'!$B$3)+1+9))=MONTH($A$221),($A$221-WEEKDAY($A$221,'設定'!$B$3)+1+9),"")</f>
        <v/>
      </c>
      <c r="D226" s="39">
        <f>IF(MONTH(($A$221-WEEKDAY($A$221,'設定'!$B$3)+1+10))=MONTH($A$221),($A$221-WEEKDAY($A$221,'設定'!$B$3)+1+10),"")</f>
        <v/>
      </c>
      <c r="E226" s="39">
        <f>IF(MONTH(($A$221-WEEKDAY($A$221,'設定'!$B$3)+1+11))=MONTH($A$221),($A$221-WEEKDAY($A$221,'設定'!$B$3)+1+11),"")</f>
        <v/>
      </c>
      <c r="F226" s="39">
        <f>IF(MONTH(($A$221-WEEKDAY($A$221,'設定'!$B$3)+1+12))=MONTH($A$221),($A$221-WEEKDAY($A$221,'設定'!$B$3)+1+12),"")</f>
        <v/>
      </c>
      <c r="G226" s="39">
        <f>IF(MONTH(($A$221-WEEKDAY($A$221,'設定'!$B$3)+1+13))=MONTH($A$221),($A$221-WEEKDAY($A$221,'設定'!$B$3)+1+13),"")</f>
        <v/>
      </c>
    </row>
    <row r="227" ht="12" customHeight="1">
      <c r="A227" s="21">
        <f>IF(A226="","",IFERROR(INDEX('祝日'!$B$2:$B$17,MATCH(A226,'祝日'!$A$2:$A$17,0)),IFERROR(INDEX('祝日'!$B$22:$B$37,MATCH(A226,'祝日'!$A$22:$A$37,0)),IF(COUNTIF('祝日'!$D$2:$D$17,A226)+COUNTIF('祝日'!$D$22:$D$37,A226)&gt;0,"振替休日",IF(COUNTIF('祝日'!$E$2:$E$17,A226)+COUNTIF('祝日'!$E$22:$E$37,A226)&gt;0,"国民の休日",IF(COUNTIF('設定'!$A$11:$A$20,A226)&gt;0,INDEX('設定'!$B$11:$B$20,MATCH(A226,'設定'!$A$11:$A$20,0))&amp;"",""))))))</f>
        <v/>
      </c>
      <c r="B227" s="21">
        <f>IF(B226="","",IFERROR(INDEX('祝日'!$B$2:$B$17,MATCH(B226,'祝日'!$A$2:$A$17,0)),IFERROR(INDEX('祝日'!$B$22:$B$37,MATCH(B226,'祝日'!$A$22:$A$37,0)),IF(COUNTIF('祝日'!$D$2:$D$17,B226)+COUNTIF('祝日'!$D$22:$D$37,B226)&gt;0,"振替休日",IF(COUNTIF('祝日'!$E$2:$E$17,B226)+COUNTIF('祝日'!$E$22:$E$37,B226)&gt;0,"国民の休日",IF(COUNTIF('設定'!$A$11:$A$20,B226)&gt;0,INDEX('設定'!$B$11:$B$20,MATCH(B226,'設定'!$A$11:$A$20,0))&amp;"",""))))))</f>
        <v/>
      </c>
      <c r="C227" s="21">
        <f>IF(C226="","",IFERROR(INDEX('祝日'!$B$2:$B$17,MATCH(C226,'祝日'!$A$2:$A$17,0)),IFERROR(INDEX('祝日'!$B$22:$B$37,MATCH(C226,'祝日'!$A$22:$A$37,0)),IF(COUNTIF('祝日'!$D$2:$D$17,C226)+COUNTIF('祝日'!$D$22:$D$37,C226)&gt;0,"振替休日",IF(COUNTIF('祝日'!$E$2:$E$17,C226)+COUNTIF('祝日'!$E$22:$E$37,C226)&gt;0,"国民の休日",IF(COUNTIF('設定'!$A$11:$A$20,C226)&gt;0,INDEX('設定'!$B$11:$B$20,MATCH(C226,'設定'!$A$11:$A$20,0))&amp;"",""))))))</f>
        <v/>
      </c>
      <c r="D227" s="21">
        <f>IF(D226="","",IFERROR(INDEX('祝日'!$B$2:$B$17,MATCH(D226,'祝日'!$A$2:$A$17,0)),IFERROR(INDEX('祝日'!$B$22:$B$37,MATCH(D226,'祝日'!$A$22:$A$37,0)),IF(COUNTIF('祝日'!$D$2:$D$17,D226)+COUNTIF('祝日'!$D$22:$D$37,D226)&gt;0,"振替休日",IF(COUNTIF('祝日'!$E$2:$E$17,D226)+COUNTIF('祝日'!$E$22:$E$37,D226)&gt;0,"国民の休日",IF(COUNTIF('設定'!$A$11:$A$20,D226)&gt;0,INDEX('設定'!$B$11:$B$20,MATCH(D226,'設定'!$A$11:$A$20,0))&amp;"",""))))))</f>
        <v/>
      </c>
      <c r="E227" s="21">
        <f>IF(E226="","",IFERROR(INDEX('祝日'!$B$2:$B$17,MATCH(E226,'祝日'!$A$2:$A$17,0)),IFERROR(INDEX('祝日'!$B$22:$B$37,MATCH(E226,'祝日'!$A$22:$A$37,0)),IF(COUNTIF('祝日'!$D$2:$D$17,E226)+COUNTIF('祝日'!$D$22:$D$37,E226)&gt;0,"振替休日",IF(COUNTIF('祝日'!$E$2:$E$17,E226)+COUNTIF('祝日'!$E$22:$E$37,E226)&gt;0,"国民の休日",IF(COUNTIF('設定'!$A$11:$A$20,E226)&gt;0,INDEX('設定'!$B$11:$B$20,MATCH(E226,'設定'!$A$11:$A$20,0))&amp;"",""))))))</f>
        <v/>
      </c>
      <c r="F227" s="21">
        <f>IF(F226="","",IFERROR(INDEX('祝日'!$B$2:$B$17,MATCH(F226,'祝日'!$A$2:$A$17,0)),IFERROR(INDEX('祝日'!$B$22:$B$37,MATCH(F226,'祝日'!$A$22:$A$37,0)),IF(COUNTIF('祝日'!$D$2:$D$17,F226)+COUNTIF('祝日'!$D$22:$D$37,F226)&gt;0,"振替休日",IF(COUNTIF('祝日'!$E$2:$E$17,F226)+COUNTIF('祝日'!$E$22:$E$37,F226)&gt;0,"国民の休日",IF(COUNTIF('設定'!$A$11:$A$20,F226)&gt;0,INDEX('設定'!$B$11:$B$20,MATCH(F226,'設定'!$A$11:$A$20,0))&amp;"",""))))))</f>
        <v/>
      </c>
      <c r="G227" s="21">
        <f>IF(G226="","",IFERROR(INDEX('祝日'!$B$2:$B$17,MATCH(G226,'祝日'!$A$2:$A$17,0)),IFERROR(INDEX('祝日'!$B$22:$B$37,MATCH(G226,'祝日'!$A$22:$A$37,0)),IF(COUNTIF('祝日'!$D$2:$D$17,G226)+COUNTIF('祝日'!$D$22:$D$37,G226)&gt;0,"振替休日",IF(COUNTIF('祝日'!$E$2:$E$17,G226)+COUNTIF('祝日'!$E$22:$E$37,G226)&gt;0,"国民の休日",IF(COUNTIF('設定'!$A$11:$A$20,G226)&gt;0,INDEX('設定'!$B$11:$B$20,MATCH(G226,'設定'!$A$11:$A$20,0))&amp;"",""))))))</f>
        <v/>
      </c>
    </row>
    <row r="228" ht="70" customHeight="1">
      <c r="A228" s="22" t="n"/>
      <c r="B228" s="22" t="n"/>
      <c r="C228" s="22" t="n"/>
      <c r="D228" s="22" t="n"/>
      <c r="E228" s="22" t="n"/>
      <c r="F228" s="22" t="n"/>
      <c r="G228" s="22" t="n"/>
    </row>
    <row r="229" ht="20" customHeight="1">
      <c r="A229" s="39">
        <f>IF(MONTH(($A$221-WEEKDAY($A$221,'設定'!$B$3)+1+14))=MONTH($A$221),($A$221-WEEKDAY($A$221,'設定'!$B$3)+1+14),"")</f>
        <v/>
      </c>
      <c r="B229" s="39">
        <f>IF(MONTH(($A$221-WEEKDAY($A$221,'設定'!$B$3)+1+15))=MONTH($A$221),($A$221-WEEKDAY($A$221,'設定'!$B$3)+1+15),"")</f>
        <v/>
      </c>
      <c r="C229" s="39">
        <f>IF(MONTH(($A$221-WEEKDAY($A$221,'設定'!$B$3)+1+16))=MONTH($A$221),($A$221-WEEKDAY($A$221,'設定'!$B$3)+1+16),"")</f>
        <v/>
      </c>
      <c r="D229" s="39">
        <f>IF(MONTH(($A$221-WEEKDAY($A$221,'設定'!$B$3)+1+17))=MONTH($A$221),($A$221-WEEKDAY($A$221,'設定'!$B$3)+1+17),"")</f>
        <v/>
      </c>
      <c r="E229" s="39">
        <f>IF(MONTH(($A$221-WEEKDAY($A$221,'設定'!$B$3)+1+18))=MONTH($A$221),($A$221-WEEKDAY($A$221,'設定'!$B$3)+1+18),"")</f>
        <v/>
      </c>
      <c r="F229" s="39">
        <f>IF(MONTH(($A$221-WEEKDAY($A$221,'設定'!$B$3)+1+19))=MONTH($A$221),($A$221-WEEKDAY($A$221,'設定'!$B$3)+1+19),"")</f>
        <v/>
      </c>
      <c r="G229" s="39">
        <f>IF(MONTH(($A$221-WEEKDAY($A$221,'設定'!$B$3)+1+20))=MONTH($A$221),($A$221-WEEKDAY($A$221,'設定'!$B$3)+1+20),"")</f>
        <v/>
      </c>
    </row>
    <row r="230" ht="12" customHeight="1">
      <c r="A230" s="21">
        <f>IF(A229="","",IFERROR(INDEX('祝日'!$B$2:$B$17,MATCH(A229,'祝日'!$A$2:$A$17,0)),IFERROR(INDEX('祝日'!$B$22:$B$37,MATCH(A229,'祝日'!$A$22:$A$37,0)),IF(COUNTIF('祝日'!$D$2:$D$17,A229)+COUNTIF('祝日'!$D$22:$D$37,A229)&gt;0,"振替休日",IF(COUNTIF('祝日'!$E$2:$E$17,A229)+COUNTIF('祝日'!$E$22:$E$37,A229)&gt;0,"国民の休日",IF(COUNTIF('設定'!$A$11:$A$20,A229)&gt;0,INDEX('設定'!$B$11:$B$20,MATCH(A229,'設定'!$A$11:$A$20,0))&amp;"",""))))))</f>
        <v/>
      </c>
      <c r="B230" s="21">
        <f>IF(B229="","",IFERROR(INDEX('祝日'!$B$2:$B$17,MATCH(B229,'祝日'!$A$2:$A$17,0)),IFERROR(INDEX('祝日'!$B$22:$B$37,MATCH(B229,'祝日'!$A$22:$A$37,0)),IF(COUNTIF('祝日'!$D$2:$D$17,B229)+COUNTIF('祝日'!$D$22:$D$37,B229)&gt;0,"振替休日",IF(COUNTIF('祝日'!$E$2:$E$17,B229)+COUNTIF('祝日'!$E$22:$E$37,B229)&gt;0,"国民の休日",IF(COUNTIF('設定'!$A$11:$A$20,B229)&gt;0,INDEX('設定'!$B$11:$B$20,MATCH(B229,'設定'!$A$11:$A$20,0))&amp;"",""))))))</f>
        <v/>
      </c>
      <c r="C230" s="21">
        <f>IF(C229="","",IFERROR(INDEX('祝日'!$B$2:$B$17,MATCH(C229,'祝日'!$A$2:$A$17,0)),IFERROR(INDEX('祝日'!$B$22:$B$37,MATCH(C229,'祝日'!$A$22:$A$37,0)),IF(COUNTIF('祝日'!$D$2:$D$17,C229)+COUNTIF('祝日'!$D$22:$D$37,C229)&gt;0,"振替休日",IF(COUNTIF('祝日'!$E$2:$E$17,C229)+COUNTIF('祝日'!$E$22:$E$37,C229)&gt;0,"国民の休日",IF(COUNTIF('設定'!$A$11:$A$20,C229)&gt;0,INDEX('設定'!$B$11:$B$20,MATCH(C229,'設定'!$A$11:$A$20,0))&amp;"",""))))))</f>
        <v/>
      </c>
      <c r="D230" s="21">
        <f>IF(D229="","",IFERROR(INDEX('祝日'!$B$2:$B$17,MATCH(D229,'祝日'!$A$2:$A$17,0)),IFERROR(INDEX('祝日'!$B$22:$B$37,MATCH(D229,'祝日'!$A$22:$A$37,0)),IF(COUNTIF('祝日'!$D$2:$D$17,D229)+COUNTIF('祝日'!$D$22:$D$37,D229)&gt;0,"振替休日",IF(COUNTIF('祝日'!$E$2:$E$17,D229)+COUNTIF('祝日'!$E$22:$E$37,D229)&gt;0,"国民の休日",IF(COUNTIF('設定'!$A$11:$A$20,D229)&gt;0,INDEX('設定'!$B$11:$B$20,MATCH(D229,'設定'!$A$11:$A$20,0))&amp;"",""))))))</f>
        <v/>
      </c>
      <c r="E230" s="21">
        <f>IF(E229="","",IFERROR(INDEX('祝日'!$B$2:$B$17,MATCH(E229,'祝日'!$A$2:$A$17,0)),IFERROR(INDEX('祝日'!$B$22:$B$37,MATCH(E229,'祝日'!$A$22:$A$37,0)),IF(COUNTIF('祝日'!$D$2:$D$17,E229)+COUNTIF('祝日'!$D$22:$D$37,E229)&gt;0,"振替休日",IF(COUNTIF('祝日'!$E$2:$E$17,E229)+COUNTIF('祝日'!$E$22:$E$37,E229)&gt;0,"国民の休日",IF(COUNTIF('設定'!$A$11:$A$20,E229)&gt;0,INDEX('設定'!$B$11:$B$20,MATCH(E229,'設定'!$A$11:$A$20,0))&amp;"",""))))))</f>
        <v/>
      </c>
      <c r="F230" s="21">
        <f>IF(F229="","",IFERROR(INDEX('祝日'!$B$2:$B$17,MATCH(F229,'祝日'!$A$2:$A$17,0)),IFERROR(INDEX('祝日'!$B$22:$B$37,MATCH(F229,'祝日'!$A$22:$A$37,0)),IF(COUNTIF('祝日'!$D$2:$D$17,F229)+COUNTIF('祝日'!$D$22:$D$37,F229)&gt;0,"振替休日",IF(COUNTIF('祝日'!$E$2:$E$17,F229)+COUNTIF('祝日'!$E$22:$E$37,F229)&gt;0,"国民の休日",IF(COUNTIF('設定'!$A$11:$A$20,F229)&gt;0,INDEX('設定'!$B$11:$B$20,MATCH(F229,'設定'!$A$11:$A$20,0))&amp;"",""))))))</f>
        <v/>
      </c>
      <c r="G230" s="21">
        <f>IF(G229="","",IFERROR(INDEX('祝日'!$B$2:$B$17,MATCH(G229,'祝日'!$A$2:$A$17,0)),IFERROR(INDEX('祝日'!$B$22:$B$37,MATCH(G229,'祝日'!$A$22:$A$37,0)),IF(COUNTIF('祝日'!$D$2:$D$17,G229)+COUNTIF('祝日'!$D$22:$D$37,G229)&gt;0,"振替休日",IF(COUNTIF('祝日'!$E$2:$E$17,G229)+COUNTIF('祝日'!$E$22:$E$37,G229)&gt;0,"国民の休日",IF(COUNTIF('設定'!$A$11:$A$20,G229)&gt;0,INDEX('設定'!$B$11:$B$20,MATCH(G229,'設定'!$A$11:$A$20,0))&amp;"",""))))))</f>
        <v/>
      </c>
    </row>
    <row r="231" ht="70" customHeight="1">
      <c r="A231" s="22" t="n"/>
      <c r="B231" s="22" t="n"/>
      <c r="C231" s="22" t="n"/>
      <c r="D231" s="22" t="n"/>
      <c r="E231" s="22" t="n"/>
      <c r="F231" s="22" t="n"/>
      <c r="G231" s="22" t="n"/>
    </row>
    <row r="232" ht="20" customHeight="1">
      <c r="A232" s="39">
        <f>IF(MONTH(($A$221-WEEKDAY($A$221,'設定'!$B$3)+1+21))=MONTH($A$221),($A$221-WEEKDAY($A$221,'設定'!$B$3)+1+21),"")</f>
        <v/>
      </c>
      <c r="B232" s="39">
        <f>IF(MONTH(($A$221-WEEKDAY($A$221,'設定'!$B$3)+1+22))=MONTH($A$221),($A$221-WEEKDAY($A$221,'設定'!$B$3)+1+22),"")</f>
        <v/>
      </c>
      <c r="C232" s="39">
        <f>IF(MONTH(($A$221-WEEKDAY($A$221,'設定'!$B$3)+1+23))=MONTH($A$221),($A$221-WEEKDAY($A$221,'設定'!$B$3)+1+23),"")</f>
        <v/>
      </c>
      <c r="D232" s="39">
        <f>IF(MONTH(($A$221-WEEKDAY($A$221,'設定'!$B$3)+1+24))=MONTH($A$221),($A$221-WEEKDAY($A$221,'設定'!$B$3)+1+24),"")</f>
        <v/>
      </c>
      <c r="E232" s="39">
        <f>IF(MONTH(($A$221-WEEKDAY($A$221,'設定'!$B$3)+1+25))=MONTH($A$221),($A$221-WEEKDAY($A$221,'設定'!$B$3)+1+25),"")</f>
        <v/>
      </c>
      <c r="F232" s="39">
        <f>IF(MONTH(($A$221-WEEKDAY($A$221,'設定'!$B$3)+1+26))=MONTH($A$221),($A$221-WEEKDAY($A$221,'設定'!$B$3)+1+26),"")</f>
        <v/>
      </c>
      <c r="G232" s="39">
        <f>IF(MONTH(($A$221-WEEKDAY($A$221,'設定'!$B$3)+1+27))=MONTH($A$221),($A$221-WEEKDAY($A$221,'設定'!$B$3)+1+27),"")</f>
        <v/>
      </c>
    </row>
    <row r="233" ht="12" customHeight="1">
      <c r="A233" s="21">
        <f>IF(A232="","",IFERROR(INDEX('祝日'!$B$2:$B$17,MATCH(A232,'祝日'!$A$2:$A$17,0)),IFERROR(INDEX('祝日'!$B$22:$B$37,MATCH(A232,'祝日'!$A$22:$A$37,0)),IF(COUNTIF('祝日'!$D$2:$D$17,A232)+COUNTIF('祝日'!$D$22:$D$37,A232)&gt;0,"振替休日",IF(COUNTIF('祝日'!$E$2:$E$17,A232)+COUNTIF('祝日'!$E$22:$E$37,A232)&gt;0,"国民の休日",IF(COUNTIF('設定'!$A$11:$A$20,A232)&gt;0,INDEX('設定'!$B$11:$B$20,MATCH(A232,'設定'!$A$11:$A$20,0))&amp;"",""))))))</f>
        <v/>
      </c>
      <c r="B233" s="21">
        <f>IF(B232="","",IFERROR(INDEX('祝日'!$B$2:$B$17,MATCH(B232,'祝日'!$A$2:$A$17,0)),IFERROR(INDEX('祝日'!$B$22:$B$37,MATCH(B232,'祝日'!$A$22:$A$37,0)),IF(COUNTIF('祝日'!$D$2:$D$17,B232)+COUNTIF('祝日'!$D$22:$D$37,B232)&gt;0,"振替休日",IF(COUNTIF('祝日'!$E$2:$E$17,B232)+COUNTIF('祝日'!$E$22:$E$37,B232)&gt;0,"国民の休日",IF(COUNTIF('設定'!$A$11:$A$20,B232)&gt;0,INDEX('設定'!$B$11:$B$20,MATCH(B232,'設定'!$A$11:$A$20,0))&amp;"",""))))))</f>
        <v/>
      </c>
      <c r="C233" s="21">
        <f>IF(C232="","",IFERROR(INDEX('祝日'!$B$2:$B$17,MATCH(C232,'祝日'!$A$2:$A$17,0)),IFERROR(INDEX('祝日'!$B$22:$B$37,MATCH(C232,'祝日'!$A$22:$A$37,0)),IF(COUNTIF('祝日'!$D$2:$D$17,C232)+COUNTIF('祝日'!$D$22:$D$37,C232)&gt;0,"振替休日",IF(COUNTIF('祝日'!$E$2:$E$17,C232)+COUNTIF('祝日'!$E$22:$E$37,C232)&gt;0,"国民の休日",IF(COUNTIF('設定'!$A$11:$A$20,C232)&gt;0,INDEX('設定'!$B$11:$B$20,MATCH(C232,'設定'!$A$11:$A$20,0))&amp;"",""))))))</f>
        <v/>
      </c>
      <c r="D233" s="21">
        <f>IF(D232="","",IFERROR(INDEX('祝日'!$B$2:$B$17,MATCH(D232,'祝日'!$A$2:$A$17,0)),IFERROR(INDEX('祝日'!$B$22:$B$37,MATCH(D232,'祝日'!$A$22:$A$37,0)),IF(COUNTIF('祝日'!$D$2:$D$17,D232)+COUNTIF('祝日'!$D$22:$D$37,D232)&gt;0,"振替休日",IF(COUNTIF('祝日'!$E$2:$E$17,D232)+COUNTIF('祝日'!$E$22:$E$37,D232)&gt;0,"国民の休日",IF(COUNTIF('設定'!$A$11:$A$20,D232)&gt;0,INDEX('設定'!$B$11:$B$20,MATCH(D232,'設定'!$A$11:$A$20,0))&amp;"",""))))))</f>
        <v/>
      </c>
      <c r="E233" s="21">
        <f>IF(E232="","",IFERROR(INDEX('祝日'!$B$2:$B$17,MATCH(E232,'祝日'!$A$2:$A$17,0)),IFERROR(INDEX('祝日'!$B$22:$B$37,MATCH(E232,'祝日'!$A$22:$A$37,0)),IF(COUNTIF('祝日'!$D$2:$D$17,E232)+COUNTIF('祝日'!$D$22:$D$37,E232)&gt;0,"振替休日",IF(COUNTIF('祝日'!$E$2:$E$17,E232)+COUNTIF('祝日'!$E$22:$E$37,E232)&gt;0,"国民の休日",IF(COUNTIF('設定'!$A$11:$A$20,E232)&gt;0,INDEX('設定'!$B$11:$B$20,MATCH(E232,'設定'!$A$11:$A$20,0))&amp;"",""))))))</f>
        <v/>
      </c>
      <c r="F233" s="21">
        <f>IF(F232="","",IFERROR(INDEX('祝日'!$B$2:$B$17,MATCH(F232,'祝日'!$A$2:$A$17,0)),IFERROR(INDEX('祝日'!$B$22:$B$37,MATCH(F232,'祝日'!$A$22:$A$37,0)),IF(COUNTIF('祝日'!$D$2:$D$17,F232)+COUNTIF('祝日'!$D$22:$D$37,F232)&gt;0,"振替休日",IF(COUNTIF('祝日'!$E$2:$E$17,F232)+COUNTIF('祝日'!$E$22:$E$37,F232)&gt;0,"国民の休日",IF(COUNTIF('設定'!$A$11:$A$20,F232)&gt;0,INDEX('設定'!$B$11:$B$20,MATCH(F232,'設定'!$A$11:$A$20,0))&amp;"",""))))))</f>
        <v/>
      </c>
      <c r="G233" s="21">
        <f>IF(G232="","",IFERROR(INDEX('祝日'!$B$2:$B$17,MATCH(G232,'祝日'!$A$2:$A$17,0)),IFERROR(INDEX('祝日'!$B$22:$B$37,MATCH(G232,'祝日'!$A$22:$A$37,0)),IF(COUNTIF('祝日'!$D$2:$D$17,G232)+COUNTIF('祝日'!$D$22:$D$37,G232)&gt;0,"振替休日",IF(COUNTIF('祝日'!$E$2:$E$17,G232)+COUNTIF('祝日'!$E$22:$E$37,G232)&gt;0,"国民の休日",IF(COUNTIF('設定'!$A$11:$A$20,G232)&gt;0,INDEX('設定'!$B$11:$B$20,MATCH(G232,'設定'!$A$11:$A$20,0))&amp;"",""))))))</f>
        <v/>
      </c>
    </row>
    <row r="234" ht="70" customHeight="1">
      <c r="A234" s="22" t="n"/>
      <c r="B234" s="22" t="n"/>
      <c r="C234" s="22" t="n"/>
      <c r="D234" s="22" t="n"/>
      <c r="E234" s="22" t="n"/>
      <c r="F234" s="22" t="n"/>
      <c r="G234" s="22" t="n"/>
    </row>
    <row r="235" ht="20" customHeight="1">
      <c r="A235" s="39">
        <f>IF(MONTH(($A$221-WEEKDAY($A$221,'設定'!$B$3)+1+28))=MONTH($A$221),($A$221-WEEKDAY($A$221,'設定'!$B$3)+1+28),"")</f>
        <v/>
      </c>
      <c r="B235" s="39">
        <f>IF(MONTH(($A$221-WEEKDAY($A$221,'設定'!$B$3)+1+29))=MONTH($A$221),($A$221-WEEKDAY($A$221,'設定'!$B$3)+1+29),"")</f>
        <v/>
      </c>
      <c r="C235" s="39">
        <f>IF(MONTH(($A$221-WEEKDAY($A$221,'設定'!$B$3)+1+30))=MONTH($A$221),($A$221-WEEKDAY($A$221,'設定'!$B$3)+1+30),"")</f>
        <v/>
      </c>
      <c r="D235" s="39">
        <f>IF(MONTH(($A$221-WEEKDAY($A$221,'設定'!$B$3)+1+31))=MONTH($A$221),($A$221-WEEKDAY($A$221,'設定'!$B$3)+1+31),"")</f>
        <v/>
      </c>
      <c r="E235" s="39">
        <f>IF(MONTH(($A$221-WEEKDAY($A$221,'設定'!$B$3)+1+32))=MONTH($A$221),($A$221-WEEKDAY($A$221,'設定'!$B$3)+1+32),"")</f>
        <v/>
      </c>
      <c r="F235" s="39">
        <f>IF(MONTH(($A$221-WEEKDAY($A$221,'設定'!$B$3)+1+33))=MONTH($A$221),($A$221-WEEKDAY($A$221,'設定'!$B$3)+1+33),"")</f>
        <v/>
      </c>
      <c r="G235" s="39">
        <f>IF(MONTH(($A$221-WEEKDAY($A$221,'設定'!$B$3)+1+34))=MONTH($A$221),($A$221-WEEKDAY($A$221,'設定'!$B$3)+1+34),"")</f>
        <v/>
      </c>
    </row>
    <row r="236" ht="12" customHeight="1">
      <c r="A236" s="21">
        <f>IF(A235="","",IFERROR(INDEX('祝日'!$B$2:$B$17,MATCH(A235,'祝日'!$A$2:$A$17,0)),IFERROR(INDEX('祝日'!$B$22:$B$37,MATCH(A235,'祝日'!$A$22:$A$37,0)),IF(COUNTIF('祝日'!$D$2:$D$17,A235)+COUNTIF('祝日'!$D$22:$D$37,A235)&gt;0,"振替休日",IF(COUNTIF('祝日'!$E$2:$E$17,A235)+COUNTIF('祝日'!$E$22:$E$37,A235)&gt;0,"国民の休日",IF(COUNTIF('設定'!$A$11:$A$20,A235)&gt;0,INDEX('設定'!$B$11:$B$20,MATCH(A235,'設定'!$A$11:$A$20,0))&amp;"",""))))))</f>
        <v/>
      </c>
      <c r="B236" s="21">
        <f>IF(B235="","",IFERROR(INDEX('祝日'!$B$2:$B$17,MATCH(B235,'祝日'!$A$2:$A$17,0)),IFERROR(INDEX('祝日'!$B$22:$B$37,MATCH(B235,'祝日'!$A$22:$A$37,0)),IF(COUNTIF('祝日'!$D$2:$D$17,B235)+COUNTIF('祝日'!$D$22:$D$37,B235)&gt;0,"振替休日",IF(COUNTIF('祝日'!$E$2:$E$17,B235)+COUNTIF('祝日'!$E$22:$E$37,B235)&gt;0,"国民の休日",IF(COUNTIF('設定'!$A$11:$A$20,B235)&gt;0,INDEX('設定'!$B$11:$B$20,MATCH(B235,'設定'!$A$11:$A$20,0))&amp;"",""))))))</f>
        <v/>
      </c>
      <c r="C236" s="21">
        <f>IF(C235="","",IFERROR(INDEX('祝日'!$B$2:$B$17,MATCH(C235,'祝日'!$A$2:$A$17,0)),IFERROR(INDEX('祝日'!$B$22:$B$37,MATCH(C235,'祝日'!$A$22:$A$37,0)),IF(COUNTIF('祝日'!$D$2:$D$17,C235)+COUNTIF('祝日'!$D$22:$D$37,C235)&gt;0,"振替休日",IF(COUNTIF('祝日'!$E$2:$E$17,C235)+COUNTIF('祝日'!$E$22:$E$37,C235)&gt;0,"国民の休日",IF(COUNTIF('設定'!$A$11:$A$20,C235)&gt;0,INDEX('設定'!$B$11:$B$20,MATCH(C235,'設定'!$A$11:$A$20,0))&amp;"",""))))))</f>
        <v/>
      </c>
      <c r="D236" s="21">
        <f>IF(D235="","",IFERROR(INDEX('祝日'!$B$2:$B$17,MATCH(D235,'祝日'!$A$2:$A$17,0)),IFERROR(INDEX('祝日'!$B$22:$B$37,MATCH(D235,'祝日'!$A$22:$A$37,0)),IF(COUNTIF('祝日'!$D$2:$D$17,D235)+COUNTIF('祝日'!$D$22:$D$37,D235)&gt;0,"振替休日",IF(COUNTIF('祝日'!$E$2:$E$17,D235)+COUNTIF('祝日'!$E$22:$E$37,D235)&gt;0,"国民の休日",IF(COUNTIF('設定'!$A$11:$A$20,D235)&gt;0,INDEX('設定'!$B$11:$B$20,MATCH(D235,'設定'!$A$11:$A$20,0))&amp;"",""))))))</f>
        <v/>
      </c>
      <c r="E236" s="21">
        <f>IF(E235="","",IFERROR(INDEX('祝日'!$B$2:$B$17,MATCH(E235,'祝日'!$A$2:$A$17,0)),IFERROR(INDEX('祝日'!$B$22:$B$37,MATCH(E235,'祝日'!$A$22:$A$37,0)),IF(COUNTIF('祝日'!$D$2:$D$17,E235)+COUNTIF('祝日'!$D$22:$D$37,E235)&gt;0,"振替休日",IF(COUNTIF('祝日'!$E$2:$E$17,E235)+COUNTIF('祝日'!$E$22:$E$37,E235)&gt;0,"国民の休日",IF(COUNTIF('設定'!$A$11:$A$20,E235)&gt;0,INDEX('設定'!$B$11:$B$20,MATCH(E235,'設定'!$A$11:$A$20,0))&amp;"",""))))))</f>
        <v/>
      </c>
      <c r="F236" s="21">
        <f>IF(F235="","",IFERROR(INDEX('祝日'!$B$2:$B$17,MATCH(F235,'祝日'!$A$2:$A$17,0)),IFERROR(INDEX('祝日'!$B$22:$B$37,MATCH(F235,'祝日'!$A$22:$A$37,0)),IF(COUNTIF('祝日'!$D$2:$D$17,F235)+COUNTIF('祝日'!$D$22:$D$37,F235)&gt;0,"振替休日",IF(COUNTIF('祝日'!$E$2:$E$17,F235)+COUNTIF('祝日'!$E$22:$E$37,F235)&gt;0,"国民の休日",IF(COUNTIF('設定'!$A$11:$A$20,F235)&gt;0,INDEX('設定'!$B$11:$B$20,MATCH(F235,'設定'!$A$11:$A$20,0))&amp;"",""))))))</f>
        <v/>
      </c>
      <c r="G236" s="21">
        <f>IF(G235="","",IFERROR(INDEX('祝日'!$B$2:$B$17,MATCH(G235,'祝日'!$A$2:$A$17,0)),IFERROR(INDEX('祝日'!$B$22:$B$37,MATCH(G235,'祝日'!$A$22:$A$37,0)),IF(COUNTIF('祝日'!$D$2:$D$17,G235)+COUNTIF('祝日'!$D$22:$D$37,G235)&gt;0,"振替休日",IF(COUNTIF('祝日'!$E$2:$E$17,G235)+COUNTIF('祝日'!$E$22:$E$37,G235)&gt;0,"国民の休日",IF(COUNTIF('設定'!$A$11:$A$20,G235)&gt;0,INDEX('設定'!$B$11:$B$20,MATCH(G235,'設定'!$A$11:$A$20,0))&amp;"",""))))))</f>
        <v/>
      </c>
    </row>
    <row r="237" ht="70" customHeight="1">
      <c r="A237" s="22" t="n"/>
      <c r="B237" s="22" t="n"/>
      <c r="C237" s="22" t="n"/>
      <c r="D237" s="22" t="n"/>
      <c r="E237" s="22" t="n"/>
      <c r="F237" s="22" t="n"/>
      <c r="G237" s="22" t="n"/>
    </row>
    <row r="238" ht="20" customHeight="1">
      <c r="A238" s="39">
        <f>IF(MONTH(($A$221-WEEKDAY($A$221,'設定'!$B$3)+1+35))=MONTH($A$221),($A$221-WEEKDAY($A$221,'設定'!$B$3)+1+35),"")</f>
        <v/>
      </c>
      <c r="B238" s="39">
        <f>IF(MONTH(($A$221-WEEKDAY($A$221,'設定'!$B$3)+1+36))=MONTH($A$221),($A$221-WEEKDAY($A$221,'設定'!$B$3)+1+36),"")</f>
        <v/>
      </c>
      <c r="C238" s="39">
        <f>IF(MONTH(($A$221-WEEKDAY($A$221,'設定'!$B$3)+1+37))=MONTH($A$221),($A$221-WEEKDAY($A$221,'設定'!$B$3)+1+37),"")</f>
        <v/>
      </c>
      <c r="D238" s="39">
        <f>IF(MONTH(($A$221-WEEKDAY($A$221,'設定'!$B$3)+1+38))=MONTH($A$221),($A$221-WEEKDAY($A$221,'設定'!$B$3)+1+38),"")</f>
        <v/>
      </c>
      <c r="E238" s="39">
        <f>IF(MONTH(($A$221-WEEKDAY($A$221,'設定'!$B$3)+1+39))=MONTH($A$221),($A$221-WEEKDAY($A$221,'設定'!$B$3)+1+39),"")</f>
        <v/>
      </c>
      <c r="F238" s="39">
        <f>IF(MONTH(($A$221-WEEKDAY($A$221,'設定'!$B$3)+1+40))=MONTH($A$221),($A$221-WEEKDAY($A$221,'設定'!$B$3)+1+40),"")</f>
        <v/>
      </c>
      <c r="G238" s="39">
        <f>IF(MONTH(($A$221-WEEKDAY($A$221,'設定'!$B$3)+1+41))=MONTH($A$221),($A$221-WEEKDAY($A$221,'設定'!$B$3)+1+41),"")</f>
        <v/>
      </c>
    </row>
    <row r="239" ht="12" customHeight="1">
      <c r="A239" s="21">
        <f>IF(A238="","",IFERROR(INDEX('祝日'!$B$2:$B$17,MATCH(A238,'祝日'!$A$2:$A$17,0)),IFERROR(INDEX('祝日'!$B$22:$B$37,MATCH(A238,'祝日'!$A$22:$A$37,0)),IF(COUNTIF('祝日'!$D$2:$D$17,A238)+COUNTIF('祝日'!$D$22:$D$37,A238)&gt;0,"振替休日",IF(COUNTIF('祝日'!$E$2:$E$17,A238)+COUNTIF('祝日'!$E$22:$E$37,A238)&gt;0,"国民の休日",IF(COUNTIF('設定'!$A$11:$A$20,A238)&gt;0,INDEX('設定'!$B$11:$B$20,MATCH(A238,'設定'!$A$11:$A$20,0))&amp;"",""))))))</f>
        <v/>
      </c>
      <c r="B239" s="21">
        <f>IF(B238="","",IFERROR(INDEX('祝日'!$B$2:$B$17,MATCH(B238,'祝日'!$A$2:$A$17,0)),IFERROR(INDEX('祝日'!$B$22:$B$37,MATCH(B238,'祝日'!$A$22:$A$37,0)),IF(COUNTIF('祝日'!$D$2:$D$17,B238)+COUNTIF('祝日'!$D$22:$D$37,B238)&gt;0,"振替休日",IF(COUNTIF('祝日'!$E$2:$E$17,B238)+COUNTIF('祝日'!$E$22:$E$37,B238)&gt;0,"国民の休日",IF(COUNTIF('設定'!$A$11:$A$20,B238)&gt;0,INDEX('設定'!$B$11:$B$20,MATCH(B238,'設定'!$A$11:$A$20,0))&amp;"",""))))))</f>
        <v/>
      </c>
      <c r="C239" s="21">
        <f>IF(C238="","",IFERROR(INDEX('祝日'!$B$2:$B$17,MATCH(C238,'祝日'!$A$2:$A$17,0)),IFERROR(INDEX('祝日'!$B$22:$B$37,MATCH(C238,'祝日'!$A$22:$A$37,0)),IF(COUNTIF('祝日'!$D$2:$D$17,C238)+COUNTIF('祝日'!$D$22:$D$37,C238)&gt;0,"振替休日",IF(COUNTIF('祝日'!$E$2:$E$17,C238)+COUNTIF('祝日'!$E$22:$E$37,C238)&gt;0,"国民の休日",IF(COUNTIF('設定'!$A$11:$A$20,C238)&gt;0,INDEX('設定'!$B$11:$B$20,MATCH(C238,'設定'!$A$11:$A$20,0))&amp;"",""))))))</f>
        <v/>
      </c>
      <c r="D239" s="21">
        <f>IF(D238="","",IFERROR(INDEX('祝日'!$B$2:$B$17,MATCH(D238,'祝日'!$A$2:$A$17,0)),IFERROR(INDEX('祝日'!$B$22:$B$37,MATCH(D238,'祝日'!$A$22:$A$37,0)),IF(COUNTIF('祝日'!$D$2:$D$17,D238)+COUNTIF('祝日'!$D$22:$D$37,D238)&gt;0,"振替休日",IF(COUNTIF('祝日'!$E$2:$E$17,D238)+COUNTIF('祝日'!$E$22:$E$37,D238)&gt;0,"国民の休日",IF(COUNTIF('設定'!$A$11:$A$20,D238)&gt;0,INDEX('設定'!$B$11:$B$20,MATCH(D238,'設定'!$A$11:$A$20,0))&amp;"",""))))))</f>
        <v/>
      </c>
      <c r="E239" s="21">
        <f>IF(E238="","",IFERROR(INDEX('祝日'!$B$2:$B$17,MATCH(E238,'祝日'!$A$2:$A$17,0)),IFERROR(INDEX('祝日'!$B$22:$B$37,MATCH(E238,'祝日'!$A$22:$A$37,0)),IF(COUNTIF('祝日'!$D$2:$D$17,E238)+COUNTIF('祝日'!$D$22:$D$37,E238)&gt;0,"振替休日",IF(COUNTIF('祝日'!$E$2:$E$17,E238)+COUNTIF('祝日'!$E$22:$E$37,E238)&gt;0,"国民の休日",IF(COUNTIF('設定'!$A$11:$A$20,E238)&gt;0,INDEX('設定'!$B$11:$B$20,MATCH(E238,'設定'!$A$11:$A$20,0))&amp;"",""))))))</f>
        <v/>
      </c>
      <c r="F239" s="21">
        <f>IF(F238="","",IFERROR(INDEX('祝日'!$B$2:$B$17,MATCH(F238,'祝日'!$A$2:$A$17,0)),IFERROR(INDEX('祝日'!$B$22:$B$37,MATCH(F238,'祝日'!$A$22:$A$37,0)),IF(COUNTIF('祝日'!$D$2:$D$17,F238)+COUNTIF('祝日'!$D$22:$D$37,F238)&gt;0,"振替休日",IF(COUNTIF('祝日'!$E$2:$E$17,F238)+COUNTIF('祝日'!$E$22:$E$37,F238)&gt;0,"国民の休日",IF(COUNTIF('設定'!$A$11:$A$20,F238)&gt;0,INDEX('設定'!$B$11:$B$20,MATCH(F238,'設定'!$A$11:$A$20,0))&amp;"",""))))))</f>
        <v/>
      </c>
      <c r="G239" s="21">
        <f>IF(G238="","",IFERROR(INDEX('祝日'!$B$2:$B$17,MATCH(G238,'祝日'!$A$2:$A$17,0)),IFERROR(INDEX('祝日'!$B$22:$B$37,MATCH(G238,'祝日'!$A$22:$A$37,0)),IF(COUNTIF('祝日'!$D$2:$D$17,G238)+COUNTIF('祝日'!$D$22:$D$37,G238)&gt;0,"振替休日",IF(COUNTIF('祝日'!$E$2:$E$17,G238)+COUNTIF('祝日'!$E$22:$E$37,G238)&gt;0,"国民の休日",IF(COUNTIF('設定'!$A$11:$A$20,G238)&gt;0,INDEX('設定'!$B$11:$B$20,MATCH(G238,'設定'!$A$11:$A$20,0))&amp;"",""))))))</f>
        <v/>
      </c>
    </row>
    <row r="240" ht="70" customHeight="1">
      <c r="A240" s="22" t="n"/>
      <c r="B240" s="22" t="n"/>
      <c r="C240" s="22" t="n"/>
      <c r="D240" s="22" t="n"/>
      <c r="E240" s="22" t="n"/>
      <c r="F240" s="22" t="n"/>
      <c r="G240" s="22" t="n"/>
    </row>
  </sheetData>
  <mergeCells count="12">
    <mergeCell ref="A141:G141"/>
    <mergeCell ref="A61:G61"/>
    <mergeCell ref="A1:G1"/>
    <mergeCell ref="A181:G181"/>
    <mergeCell ref="A21:G21"/>
    <mergeCell ref="A101:G101"/>
    <mergeCell ref="A201:G201"/>
    <mergeCell ref="A221:G221"/>
    <mergeCell ref="A161:G161"/>
    <mergeCell ref="A81:G81"/>
    <mergeCell ref="A41:G41"/>
    <mergeCell ref="A121:G121"/>
  </mergeCells>
  <conditionalFormatting sqref="A2:G2">
    <cfRule type="expression" priority="1" dxfId="0" stopIfTrue="1">
      <formula>A2="日"</formula>
    </cfRule>
    <cfRule type="expression" priority="2" dxfId="1" stopIfTrue="1">
      <formula>A2="土"</formula>
    </cfRule>
  </conditionalFormatting>
  <conditionalFormatting sqref="A3:G3">
    <cfRule type="expression" priority="3" dxfId="2" stopIfTrue="1">
      <formula>LEN(A4)&gt;0</formula>
    </cfRule>
    <cfRule type="expression" priority="4" dxfId="0" stopIfTrue="1">
      <formula>WEEKDAY(A3,1)=1</formula>
    </cfRule>
    <cfRule type="expression" priority="5" dxfId="1" stopIfTrue="1">
      <formula>WEEKDAY(A3,1)=7</formula>
    </cfRule>
    <cfRule type="expression" priority="6" dxfId="3">
      <formula>A$3=""</formula>
    </cfRule>
  </conditionalFormatting>
  <conditionalFormatting sqref="A4:G4">
    <cfRule type="expression" priority="7" dxfId="3">
      <formula>A$3=""</formula>
    </cfRule>
  </conditionalFormatting>
  <conditionalFormatting sqref="A5:G5">
    <cfRule type="expression" priority="8" dxfId="3">
      <formula>A$3=""</formula>
    </cfRule>
  </conditionalFormatting>
  <conditionalFormatting sqref="A6:G6">
    <cfRule type="expression" priority="9" dxfId="2" stopIfTrue="1">
      <formula>LEN(A7)&gt;0</formula>
    </cfRule>
    <cfRule type="expression" priority="10" dxfId="0" stopIfTrue="1">
      <formula>WEEKDAY(A6,1)=1</formula>
    </cfRule>
    <cfRule type="expression" priority="11" dxfId="1" stopIfTrue="1">
      <formula>WEEKDAY(A6,1)=7</formula>
    </cfRule>
    <cfRule type="expression" priority="12" dxfId="3">
      <formula>A$6=""</formula>
    </cfRule>
  </conditionalFormatting>
  <conditionalFormatting sqref="A7:G7">
    <cfRule type="expression" priority="13" dxfId="3">
      <formula>A$6=""</formula>
    </cfRule>
  </conditionalFormatting>
  <conditionalFormatting sqref="A8:G8">
    <cfRule type="expression" priority="14" dxfId="3">
      <formula>A$6=""</formula>
    </cfRule>
  </conditionalFormatting>
  <conditionalFormatting sqref="A9:G9">
    <cfRule type="expression" priority="15" dxfId="2" stopIfTrue="1">
      <formula>LEN(A10)&gt;0</formula>
    </cfRule>
    <cfRule type="expression" priority="16" dxfId="0" stopIfTrue="1">
      <formula>WEEKDAY(A9,1)=1</formula>
    </cfRule>
    <cfRule type="expression" priority="17" dxfId="1" stopIfTrue="1">
      <formula>WEEKDAY(A9,1)=7</formula>
    </cfRule>
    <cfRule type="expression" priority="18" dxfId="3">
      <formula>A$9=""</formula>
    </cfRule>
  </conditionalFormatting>
  <conditionalFormatting sqref="A10:G10">
    <cfRule type="expression" priority="19" dxfId="3">
      <formula>A$9=""</formula>
    </cfRule>
  </conditionalFormatting>
  <conditionalFormatting sqref="A11:G11">
    <cfRule type="expression" priority="20" dxfId="3">
      <formula>A$9=""</formula>
    </cfRule>
  </conditionalFormatting>
  <conditionalFormatting sqref="A12:G12">
    <cfRule type="expression" priority="21" dxfId="2" stopIfTrue="1">
      <formula>LEN(A13)&gt;0</formula>
    </cfRule>
    <cfRule type="expression" priority="22" dxfId="0" stopIfTrue="1">
      <formula>WEEKDAY(A12,1)=1</formula>
    </cfRule>
    <cfRule type="expression" priority="23" dxfId="1" stopIfTrue="1">
      <formula>WEEKDAY(A12,1)=7</formula>
    </cfRule>
    <cfRule type="expression" priority="24" dxfId="3">
      <formula>A$12=""</formula>
    </cfRule>
  </conditionalFormatting>
  <conditionalFormatting sqref="A13:G13">
    <cfRule type="expression" priority="25" dxfId="3">
      <formula>A$12=""</formula>
    </cfRule>
  </conditionalFormatting>
  <conditionalFormatting sqref="A14:G14">
    <cfRule type="expression" priority="26" dxfId="3">
      <formula>A$12=""</formula>
    </cfRule>
  </conditionalFormatting>
  <conditionalFormatting sqref="A15:G15">
    <cfRule type="expression" priority="27" dxfId="2" stopIfTrue="1">
      <formula>LEN(A16)&gt;0</formula>
    </cfRule>
    <cfRule type="expression" priority="28" dxfId="0" stopIfTrue="1">
      <formula>WEEKDAY(A15,1)=1</formula>
    </cfRule>
    <cfRule type="expression" priority="29" dxfId="1" stopIfTrue="1">
      <formula>WEEKDAY(A15,1)=7</formula>
    </cfRule>
    <cfRule type="expression" priority="30" dxfId="3">
      <formula>A$15=""</formula>
    </cfRule>
  </conditionalFormatting>
  <conditionalFormatting sqref="A16:G16">
    <cfRule type="expression" priority="31" dxfId="3">
      <formula>A$15=""</formula>
    </cfRule>
  </conditionalFormatting>
  <conditionalFormatting sqref="A17:G17">
    <cfRule type="expression" priority="32" dxfId="3">
      <formula>A$15=""</formula>
    </cfRule>
  </conditionalFormatting>
  <conditionalFormatting sqref="A18:G18">
    <cfRule type="expression" priority="33" dxfId="2" stopIfTrue="1">
      <formula>LEN(A19)&gt;0</formula>
    </cfRule>
    <cfRule type="expression" priority="34" dxfId="0" stopIfTrue="1">
      <formula>WEEKDAY(A18,1)=1</formula>
    </cfRule>
    <cfRule type="expression" priority="35" dxfId="1" stopIfTrue="1">
      <formula>WEEKDAY(A18,1)=7</formula>
    </cfRule>
    <cfRule type="expression" priority="36" dxfId="3">
      <formula>A$18=""</formula>
    </cfRule>
  </conditionalFormatting>
  <conditionalFormatting sqref="A19:G19">
    <cfRule type="expression" priority="37" dxfId="3">
      <formula>A$18=""</formula>
    </cfRule>
  </conditionalFormatting>
  <conditionalFormatting sqref="A20:G20">
    <cfRule type="expression" priority="38" dxfId="3">
      <formula>A$18=""</formula>
    </cfRule>
  </conditionalFormatting>
  <conditionalFormatting sqref="A22:G22">
    <cfRule type="expression" priority="39" dxfId="0" stopIfTrue="1">
      <formula>A22="日"</formula>
    </cfRule>
    <cfRule type="expression" priority="40" dxfId="1" stopIfTrue="1">
      <formula>A22="土"</formula>
    </cfRule>
  </conditionalFormatting>
  <conditionalFormatting sqref="A23:G23">
    <cfRule type="expression" priority="41" dxfId="2" stopIfTrue="1">
      <formula>LEN(A24)&gt;0</formula>
    </cfRule>
    <cfRule type="expression" priority="42" dxfId="0" stopIfTrue="1">
      <formula>WEEKDAY(A23,1)=1</formula>
    </cfRule>
    <cfRule type="expression" priority="43" dxfId="1" stopIfTrue="1">
      <formula>WEEKDAY(A23,1)=7</formula>
    </cfRule>
    <cfRule type="expression" priority="44" dxfId="3">
      <formula>A$23=""</formula>
    </cfRule>
  </conditionalFormatting>
  <conditionalFormatting sqref="A24:G24">
    <cfRule type="expression" priority="45" dxfId="3">
      <formula>A$23=""</formula>
    </cfRule>
  </conditionalFormatting>
  <conditionalFormatting sqref="A25:G25">
    <cfRule type="expression" priority="46" dxfId="3">
      <formula>A$23=""</formula>
    </cfRule>
  </conditionalFormatting>
  <conditionalFormatting sqref="A26:G26">
    <cfRule type="expression" priority="47" dxfId="2" stopIfTrue="1">
      <formula>LEN(A27)&gt;0</formula>
    </cfRule>
    <cfRule type="expression" priority="48" dxfId="0" stopIfTrue="1">
      <formula>WEEKDAY(A26,1)=1</formula>
    </cfRule>
    <cfRule type="expression" priority="49" dxfId="1" stopIfTrue="1">
      <formula>WEEKDAY(A26,1)=7</formula>
    </cfRule>
    <cfRule type="expression" priority="50" dxfId="3">
      <formula>A$26=""</formula>
    </cfRule>
  </conditionalFormatting>
  <conditionalFormatting sqref="A27:G27">
    <cfRule type="expression" priority="51" dxfId="3">
      <formula>A$26=""</formula>
    </cfRule>
  </conditionalFormatting>
  <conditionalFormatting sqref="A28:G28">
    <cfRule type="expression" priority="52" dxfId="3">
      <formula>A$26=""</formula>
    </cfRule>
  </conditionalFormatting>
  <conditionalFormatting sqref="A29:G29">
    <cfRule type="expression" priority="53" dxfId="2" stopIfTrue="1">
      <formula>LEN(A30)&gt;0</formula>
    </cfRule>
    <cfRule type="expression" priority="54" dxfId="0" stopIfTrue="1">
      <formula>WEEKDAY(A29,1)=1</formula>
    </cfRule>
    <cfRule type="expression" priority="55" dxfId="1" stopIfTrue="1">
      <formula>WEEKDAY(A29,1)=7</formula>
    </cfRule>
    <cfRule type="expression" priority="56" dxfId="3">
      <formula>A$29=""</formula>
    </cfRule>
  </conditionalFormatting>
  <conditionalFormatting sqref="A30:G30">
    <cfRule type="expression" priority="57" dxfId="3">
      <formula>A$29=""</formula>
    </cfRule>
  </conditionalFormatting>
  <conditionalFormatting sqref="A31:G31">
    <cfRule type="expression" priority="58" dxfId="3">
      <formula>A$29=""</formula>
    </cfRule>
  </conditionalFormatting>
  <conditionalFormatting sqref="A32:G32">
    <cfRule type="expression" priority="59" dxfId="2" stopIfTrue="1">
      <formula>LEN(A33)&gt;0</formula>
    </cfRule>
    <cfRule type="expression" priority="60" dxfId="0" stopIfTrue="1">
      <formula>WEEKDAY(A32,1)=1</formula>
    </cfRule>
    <cfRule type="expression" priority="61" dxfId="1" stopIfTrue="1">
      <formula>WEEKDAY(A32,1)=7</formula>
    </cfRule>
    <cfRule type="expression" priority="62" dxfId="3">
      <formula>A$32=""</formula>
    </cfRule>
  </conditionalFormatting>
  <conditionalFormatting sqref="A33:G33">
    <cfRule type="expression" priority="63" dxfId="3">
      <formula>A$32=""</formula>
    </cfRule>
  </conditionalFormatting>
  <conditionalFormatting sqref="A34:G34">
    <cfRule type="expression" priority="64" dxfId="3">
      <formula>A$32=""</formula>
    </cfRule>
  </conditionalFormatting>
  <conditionalFormatting sqref="A35:G35">
    <cfRule type="expression" priority="65" dxfId="2" stopIfTrue="1">
      <formula>LEN(A36)&gt;0</formula>
    </cfRule>
    <cfRule type="expression" priority="66" dxfId="0" stopIfTrue="1">
      <formula>WEEKDAY(A35,1)=1</formula>
    </cfRule>
    <cfRule type="expression" priority="67" dxfId="1" stopIfTrue="1">
      <formula>WEEKDAY(A35,1)=7</formula>
    </cfRule>
    <cfRule type="expression" priority="68" dxfId="3">
      <formula>A$35=""</formula>
    </cfRule>
  </conditionalFormatting>
  <conditionalFormatting sqref="A36:G36">
    <cfRule type="expression" priority="69" dxfId="3">
      <formula>A$35=""</formula>
    </cfRule>
  </conditionalFormatting>
  <conditionalFormatting sqref="A37:G37">
    <cfRule type="expression" priority="70" dxfId="3">
      <formula>A$35=""</formula>
    </cfRule>
  </conditionalFormatting>
  <conditionalFormatting sqref="A38:G38">
    <cfRule type="expression" priority="71" dxfId="2" stopIfTrue="1">
      <formula>LEN(A39)&gt;0</formula>
    </cfRule>
    <cfRule type="expression" priority="72" dxfId="0" stopIfTrue="1">
      <formula>WEEKDAY(A38,1)=1</formula>
    </cfRule>
    <cfRule type="expression" priority="73" dxfId="1" stopIfTrue="1">
      <formula>WEEKDAY(A38,1)=7</formula>
    </cfRule>
    <cfRule type="expression" priority="74" dxfId="3">
      <formula>A$38=""</formula>
    </cfRule>
  </conditionalFormatting>
  <conditionalFormatting sqref="A39:G39">
    <cfRule type="expression" priority="75" dxfId="3">
      <formula>A$38=""</formula>
    </cfRule>
  </conditionalFormatting>
  <conditionalFormatting sqref="A40:G40">
    <cfRule type="expression" priority="76" dxfId="3">
      <formula>A$38=""</formula>
    </cfRule>
  </conditionalFormatting>
  <conditionalFormatting sqref="A42:G42">
    <cfRule type="expression" priority="77" dxfId="0" stopIfTrue="1">
      <formula>A42="日"</formula>
    </cfRule>
    <cfRule type="expression" priority="78" dxfId="1" stopIfTrue="1">
      <formula>A42="土"</formula>
    </cfRule>
  </conditionalFormatting>
  <conditionalFormatting sqref="A43:G43">
    <cfRule type="expression" priority="79" dxfId="2" stopIfTrue="1">
      <formula>LEN(A44)&gt;0</formula>
    </cfRule>
    <cfRule type="expression" priority="80" dxfId="0" stopIfTrue="1">
      <formula>WEEKDAY(A43,1)=1</formula>
    </cfRule>
    <cfRule type="expression" priority="81" dxfId="1" stopIfTrue="1">
      <formula>WEEKDAY(A43,1)=7</formula>
    </cfRule>
    <cfRule type="expression" priority="82" dxfId="3">
      <formula>A$43=""</formula>
    </cfRule>
  </conditionalFormatting>
  <conditionalFormatting sqref="A44:G44">
    <cfRule type="expression" priority="83" dxfId="3">
      <formula>A$43=""</formula>
    </cfRule>
  </conditionalFormatting>
  <conditionalFormatting sqref="A45:G45">
    <cfRule type="expression" priority="84" dxfId="3">
      <formula>A$43=""</formula>
    </cfRule>
  </conditionalFormatting>
  <conditionalFormatting sqref="A46:G46">
    <cfRule type="expression" priority="85" dxfId="2" stopIfTrue="1">
      <formula>LEN(A47)&gt;0</formula>
    </cfRule>
    <cfRule type="expression" priority="86" dxfId="0" stopIfTrue="1">
      <formula>WEEKDAY(A46,1)=1</formula>
    </cfRule>
    <cfRule type="expression" priority="87" dxfId="1" stopIfTrue="1">
      <formula>WEEKDAY(A46,1)=7</formula>
    </cfRule>
    <cfRule type="expression" priority="88" dxfId="3">
      <formula>A$46=""</formula>
    </cfRule>
  </conditionalFormatting>
  <conditionalFormatting sqref="A47:G47">
    <cfRule type="expression" priority="89" dxfId="3">
      <formula>A$46=""</formula>
    </cfRule>
  </conditionalFormatting>
  <conditionalFormatting sqref="A48:G48">
    <cfRule type="expression" priority="90" dxfId="3">
      <formula>A$46=""</formula>
    </cfRule>
  </conditionalFormatting>
  <conditionalFormatting sqref="A49:G49">
    <cfRule type="expression" priority="91" dxfId="2" stopIfTrue="1">
      <formula>LEN(A50)&gt;0</formula>
    </cfRule>
    <cfRule type="expression" priority="92" dxfId="0" stopIfTrue="1">
      <formula>WEEKDAY(A49,1)=1</formula>
    </cfRule>
    <cfRule type="expression" priority="93" dxfId="1" stopIfTrue="1">
      <formula>WEEKDAY(A49,1)=7</formula>
    </cfRule>
    <cfRule type="expression" priority="94" dxfId="3">
      <formula>A$49=""</formula>
    </cfRule>
  </conditionalFormatting>
  <conditionalFormatting sqref="A50:G50">
    <cfRule type="expression" priority="95" dxfId="3">
      <formula>A$49=""</formula>
    </cfRule>
  </conditionalFormatting>
  <conditionalFormatting sqref="A51:G51">
    <cfRule type="expression" priority="96" dxfId="3">
      <formula>A$49=""</formula>
    </cfRule>
  </conditionalFormatting>
  <conditionalFormatting sqref="A52:G52">
    <cfRule type="expression" priority="97" dxfId="2" stopIfTrue="1">
      <formula>LEN(A53)&gt;0</formula>
    </cfRule>
    <cfRule type="expression" priority="98" dxfId="0" stopIfTrue="1">
      <formula>WEEKDAY(A52,1)=1</formula>
    </cfRule>
    <cfRule type="expression" priority="99" dxfId="1" stopIfTrue="1">
      <formula>WEEKDAY(A52,1)=7</formula>
    </cfRule>
    <cfRule type="expression" priority="100" dxfId="3">
      <formula>A$52=""</formula>
    </cfRule>
  </conditionalFormatting>
  <conditionalFormatting sqref="A53:G53">
    <cfRule type="expression" priority="101" dxfId="3">
      <formula>A$52=""</formula>
    </cfRule>
  </conditionalFormatting>
  <conditionalFormatting sqref="A54:G54">
    <cfRule type="expression" priority="102" dxfId="3">
      <formula>A$52=""</formula>
    </cfRule>
  </conditionalFormatting>
  <conditionalFormatting sqref="A55:G55">
    <cfRule type="expression" priority="103" dxfId="2" stopIfTrue="1">
      <formula>LEN(A56)&gt;0</formula>
    </cfRule>
    <cfRule type="expression" priority="104" dxfId="0" stopIfTrue="1">
      <formula>WEEKDAY(A55,1)=1</formula>
    </cfRule>
    <cfRule type="expression" priority="105" dxfId="1" stopIfTrue="1">
      <formula>WEEKDAY(A55,1)=7</formula>
    </cfRule>
    <cfRule type="expression" priority="106" dxfId="3">
      <formula>A$55=""</formula>
    </cfRule>
  </conditionalFormatting>
  <conditionalFormatting sqref="A56:G56">
    <cfRule type="expression" priority="107" dxfId="3">
      <formula>A$55=""</formula>
    </cfRule>
  </conditionalFormatting>
  <conditionalFormatting sqref="A57:G57">
    <cfRule type="expression" priority="108" dxfId="3">
      <formula>A$55=""</formula>
    </cfRule>
  </conditionalFormatting>
  <conditionalFormatting sqref="A58:G58">
    <cfRule type="expression" priority="109" dxfId="2" stopIfTrue="1">
      <formula>LEN(A59)&gt;0</formula>
    </cfRule>
    <cfRule type="expression" priority="110" dxfId="0" stopIfTrue="1">
      <formula>WEEKDAY(A58,1)=1</formula>
    </cfRule>
    <cfRule type="expression" priority="111" dxfId="1" stopIfTrue="1">
      <formula>WEEKDAY(A58,1)=7</formula>
    </cfRule>
    <cfRule type="expression" priority="112" dxfId="3">
      <formula>A$58=""</formula>
    </cfRule>
  </conditionalFormatting>
  <conditionalFormatting sqref="A59:G59">
    <cfRule type="expression" priority="113" dxfId="3">
      <formula>A$58=""</formula>
    </cfRule>
  </conditionalFormatting>
  <conditionalFormatting sqref="A60:G60">
    <cfRule type="expression" priority="114" dxfId="3">
      <formula>A$58=""</formula>
    </cfRule>
  </conditionalFormatting>
  <conditionalFormatting sqref="A62:G62">
    <cfRule type="expression" priority="115" dxfId="0" stopIfTrue="1">
      <formula>A62="日"</formula>
    </cfRule>
    <cfRule type="expression" priority="116" dxfId="1" stopIfTrue="1">
      <formula>A62="土"</formula>
    </cfRule>
  </conditionalFormatting>
  <conditionalFormatting sqref="A63:G63">
    <cfRule type="expression" priority="117" dxfId="2" stopIfTrue="1">
      <formula>LEN(A64)&gt;0</formula>
    </cfRule>
    <cfRule type="expression" priority="118" dxfId="0" stopIfTrue="1">
      <formula>WEEKDAY(A63,1)=1</formula>
    </cfRule>
    <cfRule type="expression" priority="119" dxfId="1" stopIfTrue="1">
      <formula>WEEKDAY(A63,1)=7</formula>
    </cfRule>
    <cfRule type="expression" priority="120" dxfId="3">
      <formula>A$63=""</formula>
    </cfRule>
  </conditionalFormatting>
  <conditionalFormatting sqref="A64:G64">
    <cfRule type="expression" priority="121" dxfId="3">
      <formula>A$63=""</formula>
    </cfRule>
  </conditionalFormatting>
  <conditionalFormatting sqref="A65:G65">
    <cfRule type="expression" priority="122" dxfId="3">
      <formula>A$63=""</formula>
    </cfRule>
  </conditionalFormatting>
  <conditionalFormatting sqref="A66:G66">
    <cfRule type="expression" priority="123" dxfId="2" stopIfTrue="1">
      <formula>LEN(A67)&gt;0</formula>
    </cfRule>
    <cfRule type="expression" priority="124" dxfId="0" stopIfTrue="1">
      <formula>WEEKDAY(A66,1)=1</formula>
    </cfRule>
    <cfRule type="expression" priority="125" dxfId="1" stopIfTrue="1">
      <formula>WEEKDAY(A66,1)=7</formula>
    </cfRule>
    <cfRule type="expression" priority="126" dxfId="3">
      <formula>A$66=""</formula>
    </cfRule>
  </conditionalFormatting>
  <conditionalFormatting sqref="A67:G67">
    <cfRule type="expression" priority="127" dxfId="3">
      <formula>A$66=""</formula>
    </cfRule>
  </conditionalFormatting>
  <conditionalFormatting sqref="A68:G68">
    <cfRule type="expression" priority="128" dxfId="3">
      <formula>A$66=""</formula>
    </cfRule>
  </conditionalFormatting>
  <conditionalFormatting sqref="A69:G69">
    <cfRule type="expression" priority="129" dxfId="2" stopIfTrue="1">
      <formula>LEN(A70)&gt;0</formula>
    </cfRule>
    <cfRule type="expression" priority="130" dxfId="0" stopIfTrue="1">
      <formula>WEEKDAY(A69,1)=1</formula>
    </cfRule>
    <cfRule type="expression" priority="131" dxfId="1" stopIfTrue="1">
      <formula>WEEKDAY(A69,1)=7</formula>
    </cfRule>
    <cfRule type="expression" priority="132" dxfId="3">
      <formula>A$69=""</formula>
    </cfRule>
  </conditionalFormatting>
  <conditionalFormatting sqref="A70:G70">
    <cfRule type="expression" priority="133" dxfId="3">
      <formula>A$69=""</formula>
    </cfRule>
  </conditionalFormatting>
  <conditionalFormatting sqref="A71:G71">
    <cfRule type="expression" priority="134" dxfId="3">
      <formula>A$69=""</formula>
    </cfRule>
  </conditionalFormatting>
  <conditionalFormatting sqref="A72:G72">
    <cfRule type="expression" priority="135" dxfId="2" stopIfTrue="1">
      <formula>LEN(A73)&gt;0</formula>
    </cfRule>
    <cfRule type="expression" priority="136" dxfId="0" stopIfTrue="1">
      <formula>WEEKDAY(A72,1)=1</formula>
    </cfRule>
    <cfRule type="expression" priority="137" dxfId="1" stopIfTrue="1">
      <formula>WEEKDAY(A72,1)=7</formula>
    </cfRule>
    <cfRule type="expression" priority="138" dxfId="3">
      <formula>A$72=""</formula>
    </cfRule>
  </conditionalFormatting>
  <conditionalFormatting sqref="A73:G73">
    <cfRule type="expression" priority="139" dxfId="3">
      <formula>A$72=""</formula>
    </cfRule>
  </conditionalFormatting>
  <conditionalFormatting sqref="A74:G74">
    <cfRule type="expression" priority="140" dxfId="3">
      <formula>A$72=""</formula>
    </cfRule>
  </conditionalFormatting>
  <conditionalFormatting sqref="A75:G75">
    <cfRule type="expression" priority="141" dxfId="2" stopIfTrue="1">
      <formula>LEN(A76)&gt;0</formula>
    </cfRule>
    <cfRule type="expression" priority="142" dxfId="0" stopIfTrue="1">
      <formula>WEEKDAY(A75,1)=1</formula>
    </cfRule>
    <cfRule type="expression" priority="143" dxfId="1" stopIfTrue="1">
      <formula>WEEKDAY(A75,1)=7</formula>
    </cfRule>
    <cfRule type="expression" priority="144" dxfId="3">
      <formula>A$75=""</formula>
    </cfRule>
  </conditionalFormatting>
  <conditionalFormatting sqref="A76:G76">
    <cfRule type="expression" priority="145" dxfId="3">
      <formula>A$75=""</formula>
    </cfRule>
  </conditionalFormatting>
  <conditionalFormatting sqref="A77:G77">
    <cfRule type="expression" priority="146" dxfId="3">
      <formula>A$75=""</formula>
    </cfRule>
  </conditionalFormatting>
  <conditionalFormatting sqref="A78:G78">
    <cfRule type="expression" priority="147" dxfId="2" stopIfTrue="1">
      <formula>LEN(A79)&gt;0</formula>
    </cfRule>
    <cfRule type="expression" priority="148" dxfId="0" stopIfTrue="1">
      <formula>WEEKDAY(A78,1)=1</formula>
    </cfRule>
    <cfRule type="expression" priority="149" dxfId="1" stopIfTrue="1">
      <formula>WEEKDAY(A78,1)=7</formula>
    </cfRule>
    <cfRule type="expression" priority="150" dxfId="3">
      <formula>A$78=""</formula>
    </cfRule>
  </conditionalFormatting>
  <conditionalFormatting sqref="A79:G79">
    <cfRule type="expression" priority="151" dxfId="3">
      <formula>A$78=""</formula>
    </cfRule>
  </conditionalFormatting>
  <conditionalFormatting sqref="A80:G80">
    <cfRule type="expression" priority="152" dxfId="3">
      <formula>A$78=""</formula>
    </cfRule>
  </conditionalFormatting>
  <conditionalFormatting sqref="A82:G82">
    <cfRule type="expression" priority="153" dxfId="0" stopIfTrue="1">
      <formula>A82="日"</formula>
    </cfRule>
    <cfRule type="expression" priority="154" dxfId="1" stopIfTrue="1">
      <formula>A82="土"</formula>
    </cfRule>
  </conditionalFormatting>
  <conditionalFormatting sqref="A83:G83">
    <cfRule type="expression" priority="155" dxfId="2" stopIfTrue="1">
      <formula>LEN(A84)&gt;0</formula>
    </cfRule>
    <cfRule type="expression" priority="156" dxfId="0" stopIfTrue="1">
      <formula>WEEKDAY(A83,1)=1</formula>
    </cfRule>
    <cfRule type="expression" priority="157" dxfId="1" stopIfTrue="1">
      <formula>WEEKDAY(A83,1)=7</formula>
    </cfRule>
    <cfRule type="expression" priority="158" dxfId="3">
      <formula>A$83=""</formula>
    </cfRule>
  </conditionalFormatting>
  <conditionalFormatting sqref="A84:G84">
    <cfRule type="expression" priority="159" dxfId="3">
      <formula>A$83=""</formula>
    </cfRule>
  </conditionalFormatting>
  <conditionalFormatting sqref="A85:G85">
    <cfRule type="expression" priority="160" dxfId="3">
      <formula>A$83=""</formula>
    </cfRule>
  </conditionalFormatting>
  <conditionalFormatting sqref="A86:G86">
    <cfRule type="expression" priority="161" dxfId="2" stopIfTrue="1">
      <formula>LEN(A87)&gt;0</formula>
    </cfRule>
    <cfRule type="expression" priority="162" dxfId="0" stopIfTrue="1">
      <formula>WEEKDAY(A86,1)=1</formula>
    </cfRule>
    <cfRule type="expression" priority="163" dxfId="1" stopIfTrue="1">
      <formula>WEEKDAY(A86,1)=7</formula>
    </cfRule>
    <cfRule type="expression" priority="164" dxfId="3">
      <formula>A$86=""</formula>
    </cfRule>
  </conditionalFormatting>
  <conditionalFormatting sqref="A87:G87">
    <cfRule type="expression" priority="165" dxfId="3">
      <formula>A$86=""</formula>
    </cfRule>
  </conditionalFormatting>
  <conditionalFormatting sqref="A88:G88">
    <cfRule type="expression" priority="166" dxfId="3">
      <formula>A$86=""</formula>
    </cfRule>
  </conditionalFormatting>
  <conditionalFormatting sqref="A89:G89">
    <cfRule type="expression" priority="167" dxfId="2" stopIfTrue="1">
      <formula>LEN(A90)&gt;0</formula>
    </cfRule>
    <cfRule type="expression" priority="168" dxfId="0" stopIfTrue="1">
      <formula>WEEKDAY(A89,1)=1</formula>
    </cfRule>
    <cfRule type="expression" priority="169" dxfId="1" stopIfTrue="1">
      <formula>WEEKDAY(A89,1)=7</formula>
    </cfRule>
    <cfRule type="expression" priority="170" dxfId="3">
      <formula>A$89=""</formula>
    </cfRule>
  </conditionalFormatting>
  <conditionalFormatting sqref="A90:G90">
    <cfRule type="expression" priority="171" dxfId="3">
      <formula>A$89=""</formula>
    </cfRule>
  </conditionalFormatting>
  <conditionalFormatting sqref="A91:G91">
    <cfRule type="expression" priority="172" dxfId="3">
      <formula>A$89=""</formula>
    </cfRule>
  </conditionalFormatting>
  <conditionalFormatting sqref="A92:G92">
    <cfRule type="expression" priority="173" dxfId="2" stopIfTrue="1">
      <formula>LEN(A93)&gt;0</formula>
    </cfRule>
    <cfRule type="expression" priority="174" dxfId="0" stopIfTrue="1">
      <formula>WEEKDAY(A92,1)=1</formula>
    </cfRule>
    <cfRule type="expression" priority="175" dxfId="1" stopIfTrue="1">
      <formula>WEEKDAY(A92,1)=7</formula>
    </cfRule>
    <cfRule type="expression" priority="176" dxfId="3">
      <formula>A$92=""</formula>
    </cfRule>
  </conditionalFormatting>
  <conditionalFormatting sqref="A93:G93">
    <cfRule type="expression" priority="177" dxfId="3">
      <formula>A$92=""</formula>
    </cfRule>
  </conditionalFormatting>
  <conditionalFormatting sqref="A94:G94">
    <cfRule type="expression" priority="178" dxfId="3">
      <formula>A$92=""</formula>
    </cfRule>
  </conditionalFormatting>
  <conditionalFormatting sqref="A95:G95">
    <cfRule type="expression" priority="179" dxfId="2" stopIfTrue="1">
      <formula>LEN(A96)&gt;0</formula>
    </cfRule>
    <cfRule type="expression" priority="180" dxfId="0" stopIfTrue="1">
      <formula>WEEKDAY(A95,1)=1</formula>
    </cfRule>
    <cfRule type="expression" priority="181" dxfId="1" stopIfTrue="1">
      <formula>WEEKDAY(A95,1)=7</formula>
    </cfRule>
    <cfRule type="expression" priority="182" dxfId="3">
      <formula>A$95=""</formula>
    </cfRule>
  </conditionalFormatting>
  <conditionalFormatting sqref="A96:G96">
    <cfRule type="expression" priority="183" dxfId="3">
      <formula>A$95=""</formula>
    </cfRule>
  </conditionalFormatting>
  <conditionalFormatting sqref="A97:G97">
    <cfRule type="expression" priority="184" dxfId="3">
      <formula>A$95=""</formula>
    </cfRule>
  </conditionalFormatting>
  <conditionalFormatting sqref="A98:G98">
    <cfRule type="expression" priority="185" dxfId="2" stopIfTrue="1">
      <formula>LEN(A99)&gt;0</formula>
    </cfRule>
    <cfRule type="expression" priority="186" dxfId="0" stopIfTrue="1">
      <formula>WEEKDAY(A98,1)=1</formula>
    </cfRule>
    <cfRule type="expression" priority="187" dxfId="1" stopIfTrue="1">
      <formula>WEEKDAY(A98,1)=7</formula>
    </cfRule>
    <cfRule type="expression" priority="188" dxfId="3">
      <formula>A$98=""</formula>
    </cfRule>
  </conditionalFormatting>
  <conditionalFormatting sqref="A99:G99">
    <cfRule type="expression" priority="189" dxfId="3">
      <formula>A$98=""</formula>
    </cfRule>
  </conditionalFormatting>
  <conditionalFormatting sqref="A100:G100">
    <cfRule type="expression" priority="190" dxfId="3">
      <formula>A$98=""</formula>
    </cfRule>
  </conditionalFormatting>
  <conditionalFormatting sqref="A102:G102">
    <cfRule type="expression" priority="191" dxfId="0" stopIfTrue="1">
      <formula>A102="日"</formula>
    </cfRule>
    <cfRule type="expression" priority="192" dxfId="1" stopIfTrue="1">
      <formula>A102="土"</formula>
    </cfRule>
  </conditionalFormatting>
  <conditionalFormatting sqref="A103:G103">
    <cfRule type="expression" priority="193" dxfId="2" stopIfTrue="1">
      <formula>LEN(A104)&gt;0</formula>
    </cfRule>
    <cfRule type="expression" priority="194" dxfId="0" stopIfTrue="1">
      <formula>WEEKDAY(A103,1)=1</formula>
    </cfRule>
    <cfRule type="expression" priority="195" dxfId="1" stopIfTrue="1">
      <formula>WEEKDAY(A103,1)=7</formula>
    </cfRule>
    <cfRule type="expression" priority="196" dxfId="3">
      <formula>A$103=""</formula>
    </cfRule>
  </conditionalFormatting>
  <conditionalFormatting sqref="A104:G104">
    <cfRule type="expression" priority="197" dxfId="3">
      <formula>A$103=""</formula>
    </cfRule>
  </conditionalFormatting>
  <conditionalFormatting sqref="A105:G105">
    <cfRule type="expression" priority="198" dxfId="3">
      <formula>A$103=""</formula>
    </cfRule>
  </conditionalFormatting>
  <conditionalFormatting sqref="A106:G106">
    <cfRule type="expression" priority="199" dxfId="2" stopIfTrue="1">
      <formula>LEN(A107)&gt;0</formula>
    </cfRule>
    <cfRule type="expression" priority="200" dxfId="0" stopIfTrue="1">
      <formula>WEEKDAY(A106,1)=1</formula>
    </cfRule>
    <cfRule type="expression" priority="201" dxfId="1" stopIfTrue="1">
      <formula>WEEKDAY(A106,1)=7</formula>
    </cfRule>
    <cfRule type="expression" priority="202" dxfId="3">
      <formula>A$106=""</formula>
    </cfRule>
  </conditionalFormatting>
  <conditionalFormatting sqref="A107:G107">
    <cfRule type="expression" priority="203" dxfId="3">
      <formula>A$106=""</formula>
    </cfRule>
  </conditionalFormatting>
  <conditionalFormatting sqref="A108:G108">
    <cfRule type="expression" priority="204" dxfId="3">
      <formula>A$106=""</formula>
    </cfRule>
  </conditionalFormatting>
  <conditionalFormatting sqref="A109:G109">
    <cfRule type="expression" priority="205" dxfId="2" stopIfTrue="1">
      <formula>LEN(A110)&gt;0</formula>
    </cfRule>
    <cfRule type="expression" priority="206" dxfId="0" stopIfTrue="1">
      <formula>WEEKDAY(A109,1)=1</formula>
    </cfRule>
    <cfRule type="expression" priority="207" dxfId="1" stopIfTrue="1">
      <formula>WEEKDAY(A109,1)=7</formula>
    </cfRule>
    <cfRule type="expression" priority="208" dxfId="3">
      <formula>A$109=""</formula>
    </cfRule>
  </conditionalFormatting>
  <conditionalFormatting sqref="A110:G110">
    <cfRule type="expression" priority="209" dxfId="3">
      <formula>A$109=""</formula>
    </cfRule>
  </conditionalFormatting>
  <conditionalFormatting sqref="A111:G111">
    <cfRule type="expression" priority="210" dxfId="3">
      <formula>A$109=""</formula>
    </cfRule>
  </conditionalFormatting>
  <conditionalFormatting sqref="A112:G112">
    <cfRule type="expression" priority="211" dxfId="2" stopIfTrue="1">
      <formula>LEN(A113)&gt;0</formula>
    </cfRule>
    <cfRule type="expression" priority="212" dxfId="0" stopIfTrue="1">
      <formula>WEEKDAY(A112,1)=1</formula>
    </cfRule>
    <cfRule type="expression" priority="213" dxfId="1" stopIfTrue="1">
      <formula>WEEKDAY(A112,1)=7</formula>
    </cfRule>
    <cfRule type="expression" priority="214" dxfId="3">
      <formula>A$112=""</formula>
    </cfRule>
  </conditionalFormatting>
  <conditionalFormatting sqref="A113:G113">
    <cfRule type="expression" priority="215" dxfId="3">
      <formula>A$112=""</formula>
    </cfRule>
  </conditionalFormatting>
  <conditionalFormatting sqref="A114:G114">
    <cfRule type="expression" priority="216" dxfId="3">
      <formula>A$112=""</formula>
    </cfRule>
  </conditionalFormatting>
  <conditionalFormatting sqref="A115:G115">
    <cfRule type="expression" priority="217" dxfId="2" stopIfTrue="1">
      <formula>LEN(A116)&gt;0</formula>
    </cfRule>
    <cfRule type="expression" priority="218" dxfId="0" stopIfTrue="1">
      <formula>WEEKDAY(A115,1)=1</formula>
    </cfRule>
    <cfRule type="expression" priority="219" dxfId="1" stopIfTrue="1">
      <formula>WEEKDAY(A115,1)=7</formula>
    </cfRule>
    <cfRule type="expression" priority="220" dxfId="3">
      <formula>A$115=""</formula>
    </cfRule>
  </conditionalFormatting>
  <conditionalFormatting sqref="A116:G116">
    <cfRule type="expression" priority="221" dxfId="3">
      <formula>A$115=""</formula>
    </cfRule>
  </conditionalFormatting>
  <conditionalFormatting sqref="A117:G117">
    <cfRule type="expression" priority="222" dxfId="3">
      <formula>A$115=""</formula>
    </cfRule>
  </conditionalFormatting>
  <conditionalFormatting sqref="A118:G118">
    <cfRule type="expression" priority="223" dxfId="2" stopIfTrue="1">
      <formula>LEN(A119)&gt;0</formula>
    </cfRule>
    <cfRule type="expression" priority="224" dxfId="0" stopIfTrue="1">
      <formula>WEEKDAY(A118,1)=1</formula>
    </cfRule>
    <cfRule type="expression" priority="225" dxfId="1" stopIfTrue="1">
      <formula>WEEKDAY(A118,1)=7</formula>
    </cfRule>
    <cfRule type="expression" priority="226" dxfId="3">
      <formula>A$118=""</formula>
    </cfRule>
  </conditionalFormatting>
  <conditionalFormatting sqref="A119:G119">
    <cfRule type="expression" priority="227" dxfId="3">
      <formula>A$118=""</formula>
    </cfRule>
  </conditionalFormatting>
  <conditionalFormatting sqref="A120:G120">
    <cfRule type="expression" priority="228" dxfId="3">
      <formula>A$118=""</formula>
    </cfRule>
  </conditionalFormatting>
  <conditionalFormatting sqref="A122:G122">
    <cfRule type="expression" priority="229" dxfId="0" stopIfTrue="1">
      <formula>A122="日"</formula>
    </cfRule>
    <cfRule type="expression" priority="230" dxfId="1" stopIfTrue="1">
      <formula>A122="土"</formula>
    </cfRule>
  </conditionalFormatting>
  <conditionalFormatting sqref="A123:G123">
    <cfRule type="expression" priority="231" dxfId="2" stopIfTrue="1">
      <formula>LEN(A124)&gt;0</formula>
    </cfRule>
    <cfRule type="expression" priority="232" dxfId="0" stopIfTrue="1">
      <formula>WEEKDAY(A123,1)=1</formula>
    </cfRule>
    <cfRule type="expression" priority="233" dxfId="1" stopIfTrue="1">
      <formula>WEEKDAY(A123,1)=7</formula>
    </cfRule>
    <cfRule type="expression" priority="234" dxfId="3">
      <formula>A$123=""</formula>
    </cfRule>
  </conditionalFormatting>
  <conditionalFormatting sqref="A124:G124">
    <cfRule type="expression" priority="235" dxfId="3">
      <formula>A$123=""</formula>
    </cfRule>
  </conditionalFormatting>
  <conditionalFormatting sqref="A125:G125">
    <cfRule type="expression" priority="236" dxfId="3">
      <formula>A$123=""</formula>
    </cfRule>
  </conditionalFormatting>
  <conditionalFormatting sqref="A126:G126">
    <cfRule type="expression" priority="237" dxfId="2" stopIfTrue="1">
      <formula>LEN(A127)&gt;0</formula>
    </cfRule>
    <cfRule type="expression" priority="238" dxfId="0" stopIfTrue="1">
      <formula>WEEKDAY(A126,1)=1</formula>
    </cfRule>
    <cfRule type="expression" priority="239" dxfId="1" stopIfTrue="1">
      <formula>WEEKDAY(A126,1)=7</formula>
    </cfRule>
    <cfRule type="expression" priority="240" dxfId="3">
      <formula>A$126=""</formula>
    </cfRule>
  </conditionalFormatting>
  <conditionalFormatting sqref="A127:G127">
    <cfRule type="expression" priority="241" dxfId="3">
      <formula>A$126=""</formula>
    </cfRule>
  </conditionalFormatting>
  <conditionalFormatting sqref="A128:G128">
    <cfRule type="expression" priority="242" dxfId="3">
      <formula>A$126=""</formula>
    </cfRule>
  </conditionalFormatting>
  <conditionalFormatting sqref="A129:G129">
    <cfRule type="expression" priority="243" dxfId="2" stopIfTrue="1">
      <formula>LEN(A130)&gt;0</formula>
    </cfRule>
    <cfRule type="expression" priority="244" dxfId="0" stopIfTrue="1">
      <formula>WEEKDAY(A129,1)=1</formula>
    </cfRule>
    <cfRule type="expression" priority="245" dxfId="1" stopIfTrue="1">
      <formula>WEEKDAY(A129,1)=7</formula>
    </cfRule>
    <cfRule type="expression" priority="246" dxfId="3">
      <formula>A$129=""</formula>
    </cfRule>
  </conditionalFormatting>
  <conditionalFormatting sqref="A130:G130">
    <cfRule type="expression" priority="247" dxfId="3">
      <formula>A$129=""</formula>
    </cfRule>
  </conditionalFormatting>
  <conditionalFormatting sqref="A131:G131">
    <cfRule type="expression" priority="248" dxfId="3">
      <formula>A$129=""</formula>
    </cfRule>
  </conditionalFormatting>
  <conditionalFormatting sqref="A132:G132">
    <cfRule type="expression" priority="249" dxfId="2" stopIfTrue="1">
      <formula>LEN(A133)&gt;0</formula>
    </cfRule>
    <cfRule type="expression" priority="250" dxfId="0" stopIfTrue="1">
      <formula>WEEKDAY(A132,1)=1</formula>
    </cfRule>
    <cfRule type="expression" priority="251" dxfId="1" stopIfTrue="1">
      <formula>WEEKDAY(A132,1)=7</formula>
    </cfRule>
    <cfRule type="expression" priority="252" dxfId="3">
      <formula>A$132=""</formula>
    </cfRule>
  </conditionalFormatting>
  <conditionalFormatting sqref="A133:G133">
    <cfRule type="expression" priority="253" dxfId="3">
      <formula>A$132=""</formula>
    </cfRule>
  </conditionalFormatting>
  <conditionalFormatting sqref="A134:G134">
    <cfRule type="expression" priority="254" dxfId="3">
      <formula>A$132=""</formula>
    </cfRule>
  </conditionalFormatting>
  <conditionalFormatting sqref="A135:G135">
    <cfRule type="expression" priority="255" dxfId="2" stopIfTrue="1">
      <formula>LEN(A136)&gt;0</formula>
    </cfRule>
    <cfRule type="expression" priority="256" dxfId="0" stopIfTrue="1">
      <formula>WEEKDAY(A135,1)=1</formula>
    </cfRule>
    <cfRule type="expression" priority="257" dxfId="1" stopIfTrue="1">
      <formula>WEEKDAY(A135,1)=7</formula>
    </cfRule>
    <cfRule type="expression" priority="258" dxfId="3">
      <formula>A$135=""</formula>
    </cfRule>
  </conditionalFormatting>
  <conditionalFormatting sqref="A136:G136">
    <cfRule type="expression" priority="259" dxfId="3">
      <formula>A$135=""</formula>
    </cfRule>
  </conditionalFormatting>
  <conditionalFormatting sqref="A137:G137">
    <cfRule type="expression" priority="260" dxfId="3">
      <formula>A$135=""</formula>
    </cfRule>
  </conditionalFormatting>
  <conditionalFormatting sqref="A138:G138">
    <cfRule type="expression" priority="261" dxfId="2" stopIfTrue="1">
      <formula>LEN(A139)&gt;0</formula>
    </cfRule>
    <cfRule type="expression" priority="262" dxfId="0" stopIfTrue="1">
      <formula>WEEKDAY(A138,1)=1</formula>
    </cfRule>
    <cfRule type="expression" priority="263" dxfId="1" stopIfTrue="1">
      <formula>WEEKDAY(A138,1)=7</formula>
    </cfRule>
    <cfRule type="expression" priority="264" dxfId="3">
      <formula>A$138=""</formula>
    </cfRule>
  </conditionalFormatting>
  <conditionalFormatting sqref="A139:G139">
    <cfRule type="expression" priority="265" dxfId="3">
      <formula>A$138=""</formula>
    </cfRule>
  </conditionalFormatting>
  <conditionalFormatting sqref="A140:G140">
    <cfRule type="expression" priority="266" dxfId="3">
      <formula>A$138=""</formula>
    </cfRule>
  </conditionalFormatting>
  <conditionalFormatting sqref="A142:G142">
    <cfRule type="expression" priority="267" dxfId="0" stopIfTrue="1">
      <formula>A142="日"</formula>
    </cfRule>
    <cfRule type="expression" priority="268" dxfId="1" stopIfTrue="1">
      <formula>A142="土"</formula>
    </cfRule>
  </conditionalFormatting>
  <conditionalFormatting sqref="A143:G143">
    <cfRule type="expression" priority="269" dxfId="2" stopIfTrue="1">
      <formula>LEN(A144)&gt;0</formula>
    </cfRule>
    <cfRule type="expression" priority="270" dxfId="0" stopIfTrue="1">
      <formula>WEEKDAY(A143,1)=1</formula>
    </cfRule>
    <cfRule type="expression" priority="271" dxfId="1" stopIfTrue="1">
      <formula>WEEKDAY(A143,1)=7</formula>
    </cfRule>
    <cfRule type="expression" priority="272" dxfId="3">
      <formula>A$143=""</formula>
    </cfRule>
  </conditionalFormatting>
  <conditionalFormatting sqref="A144:G144">
    <cfRule type="expression" priority="273" dxfId="3">
      <formula>A$143=""</formula>
    </cfRule>
  </conditionalFormatting>
  <conditionalFormatting sqref="A145:G145">
    <cfRule type="expression" priority="274" dxfId="3">
      <formula>A$143=""</formula>
    </cfRule>
  </conditionalFormatting>
  <conditionalFormatting sqref="A146:G146">
    <cfRule type="expression" priority="275" dxfId="2" stopIfTrue="1">
      <formula>LEN(A147)&gt;0</formula>
    </cfRule>
    <cfRule type="expression" priority="276" dxfId="0" stopIfTrue="1">
      <formula>WEEKDAY(A146,1)=1</formula>
    </cfRule>
    <cfRule type="expression" priority="277" dxfId="1" stopIfTrue="1">
      <formula>WEEKDAY(A146,1)=7</formula>
    </cfRule>
    <cfRule type="expression" priority="278" dxfId="3">
      <formula>A$146=""</formula>
    </cfRule>
  </conditionalFormatting>
  <conditionalFormatting sqref="A147:G147">
    <cfRule type="expression" priority="279" dxfId="3">
      <formula>A$146=""</formula>
    </cfRule>
  </conditionalFormatting>
  <conditionalFormatting sqref="A148:G148">
    <cfRule type="expression" priority="280" dxfId="3">
      <formula>A$146=""</formula>
    </cfRule>
  </conditionalFormatting>
  <conditionalFormatting sqref="A149:G149">
    <cfRule type="expression" priority="281" dxfId="2" stopIfTrue="1">
      <formula>LEN(A150)&gt;0</formula>
    </cfRule>
    <cfRule type="expression" priority="282" dxfId="0" stopIfTrue="1">
      <formula>WEEKDAY(A149,1)=1</formula>
    </cfRule>
    <cfRule type="expression" priority="283" dxfId="1" stopIfTrue="1">
      <formula>WEEKDAY(A149,1)=7</formula>
    </cfRule>
    <cfRule type="expression" priority="284" dxfId="3">
      <formula>A$149=""</formula>
    </cfRule>
  </conditionalFormatting>
  <conditionalFormatting sqref="A150:G150">
    <cfRule type="expression" priority="285" dxfId="3">
      <formula>A$149=""</formula>
    </cfRule>
  </conditionalFormatting>
  <conditionalFormatting sqref="A151:G151">
    <cfRule type="expression" priority="286" dxfId="3">
      <formula>A$149=""</formula>
    </cfRule>
  </conditionalFormatting>
  <conditionalFormatting sqref="A152:G152">
    <cfRule type="expression" priority="287" dxfId="2" stopIfTrue="1">
      <formula>LEN(A153)&gt;0</formula>
    </cfRule>
    <cfRule type="expression" priority="288" dxfId="0" stopIfTrue="1">
      <formula>WEEKDAY(A152,1)=1</formula>
    </cfRule>
    <cfRule type="expression" priority="289" dxfId="1" stopIfTrue="1">
      <formula>WEEKDAY(A152,1)=7</formula>
    </cfRule>
    <cfRule type="expression" priority="290" dxfId="3">
      <formula>A$152=""</formula>
    </cfRule>
  </conditionalFormatting>
  <conditionalFormatting sqref="A153:G153">
    <cfRule type="expression" priority="291" dxfId="3">
      <formula>A$152=""</formula>
    </cfRule>
  </conditionalFormatting>
  <conditionalFormatting sqref="A154:G154">
    <cfRule type="expression" priority="292" dxfId="3">
      <formula>A$152=""</formula>
    </cfRule>
  </conditionalFormatting>
  <conditionalFormatting sqref="A155:G155">
    <cfRule type="expression" priority="293" dxfId="2" stopIfTrue="1">
      <formula>LEN(A156)&gt;0</formula>
    </cfRule>
    <cfRule type="expression" priority="294" dxfId="0" stopIfTrue="1">
      <formula>WEEKDAY(A155,1)=1</formula>
    </cfRule>
    <cfRule type="expression" priority="295" dxfId="1" stopIfTrue="1">
      <formula>WEEKDAY(A155,1)=7</formula>
    </cfRule>
    <cfRule type="expression" priority="296" dxfId="3">
      <formula>A$155=""</formula>
    </cfRule>
  </conditionalFormatting>
  <conditionalFormatting sqref="A156:G156">
    <cfRule type="expression" priority="297" dxfId="3">
      <formula>A$155=""</formula>
    </cfRule>
  </conditionalFormatting>
  <conditionalFormatting sqref="A157:G157">
    <cfRule type="expression" priority="298" dxfId="3">
      <formula>A$155=""</formula>
    </cfRule>
  </conditionalFormatting>
  <conditionalFormatting sqref="A158:G158">
    <cfRule type="expression" priority="299" dxfId="2" stopIfTrue="1">
      <formula>LEN(A159)&gt;0</formula>
    </cfRule>
    <cfRule type="expression" priority="300" dxfId="0" stopIfTrue="1">
      <formula>WEEKDAY(A158,1)=1</formula>
    </cfRule>
    <cfRule type="expression" priority="301" dxfId="1" stopIfTrue="1">
      <formula>WEEKDAY(A158,1)=7</formula>
    </cfRule>
    <cfRule type="expression" priority="302" dxfId="3">
      <formula>A$158=""</formula>
    </cfRule>
  </conditionalFormatting>
  <conditionalFormatting sqref="A159:G159">
    <cfRule type="expression" priority="303" dxfId="3">
      <formula>A$158=""</formula>
    </cfRule>
  </conditionalFormatting>
  <conditionalFormatting sqref="A160:G160">
    <cfRule type="expression" priority="304" dxfId="3">
      <formula>A$158=""</formula>
    </cfRule>
  </conditionalFormatting>
  <conditionalFormatting sqref="A162:G162">
    <cfRule type="expression" priority="305" dxfId="0" stopIfTrue="1">
      <formula>A162="日"</formula>
    </cfRule>
    <cfRule type="expression" priority="306" dxfId="1" stopIfTrue="1">
      <formula>A162="土"</formula>
    </cfRule>
  </conditionalFormatting>
  <conditionalFormatting sqref="A163:G163">
    <cfRule type="expression" priority="307" dxfId="2" stopIfTrue="1">
      <formula>LEN(A164)&gt;0</formula>
    </cfRule>
    <cfRule type="expression" priority="308" dxfId="0" stopIfTrue="1">
      <formula>WEEKDAY(A163,1)=1</formula>
    </cfRule>
    <cfRule type="expression" priority="309" dxfId="1" stopIfTrue="1">
      <formula>WEEKDAY(A163,1)=7</formula>
    </cfRule>
    <cfRule type="expression" priority="310" dxfId="3">
      <formula>A$163=""</formula>
    </cfRule>
  </conditionalFormatting>
  <conditionalFormatting sqref="A164:G164">
    <cfRule type="expression" priority="311" dxfId="3">
      <formula>A$163=""</formula>
    </cfRule>
  </conditionalFormatting>
  <conditionalFormatting sqref="A165:G165">
    <cfRule type="expression" priority="312" dxfId="3">
      <formula>A$163=""</formula>
    </cfRule>
  </conditionalFormatting>
  <conditionalFormatting sqref="A166:G166">
    <cfRule type="expression" priority="313" dxfId="2" stopIfTrue="1">
      <formula>LEN(A167)&gt;0</formula>
    </cfRule>
    <cfRule type="expression" priority="314" dxfId="0" stopIfTrue="1">
      <formula>WEEKDAY(A166,1)=1</formula>
    </cfRule>
    <cfRule type="expression" priority="315" dxfId="1" stopIfTrue="1">
      <formula>WEEKDAY(A166,1)=7</formula>
    </cfRule>
    <cfRule type="expression" priority="316" dxfId="3">
      <formula>A$166=""</formula>
    </cfRule>
  </conditionalFormatting>
  <conditionalFormatting sqref="A167:G167">
    <cfRule type="expression" priority="317" dxfId="3">
      <formula>A$166=""</formula>
    </cfRule>
  </conditionalFormatting>
  <conditionalFormatting sqref="A168:G168">
    <cfRule type="expression" priority="318" dxfId="3">
      <formula>A$166=""</formula>
    </cfRule>
  </conditionalFormatting>
  <conditionalFormatting sqref="A169:G169">
    <cfRule type="expression" priority="319" dxfId="2" stopIfTrue="1">
      <formula>LEN(A170)&gt;0</formula>
    </cfRule>
    <cfRule type="expression" priority="320" dxfId="0" stopIfTrue="1">
      <formula>WEEKDAY(A169,1)=1</formula>
    </cfRule>
    <cfRule type="expression" priority="321" dxfId="1" stopIfTrue="1">
      <formula>WEEKDAY(A169,1)=7</formula>
    </cfRule>
    <cfRule type="expression" priority="322" dxfId="3">
      <formula>A$169=""</formula>
    </cfRule>
  </conditionalFormatting>
  <conditionalFormatting sqref="A170:G170">
    <cfRule type="expression" priority="323" dxfId="3">
      <formula>A$169=""</formula>
    </cfRule>
  </conditionalFormatting>
  <conditionalFormatting sqref="A171:G171">
    <cfRule type="expression" priority="324" dxfId="3">
      <formula>A$169=""</formula>
    </cfRule>
  </conditionalFormatting>
  <conditionalFormatting sqref="A172:G172">
    <cfRule type="expression" priority="325" dxfId="2" stopIfTrue="1">
      <formula>LEN(A173)&gt;0</formula>
    </cfRule>
    <cfRule type="expression" priority="326" dxfId="0" stopIfTrue="1">
      <formula>WEEKDAY(A172,1)=1</formula>
    </cfRule>
    <cfRule type="expression" priority="327" dxfId="1" stopIfTrue="1">
      <formula>WEEKDAY(A172,1)=7</formula>
    </cfRule>
    <cfRule type="expression" priority="328" dxfId="3">
      <formula>A$172=""</formula>
    </cfRule>
  </conditionalFormatting>
  <conditionalFormatting sqref="A173:G173">
    <cfRule type="expression" priority="329" dxfId="3">
      <formula>A$172=""</formula>
    </cfRule>
  </conditionalFormatting>
  <conditionalFormatting sqref="A174:G174">
    <cfRule type="expression" priority="330" dxfId="3">
      <formula>A$172=""</formula>
    </cfRule>
  </conditionalFormatting>
  <conditionalFormatting sqref="A175:G175">
    <cfRule type="expression" priority="331" dxfId="2" stopIfTrue="1">
      <formula>LEN(A176)&gt;0</formula>
    </cfRule>
    <cfRule type="expression" priority="332" dxfId="0" stopIfTrue="1">
      <formula>WEEKDAY(A175,1)=1</formula>
    </cfRule>
    <cfRule type="expression" priority="333" dxfId="1" stopIfTrue="1">
      <formula>WEEKDAY(A175,1)=7</formula>
    </cfRule>
    <cfRule type="expression" priority="334" dxfId="3">
      <formula>A$175=""</formula>
    </cfRule>
  </conditionalFormatting>
  <conditionalFormatting sqref="A176:G176">
    <cfRule type="expression" priority="335" dxfId="3">
      <formula>A$175=""</formula>
    </cfRule>
  </conditionalFormatting>
  <conditionalFormatting sqref="A177:G177">
    <cfRule type="expression" priority="336" dxfId="3">
      <formula>A$175=""</formula>
    </cfRule>
  </conditionalFormatting>
  <conditionalFormatting sqref="A178:G178">
    <cfRule type="expression" priority="337" dxfId="2" stopIfTrue="1">
      <formula>LEN(A179)&gt;0</formula>
    </cfRule>
    <cfRule type="expression" priority="338" dxfId="0" stopIfTrue="1">
      <formula>WEEKDAY(A178,1)=1</formula>
    </cfRule>
    <cfRule type="expression" priority="339" dxfId="1" stopIfTrue="1">
      <formula>WEEKDAY(A178,1)=7</formula>
    </cfRule>
    <cfRule type="expression" priority="340" dxfId="3">
      <formula>A$178=""</formula>
    </cfRule>
  </conditionalFormatting>
  <conditionalFormatting sqref="A179:G179">
    <cfRule type="expression" priority="341" dxfId="3">
      <formula>A$178=""</formula>
    </cfRule>
  </conditionalFormatting>
  <conditionalFormatting sqref="A180:G180">
    <cfRule type="expression" priority="342" dxfId="3">
      <formula>A$178=""</formula>
    </cfRule>
  </conditionalFormatting>
  <conditionalFormatting sqref="A182:G182">
    <cfRule type="expression" priority="343" dxfId="0" stopIfTrue="1">
      <formula>A182="日"</formula>
    </cfRule>
    <cfRule type="expression" priority="344" dxfId="1" stopIfTrue="1">
      <formula>A182="土"</formula>
    </cfRule>
  </conditionalFormatting>
  <conditionalFormatting sqref="A183:G183">
    <cfRule type="expression" priority="345" dxfId="2" stopIfTrue="1">
      <formula>LEN(A184)&gt;0</formula>
    </cfRule>
    <cfRule type="expression" priority="346" dxfId="0" stopIfTrue="1">
      <formula>WEEKDAY(A183,1)=1</formula>
    </cfRule>
    <cfRule type="expression" priority="347" dxfId="1" stopIfTrue="1">
      <formula>WEEKDAY(A183,1)=7</formula>
    </cfRule>
    <cfRule type="expression" priority="348" dxfId="3">
      <formula>A$183=""</formula>
    </cfRule>
  </conditionalFormatting>
  <conditionalFormatting sqref="A184:G184">
    <cfRule type="expression" priority="349" dxfId="3">
      <formula>A$183=""</formula>
    </cfRule>
  </conditionalFormatting>
  <conditionalFormatting sqref="A185:G185">
    <cfRule type="expression" priority="350" dxfId="3">
      <formula>A$183=""</formula>
    </cfRule>
  </conditionalFormatting>
  <conditionalFormatting sqref="A186:G186">
    <cfRule type="expression" priority="351" dxfId="2" stopIfTrue="1">
      <formula>LEN(A187)&gt;0</formula>
    </cfRule>
    <cfRule type="expression" priority="352" dxfId="0" stopIfTrue="1">
      <formula>WEEKDAY(A186,1)=1</formula>
    </cfRule>
    <cfRule type="expression" priority="353" dxfId="1" stopIfTrue="1">
      <formula>WEEKDAY(A186,1)=7</formula>
    </cfRule>
    <cfRule type="expression" priority="354" dxfId="3">
      <formula>A$186=""</formula>
    </cfRule>
  </conditionalFormatting>
  <conditionalFormatting sqref="A187:G187">
    <cfRule type="expression" priority="355" dxfId="3">
      <formula>A$186=""</formula>
    </cfRule>
  </conditionalFormatting>
  <conditionalFormatting sqref="A188:G188">
    <cfRule type="expression" priority="356" dxfId="3">
      <formula>A$186=""</formula>
    </cfRule>
  </conditionalFormatting>
  <conditionalFormatting sqref="A189:G189">
    <cfRule type="expression" priority="357" dxfId="2" stopIfTrue="1">
      <formula>LEN(A190)&gt;0</formula>
    </cfRule>
    <cfRule type="expression" priority="358" dxfId="0" stopIfTrue="1">
      <formula>WEEKDAY(A189,1)=1</formula>
    </cfRule>
    <cfRule type="expression" priority="359" dxfId="1" stopIfTrue="1">
      <formula>WEEKDAY(A189,1)=7</formula>
    </cfRule>
    <cfRule type="expression" priority="360" dxfId="3">
      <formula>A$189=""</formula>
    </cfRule>
  </conditionalFormatting>
  <conditionalFormatting sqref="A190:G190">
    <cfRule type="expression" priority="361" dxfId="3">
      <formula>A$189=""</formula>
    </cfRule>
  </conditionalFormatting>
  <conditionalFormatting sqref="A191:G191">
    <cfRule type="expression" priority="362" dxfId="3">
      <formula>A$189=""</formula>
    </cfRule>
  </conditionalFormatting>
  <conditionalFormatting sqref="A192:G192">
    <cfRule type="expression" priority="363" dxfId="2" stopIfTrue="1">
      <formula>LEN(A193)&gt;0</formula>
    </cfRule>
    <cfRule type="expression" priority="364" dxfId="0" stopIfTrue="1">
      <formula>WEEKDAY(A192,1)=1</formula>
    </cfRule>
    <cfRule type="expression" priority="365" dxfId="1" stopIfTrue="1">
      <formula>WEEKDAY(A192,1)=7</formula>
    </cfRule>
    <cfRule type="expression" priority="366" dxfId="3">
      <formula>A$192=""</formula>
    </cfRule>
  </conditionalFormatting>
  <conditionalFormatting sqref="A193:G193">
    <cfRule type="expression" priority="367" dxfId="3">
      <formula>A$192=""</formula>
    </cfRule>
  </conditionalFormatting>
  <conditionalFormatting sqref="A194:G194">
    <cfRule type="expression" priority="368" dxfId="3">
      <formula>A$192=""</formula>
    </cfRule>
  </conditionalFormatting>
  <conditionalFormatting sqref="A195:G195">
    <cfRule type="expression" priority="369" dxfId="2" stopIfTrue="1">
      <formula>LEN(A196)&gt;0</formula>
    </cfRule>
    <cfRule type="expression" priority="370" dxfId="0" stopIfTrue="1">
      <formula>WEEKDAY(A195,1)=1</formula>
    </cfRule>
    <cfRule type="expression" priority="371" dxfId="1" stopIfTrue="1">
      <formula>WEEKDAY(A195,1)=7</formula>
    </cfRule>
    <cfRule type="expression" priority="372" dxfId="3">
      <formula>A$195=""</formula>
    </cfRule>
  </conditionalFormatting>
  <conditionalFormatting sqref="A196:G196">
    <cfRule type="expression" priority="373" dxfId="3">
      <formula>A$195=""</formula>
    </cfRule>
  </conditionalFormatting>
  <conditionalFormatting sqref="A197:G197">
    <cfRule type="expression" priority="374" dxfId="3">
      <formula>A$195=""</formula>
    </cfRule>
  </conditionalFormatting>
  <conditionalFormatting sqref="A198:G198">
    <cfRule type="expression" priority="375" dxfId="2" stopIfTrue="1">
      <formula>LEN(A199)&gt;0</formula>
    </cfRule>
    <cfRule type="expression" priority="376" dxfId="0" stopIfTrue="1">
      <formula>WEEKDAY(A198,1)=1</formula>
    </cfRule>
    <cfRule type="expression" priority="377" dxfId="1" stopIfTrue="1">
      <formula>WEEKDAY(A198,1)=7</formula>
    </cfRule>
    <cfRule type="expression" priority="378" dxfId="3">
      <formula>A$198=""</formula>
    </cfRule>
  </conditionalFormatting>
  <conditionalFormatting sqref="A199:G199">
    <cfRule type="expression" priority="379" dxfId="3">
      <formula>A$198=""</formula>
    </cfRule>
  </conditionalFormatting>
  <conditionalFormatting sqref="A200:G200">
    <cfRule type="expression" priority="380" dxfId="3">
      <formula>A$198=""</formula>
    </cfRule>
  </conditionalFormatting>
  <conditionalFormatting sqref="A202:G202">
    <cfRule type="expression" priority="381" dxfId="0" stopIfTrue="1">
      <formula>A202="日"</formula>
    </cfRule>
    <cfRule type="expression" priority="382" dxfId="1" stopIfTrue="1">
      <formula>A202="土"</formula>
    </cfRule>
  </conditionalFormatting>
  <conditionalFormatting sqref="A203:G203">
    <cfRule type="expression" priority="383" dxfId="2" stopIfTrue="1">
      <formula>LEN(A204)&gt;0</formula>
    </cfRule>
    <cfRule type="expression" priority="384" dxfId="0" stopIfTrue="1">
      <formula>WEEKDAY(A203,1)=1</formula>
    </cfRule>
    <cfRule type="expression" priority="385" dxfId="1" stopIfTrue="1">
      <formula>WEEKDAY(A203,1)=7</formula>
    </cfRule>
    <cfRule type="expression" priority="386" dxfId="3">
      <formula>A$203=""</formula>
    </cfRule>
  </conditionalFormatting>
  <conditionalFormatting sqref="A204:G204">
    <cfRule type="expression" priority="387" dxfId="3">
      <formula>A$203=""</formula>
    </cfRule>
  </conditionalFormatting>
  <conditionalFormatting sqref="A205:G205">
    <cfRule type="expression" priority="388" dxfId="3">
      <formula>A$203=""</formula>
    </cfRule>
  </conditionalFormatting>
  <conditionalFormatting sqref="A206:G206">
    <cfRule type="expression" priority="389" dxfId="2" stopIfTrue="1">
      <formula>LEN(A207)&gt;0</formula>
    </cfRule>
    <cfRule type="expression" priority="390" dxfId="0" stopIfTrue="1">
      <formula>WEEKDAY(A206,1)=1</formula>
    </cfRule>
    <cfRule type="expression" priority="391" dxfId="1" stopIfTrue="1">
      <formula>WEEKDAY(A206,1)=7</formula>
    </cfRule>
    <cfRule type="expression" priority="392" dxfId="3">
      <formula>A$206=""</formula>
    </cfRule>
  </conditionalFormatting>
  <conditionalFormatting sqref="A207:G207">
    <cfRule type="expression" priority="393" dxfId="3">
      <formula>A$206=""</formula>
    </cfRule>
  </conditionalFormatting>
  <conditionalFormatting sqref="A208:G208">
    <cfRule type="expression" priority="394" dxfId="3">
      <formula>A$206=""</formula>
    </cfRule>
  </conditionalFormatting>
  <conditionalFormatting sqref="A209:G209">
    <cfRule type="expression" priority="395" dxfId="2" stopIfTrue="1">
      <formula>LEN(A210)&gt;0</formula>
    </cfRule>
    <cfRule type="expression" priority="396" dxfId="0" stopIfTrue="1">
      <formula>WEEKDAY(A209,1)=1</formula>
    </cfRule>
    <cfRule type="expression" priority="397" dxfId="1" stopIfTrue="1">
      <formula>WEEKDAY(A209,1)=7</formula>
    </cfRule>
    <cfRule type="expression" priority="398" dxfId="3">
      <formula>A$209=""</formula>
    </cfRule>
  </conditionalFormatting>
  <conditionalFormatting sqref="A210:G210">
    <cfRule type="expression" priority="399" dxfId="3">
      <formula>A$209=""</formula>
    </cfRule>
  </conditionalFormatting>
  <conditionalFormatting sqref="A211:G211">
    <cfRule type="expression" priority="400" dxfId="3">
      <formula>A$209=""</formula>
    </cfRule>
  </conditionalFormatting>
  <conditionalFormatting sqref="A212:G212">
    <cfRule type="expression" priority="401" dxfId="2" stopIfTrue="1">
      <formula>LEN(A213)&gt;0</formula>
    </cfRule>
    <cfRule type="expression" priority="402" dxfId="0" stopIfTrue="1">
      <formula>WEEKDAY(A212,1)=1</formula>
    </cfRule>
    <cfRule type="expression" priority="403" dxfId="1" stopIfTrue="1">
      <formula>WEEKDAY(A212,1)=7</formula>
    </cfRule>
    <cfRule type="expression" priority="404" dxfId="3">
      <formula>A$212=""</formula>
    </cfRule>
  </conditionalFormatting>
  <conditionalFormatting sqref="A213:G213">
    <cfRule type="expression" priority="405" dxfId="3">
      <formula>A$212=""</formula>
    </cfRule>
  </conditionalFormatting>
  <conditionalFormatting sqref="A214:G214">
    <cfRule type="expression" priority="406" dxfId="3">
      <formula>A$212=""</formula>
    </cfRule>
  </conditionalFormatting>
  <conditionalFormatting sqref="A215:G215">
    <cfRule type="expression" priority="407" dxfId="2" stopIfTrue="1">
      <formula>LEN(A216)&gt;0</formula>
    </cfRule>
    <cfRule type="expression" priority="408" dxfId="0" stopIfTrue="1">
      <formula>WEEKDAY(A215,1)=1</formula>
    </cfRule>
    <cfRule type="expression" priority="409" dxfId="1" stopIfTrue="1">
      <formula>WEEKDAY(A215,1)=7</formula>
    </cfRule>
    <cfRule type="expression" priority="410" dxfId="3">
      <formula>A$215=""</formula>
    </cfRule>
  </conditionalFormatting>
  <conditionalFormatting sqref="A216:G216">
    <cfRule type="expression" priority="411" dxfId="3">
      <formula>A$215=""</formula>
    </cfRule>
  </conditionalFormatting>
  <conditionalFormatting sqref="A217:G217">
    <cfRule type="expression" priority="412" dxfId="3">
      <formula>A$215=""</formula>
    </cfRule>
  </conditionalFormatting>
  <conditionalFormatting sqref="A218:G218">
    <cfRule type="expression" priority="413" dxfId="2" stopIfTrue="1">
      <formula>LEN(A219)&gt;0</formula>
    </cfRule>
    <cfRule type="expression" priority="414" dxfId="0" stopIfTrue="1">
      <formula>WEEKDAY(A218,1)=1</formula>
    </cfRule>
    <cfRule type="expression" priority="415" dxfId="1" stopIfTrue="1">
      <formula>WEEKDAY(A218,1)=7</formula>
    </cfRule>
    <cfRule type="expression" priority="416" dxfId="3">
      <formula>A$218=""</formula>
    </cfRule>
  </conditionalFormatting>
  <conditionalFormatting sqref="A219:G219">
    <cfRule type="expression" priority="417" dxfId="3">
      <formula>A$218=""</formula>
    </cfRule>
  </conditionalFormatting>
  <conditionalFormatting sqref="A220:G220">
    <cfRule type="expression" priority="418" dxfId="3">
      <formula>A$218=""</formula>
    </cfRule>
  </conditionalFormatting>
  <conditionalFormatting sqref="A222:G222">
    <cfRule type="expression" priority="419" dxfId="0" stopIfTrue="1">
      <formula>A222="日"</formula>
    </cfRule>
    <cfRule type="expression" priority="420" dxfId="1" stopIfTrue="1">
      <formula>A222="土"</formula>
    </cfRule>
  </conditionalFormatting>
  <conditionalFormatting sqref="A223:G223">
    <cfRule type="expression" priority="421" dxfId="2" stopIfTrue="1">
      <formula>LEN(A224)&gt;0</formula>
    </cfRule>
    <cfRule type="expression" priority="422" dxfId="0" stopIfTrue="1">
      <formula>WEEKDAY(A223,1)=1</formula>
    </cfRule>
    <cfRule type="expression" priority="423" dxfId="1" stopIfTrue="1">
      <formula>WEEKDAY(A223,1)=7</formula>
    </cfRule>
    <cfRule type="expression" priority="424" dxfId="3">
      <formula>A$223=""</formula>
    </cfRule>
  </conditionalFormatting>
  <conditionalFormatting sqref="A224:G224">
    <cfRule type="expression" priority="425" dxfId="3">
      <formula>A$223=""</formula>
    </cfRule>
  </conditionalFormatting>
  <conditionalFormatting sqref="A225:G225">
    <cfRule type="expression" priority="426" dxfId="3">
      <formula>A$223=""</formula>
    </cfRule>
  </conditionalFormatting>
  <conditionalFormatting sqref="A226:G226">
    <cfRule type="expression" priority="427" dxfId="2" stopIfTrue="1">
      <formula>LEN(A227)&gt;0</formula>
    </cfRule>
    <cfRule type="expression" priority="428" dxfId="0" stopIfTrue="1">
      <formula>WEEKDAY(A226,1)=1</formula>
    </cfRule>
    <cfRule type="expression" priority="429" dxfId="1" stopIfTrue="1">
      <formula>WEEKDAY(A226,1)=7</formula>
    </cfRule>
    <cfRule type="expression" priority="430" dxfId="3">
      <formula>A$226=""</formula>
    </cfRule>
  </conditionalFormatting>
  <conditionalFormatting sqref="A227:G227">
    <cfRule type="expression" priority="431" dxfId="3">
      <formula>A$226=""</formula>
    </cfRule>
  </conditionalFormatting>
  <conditionalFormatting sqref="A228:G228">
    <cfRule type="expression" priority="432" dxfId="3">
      <formula>A$226=""</formula>
    </cfRule>
  </conditionalFormatting>
  <conditionalFormatting sqref="A229:G229">
    <cfRule type="expression" priority="433" dxfId="2" stopIfTrue="1">
      <formula>LEN(A230)&gt;0</formula>
    </cfRule>
    <cfRule type="expression" priority="434" dxfId="0" stopIfTrue="1">
      <formula>WEEKDAY(A229,1)=1</formula>
    </cfRule>
    <cfRule type="expression" priority="435" dxfId="1" stopIfTrue="1">
      <formula>WEEKDAY(A229,1)=7</formula>
    </cfRule>
    <cfRule type="expression" priority="436" dxfId="3">
      <formula>A$229=""</formula>
    </cfRule>
  </conditionalFormatting>
  <conditionalFormatting sqref="A230:G230">
    <cfRule type="expression" priority="437" dxfId="3">
      <formula>A$229=""</formula>
    </cfRule>
  </conditionalFormatting>
  <conditionalFormatting sqref="A231:G231">
    <cfRule type="expression" priority="438" dxfId="3">
      <formula>A$229=""</formula>
    </cfRule>
  </conditionalFormatting>
  <conditionalFormatting sqref="A232:G232">
    <cfRule type="expression" priority="439" dxfId="2" stopIfTrue="1">
      <formula>LEN(A233)&gt;0</formula>
    </cfRule>
    <cfRule type="expression" priority="440" dxfId="0" stopIfTrue="1">
      <formula>WEEKDAY(A232,1)=1</formula>
    </cfRule>
    <cfRule type="expression" priority="441" dxfId="1" stopIfTrue="1">
      <formula>WEEKDAY(A232,1)=7</formula>
    </cfRule>
    <cfRule type="expression" priority="442" dxfId="3">
      <formula>A$232=""</formula>
    </cfRule>
  </conditionalFormatting>
  <conditionalFormatting sqref="A233:G233">
    <cfRule type="expression" priority="443" dxfId="3">
      <formula>A$232=""</formula>
    </cfRule>
  </conditionalFormatting>
  <conditionalFormatting sqref="A234:G234">
    <cfRule type="expression" priority="444" dxfId="3">
      <formula>A$232=""</formula>
    </cfRule>
  </conditionalFormatting>
  <conditionalFormatting sqref="A235:G235">
    <cfRule type="expression" priority="445" dxfId="2" stopIfTrue="1">
      <formula>LEN(A236)&gt;0</formula>
    </cfRule>
    <cfRule type="expression" priority="446" dxfId="0" stopIfTrue="1">
      <formula>WEEKDAY(A235,1)=1</formula>
    </cfRule>
    <cfRule type="expression" priority="447" dxfId="1" stopIfTrue="1">
      <formula>WEEKDAY(A235,1)=7</formula>
    </cfRule>
    <cfRule type="expression" priority="448" dxfId="3">
      <formula>A$235=""</formula>
    </cfRule>
  </conditionalFormatting>
  <conditionalFormatting sqref="A236:G236">
    <cfRule type="expression" priority="449" dxfId="3">
      <formula>A$235=""</formula>
    </cfRule>
  </conditionalFormatting>
  <conditionalFormatting sqref="A237:G237">
    <cfRule type="expression" priority="450" dxfId="3">
      <formula>A$235=""</formula>
    </cfRule>
  </conditionalFormatting>
  <conditionalFormatting sqref="A238:G238">
    <cfRule type="expression" priority="451" dxfId="2" stopIfTrue="1">
      <formula>LEN(A239)&gt;0</formula>
    </cfRule>
    <cfRule type="expression" priority="452" dxfId="0" stopIfTrue="1">
      <formula>WEEKDAY(A238,1)=1</formula>
    </cfRule>
    <cfRule type="expression" priority="453" dxfId="1" stopIfTrue="1">
      <formula>WEEKDAY(A238,1)=7</formula>
    </cfRule>
    <cfRule type="expression" priority="454" dxfId="3">
      <formula>A$238=""</formula>
    </cfRule>
  </conditionalFormatting>
  <conditionalFormatting sqref="A239:G239">
    <cfRule type="expression" priority="455" dxfId="3">
      <formula>A$238=""</formula>
    </cfRule>
  </conditionalFormatting>
  <conditionalFormatting sqref="A240:G240">
    <cfRule type="expression" priority="456" dxfId="3">
      <formula>A$238=""</formula>
    </cfRule>
  </conditionalFormatting>
  <printOptions horizontalCentered="1"/>
  <pageMargins left="0.4" right="0.4" top="0.5" bottom="0.5" header="0.5" footer="0.5"/>
  <pageSetup orientation="portrait" paperSize="9" scale="100"/>
  <rowBreaks count="11" manualBreakCount="11">
    <brk id="20" min="0" max="16383" man="1"/>
    <brk id="40" min="0" max="16383" man="1"/>
    <brk id="60" min="0" max="16383" man="1"/>
    <brk id="80" min="0" max="16383" man="1"/>
    <brk id="100" min="0" max="16383" man="1"/>
    <brk id="120" min="0" max="16383" man="1"/>
    <brk id="140" min="0" max="16383" man="1"/>
    <brk id="160" min="0" max="16383" man="1"/>
    <brk id="180" min="0" max="16383" man="1"/>
    <brk id="200" min="0" max="16383" man="1"/>
    <brk id="220" min="0" max="16383" man="1"/>
  </rowBreaks>
</worksheet>
</file>

<file path=xl/worksheets/sheet4.xml><?xml version="1.0" encoding="utf-8"?>
<worksheet xmlns="http://schemas.openxmlformats.org/spreadsheetml/2006/main">
  <sheetPr>
    <tabColor rgb="00B9C4CF"/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3" customWidth="1" min="3" max="3"/>
    <col width="14" customWidth="1" min="4" max="4"/>
    <col width="14" customWidth="1" min="5" max="5"/>
    <col width="3" customWidth="1" min="6" max="6"/>
    <col width="70" customWidth="1" min="7" max="7"/>
  </cols>
  <sheetData>
    <row r="1">
      <c r="A1" s="23" t="inlineStr">
        <is>
          <t>日付</t>
        </is>
      </c>
      <c r="B1" s="23" t="inlineStr">
        <is>
          <t>名称</t>
        </is>
      </c>
      <c r="C1" s="28" t="n"/>
      <c r="D1" s="23" t="inlineStr">
        <is>
          <t>振替休日</t>
        </is>
      </c>
      <c r="E1" s="23" t="inlineStr">
        <is>
          <t>国民の休日</t>
        </is>
      </c>
      <c r="F1" s="28" t="n"/>
      <c r="G1" s="40" t="inlineStr">
        <is>
          <t>このシートは数式で出しています（直さなくて動きます）</t>
        </is>
      </c>
    </row>
    <row r="2">
      <c r="A2" s="25">
        <f>DATE('設定'!$B$2,1,1)</f>
        <v/>
      </c>
      <c r="B2" s="7" t="inlineStr">
        <is>
          <t>元日</t>
        </is>
      </c>
      <c r="C2" s="28" t="n"/>
      <c r="D2" s="25">
        <f>IF(WEEKDAY(A2)=1,A2+1+(COUNTIF($A$2:$A$17,A2+1)&gt;0)+(COUNTIF($A$2:$A$17,A2+1)&gt;0)*(COUNTIF($A$2:$A$17,A2+2)&gt;0)+(COUNTIF($A$2:$A$17,A2+1)&gt;0)*(COUNTIF($A$2:$A$17,A2+2)&gt;0)*(COUNTIF($A$2:$A$17,A2+3)&gt;0),"")</f>
        <v/>
      </c>
      <c r="E2" s="25">
        <f>IF(AND(COUNTIF($A$2:$A$17,A2+2)&gt;0,COUNTIF($A$2:$A$17,A2+1)=0,COUNTIF($D$2:$D$17,A2+1)=0,WEEKDAY(A2+1)&lt;&gt;1),A2+1,"")</f>
        <v/>
      </c>
      <c r="F2" s="28" t="n"/>
      <c r="G2" s="28" t="n"/>
    </row>
    <row r="3" ht="30" customHeight="1">
      <c r="A3" s="25">
        <f>DATE('設定'!$B$2,1,1)+MOD(2-WEEKDAY(DATE('設定'!$B$2,1,1)),7)+7</f>
        <v/>
      </c>
      <c r="B3" s="7" t="inlineStr">
        <is>
          <t>成人の日</t>
        </is>
      </c>
      <c r="C3" s="28" t="n"/>
      <c r="D3" s="25">
        <f>IF(WEEKDAY(A3)=1,A3+1+(COUNTIF($A$2:$A$17,A3+1)&gt;0)+(COUNTIF($A$2:$A$17,A3+1)&gt;0)*(COUNTIF($A$2:$A$17,A3+2)&gt;0)+(COUNTIF($A$2:$A$17,A3+1)&gt;0)*(COUNTIF($A$2:$A$17,A3+2)&gt;0)*(COUNTIF($A$2:$A$17,A3+3)&gt;0),"")</f>
        <v/>
      </c>
      <c r="E3" s="25">
        <f>IF(AND(COUNTIF($A$2:$A$17,A3+2)&gt;0,COUNTIF($A$2:$A$17,A3+1)=0,COUNTIF($D$2:$D$17,A3+1)=0,WEEKDAY(A3+1)&lt;&gt;1),A3+1,"")</f>
        <v/>
      </c>
      <c r="F3" s="28" t="n"/>
      <c r="G3" s="41" t="inlineStr">
        <is>
          <t>上の表: 設定シートの年の祝日。下の表（21行目〜）: その翌年の祝日（年間・月間シートが4月始まりなどで翌年にまたがるときに使う）</t>
        </is>
      </c>
    </row>
    <row r="4" ht="30" customHeight="1">
      <c r="A4" s="25">
        <f>DATE('設定'!$B$2,2,11)</f>
        <v/>
      </c>
      <c r="B4" s="7" t="inlineStr">
        <is>
          <t>建国記念の日</t>
        </is>
      </c>
      <c r="C4" s="28" t="n"/>
      <c r="D4" s="25">
        <f>IF(WEEKDAY(A4)=1,A4+1+(COUNTIF($A$2:$A$17,A4+1)&gt;0)+(COUNTIF($A$2:$A$17,A4+1)&gt;0)*(COUNTIF($A$2:$A$17,A4+2)&gt;0)+(COUNTIF($A$2:$A$17,A4+1)&gt;0)*(COUNTIF($A$2:$A$17,A4+2)&gt;0)*(COUNTIF($A$2:$A$17,A4+3)&gt;0),"")</f>
        <v/>
      </c>
      <c r="E4" s="25">
        <f>IF(AND(COUNTIF($A$2:$A$17,A4+2)&gt;0,COUNTIF($A$2:$A$17,A4+1)=0,COUNTIF($D$2:$D$17,A4+1)=0,WEEKDAY(A4+1)&lt;&gt;1),A4+1,"")</f>
        <v/>
      </c>
      <c r="F4" s="28" t="n"/>
      <c r="G4" s="41" t="inlineStr">
        <is>
          <t>祝日の日付は祝日法の規則と、春分・秋分の近似式で計算しています。計算が有効なのは2022年以降です</t>
        </is>
      </c>
    </row>
    <row r="5" ht="30" customHeight="1">
      <c r="A5" s="25">
        <f>DATE('設定'!$B$2,2,23)</f>
        <v/>
      </c>
      <c r="B5" s="7" t="inlineStr">
        <is>
          <t>天皇誕生日</t>
        </is>
      </c>
      <c r="C5" s="28" t="n"/>
      <c r="D5" s="25">
        <f>IF(WEEKDAY(A5)=1,A5+1+(COUNTIF($A$2:$A$17,A5+1)&gt;0)+(COUNTIF($A$2:$A$17,A5+1)&gt;0)*(COUNTIF($A$2:$A$17,A5+2)&gt;0)+(COUNTIF($A$2:$A$17,A5+1)&gt;0)*(COUNTIF($A$2:$A$17,A5+2)&gt;0)*(COUNTIF($A$2:$A$17,A5+3)&gt;0),"")</f>
        <v/>
      </c>
      <c r="E5" s="25">
        <f>IF(AND(COUNTIF($A$2:$A$17,A5+2)&gt;0,COUNTIF($A$2:$A$17,A5+1)=0,COUNTIF($D$2:$D$17,A5+1)=0,WEEKDAY(A5+1)&lt;&gt;1),A5+1,"")</f>
        <v/>
      </c>
      <c r="F5" s="28" t="n"/>
      <c r="G5" s="41" t="inlineStr">
        <is>
          <t>2022〜2027年は、内閣府の祝日一覧（2026-10-05 取得）と全日一致することを確かめてあります</t>
        </is>
      </c>
    </row>
    <row r="6" ht="30" customHeight="1">
      <c r="A6" s="25">
        <f>DATE('設定'!$B$2,3,INT(20.8431+0.242194*('設定'!$B$2-1980)-INT(('設定'!$B$2-1980)/4)))</f>
        <v/>
      </c>
      <c r="B6" s="7" t="inlineStr">
        <is>
          <t>春分の日</t>
        </is>
      </c>
      <c r="C6" s="28" t="n"/>
      <c r="D6" s="25">
        <f>IF(WEEKDAY(A6)=1,A6+1+(COUNTIF($A$2:$A$17,A6+1)&gt;0)+(COUNTIF($A$2:$A$17,A6+1)&gt;0)*(COUNTIF($A$2:$A$17,A6+2)&gt;0)+(COUNTIF($A$2:$A$17,A6+1)&gt;0)*(COUNTIF($A$2:$A$17,A6+2)&gt;0)*(COUNTIF($A$2:$A$17,A6+3)&gt;0),"")</f>
        <v/>
      </c>
      <c r="E6" s="25">
        <f>IF(AND(COUNTIF($A$2:$A$17,A6+2)&gt;0,COUNTIF($A$2:$A$17,A6+1)=0,COUNTIF($D$2:$D$17,A6+1)=0,WEEKDAY(A6+1)&lt;&gt;1),A6+1,"")</f>
        <v/>
      </c>
      <c r="F6" s="28" t="n"/>
      <c r="G6" s="41" t="inlineStr">
        <is>
          <t>春分の日・秋分の日は、国立天文台が前年2月に官報で公表した日が正です。2028年以降は公表後に内閣府の一覧と見比べてください</t>
        </is>
      </c>
    </row>
    <row r="7" ht="30" customHeight="1">
      <c r="A7" s="25">
        <f>DATE('設定'!$B$2,4,29)</f>
        <v/>
      </c>
      <c r="B7" s="7" t="inlineStr">
        <is>
          <t>昭和の日</t>
        </is>
      </c>
      <c r="C7" s="28" t="n"/>
      <c r="D7" s="25">
        <f>IF(WEEKDAY(A7)=1,A7+1+(COUNTIF($A$2:$A$17,A7+1)&gt;0)+(COUNTIF($A$2:$A$17,A7+1)&gt;0)*(COUNTIF($A$2:$A$17,A7+2)&gt;0)+(COUNTIF($A$2:$A$17,A7+1)&gt;0)*(COUNTIF($A$2:$A$17,A7+2)&gt;0)*(COUNTIF($A$2:$A$17,A7+3)&gt;0),"")</f>
        <v/>
      </c>
      <c r="E7" s="25">
        <f>IF(AND(COUNTIF($A$2:$A$17,A7+2)&gt;0,COUNTIF($A$2:$A$17,A7+1)=0,COUNTIF($D$2:$D$17,A7+1)=0,WEEKDAY(A7+1)&lt;&gt;1),A7+1,"")</f>
        <v/>
      </c>
      <c r="F7" s="28" t="n"/>
      <c r="G7" s="41" t="inlineStr">
        <is>
          <t>名称が「休日」と出る振替休日・国民の休日は、年間・月間シートでは「振替休日」「国民の休日」と表示します</t>
        </is>
      </c>
    </row>
    <row r="8">
      <c r="A8" s="25">
        <f>DATE('設定'!$B$2,5,3)</f>
        <v/>
      </c>
      <c r="B8" s="7" t="inlineStr">
        <is>
          <t>憲法記念日</t>
        </is>
      </c>
      <c r="C8" s="28" t="n"/>
      <c r="D8" s="25">
        <f>IF(WEEKDAY(A8)=1,A8+1+(COUNTIF($A$2:$A$17,A8+1)&gt;0)+(COUNTIF($A$2:$A$17,A8+1)&gt;0)*(COUNTIF($A$2:$A$17,A8+2)&gt;0)+(COUNTIF($A$2:$A$17,A8+1)&gt;0)*(COUNTIF($A$2:$A$17,A8+2)&gt;0)*(COUNTIF($A$2:$A$17,A8+3)&gt;0),"")</f>
        <v/>
      </c>
      <c r="E8" s="25">
        <f>IF(AND(COUNTIF($A$2:$A$17,A8+2)&gt;0,COUNTIF($A$2:$A$17,A8+1)=0,COUNTIF($D$2:$D$17,A8+1)=0,WEEKDAY(A8+1)&lt;&gt;1),A8+1,"")</f>
        <v/>
      </c>
      <c r="F8" s="28" t="n"/>
      <c r="G8" s="28" t="n"/>
    </row>
    <row r="9">
      <c r="A9" s="25">
        <f>DATE('設定'!$B$2,5,4)</f>
        <v/>
      </c>
      <c r="B9" s="7" t="inlineStr">
        <is>
          <t>みどりの日</t>
        </is>
      </c>
      <c r="C9" s="28" t="n"/>
      <c r="D9" s="25">
        <f>IF(WEEKDAY(A9)=1,A9+1+(COUNTIF($A$2:$A$17,A9+1)&gt;0)+(COUNTIF($A$2:$A$17,A9+1)&gt;0)*(COUNTIF($A$2:$A$17,A9+2)&gt;0)+(COUNTIF($A$2:$A$17,A9+1)&gt;0)*(COUNTIF($A$2:$A$17,A9+2)&gt;0)*(COUNTIF($A$2:$A$17,A9+3)&gt;0),"")</f>
        <v/>
      </c>
      <c r="E9" s="25">
        <f>IF(AND(COUNTIF($A$2:$A$17,A9+2)&gt;0,COUNTIF($A$2:$A$17,A9+1)=0,COUNTIF($D$2:$D$17,A9+1)=0,WEEKDAY(A9+1)&lt;&gt;1),A9+1,"")</f>
        <v/>
      </c>
      <c r="F9" s="28" t="n"/>
      <c r="G9" s="28" t="n"/>
    </row>
    <row r="10">
      <c r="A10" s="25">
        <f>DATE('設定'!$B$2,5,5)</f>
        <v/>
      </c>
      <c r="B10" s="7" t="inlineStr">
        <is>
          <t>こどもの日</t>
        </is>
      </c>
      <c r="C10" s="28" t="n"/>
      <c r="D10" s="25">
        <f>IF(WEEKDAY(A10)=1,A10+1+(COUNTIF($A$2:$A$17,A10+1)&gt;0)+(COUNTIF($A$2:$A$17,A10+1)&gt;0)*(COUNTIF($A$2:$A$17,A10+2)&gt;0)+(COUNTIF($A$2:$A$17,A10+1)&gt;0)*(COUNTIF($A$2:$A$17,A10+2)&gt;0)*(COUNTIF($A$2:$A$17,A10+3)&gt;0),"")</f>
        <v/>
      </c>
      <c r="E10" s="25">
        <f>IF(AND(COUNTIF($A$2:$A$17,A10+2)&gt;0,COUNTIF($A$2:$A$17,A10+1)=0,COUNTIF($D$2:$D$17,A10+1)=0,WEEKDAY(A10+1)&lt;&gt;1),A10+1,"")</f>
        <v/>
      </c>
      <c r="F10" s="28" t="n"/>
      <c r="G10" s="28" t="n"/>
    </row>
    <row r="11">
      <c r="A11" s="25">
        <f>DATE('設定'!$B$2,7,1)+MOD(2-WEEKDAY(DATE('設定'!$B$2,7,1)),7)+14</f>
        <v/>
      </c>
      <c r="B11" s="7" t="inlineStr">
        <is>
          <t>海の日</t>
        </is>
      </c>
      <c r="C11" s="28" t="n"/>
      <c r="D11" s="25">
        <f>IF(WEEKDAY(A11)=1,A11+1+(COUNTIF($A$2:$A$17,A11+1)&gt;0)+(COUNTIF($A$2:$A$17,A11+1)&gt;0)*(COUNTIF($A$2:$A$17,A11+2)&gt;0)+(COUNTIF($A$2:$A$17,A11+1)&gt;0)*(COUNTIF($A$2:$A$17,A11+2)&gt;0)*(COUNTIF($A$2:$A$17,A11+3)&gt;0),"")</f>
        <v/>
      </c>
      <c r="E11" s="25">
        <f>IF(AND(COUNTIF($A$2:$A$17,A11+2)&gt;0,COUNTIF($A$2:$A$17,A11+1)=0,COUNTIF($D$2:$D$17,A11+1)=0,WEEKDAY(A11+1)&lt;&gt;1),A11+1,"")</f>
        <v/>
      </c>
      <c r="F11" s="28" t="n"/>
      <c r="G11" s="28" t="n"/>
    </row>
    <row r="12">
      <c r="A12" s="25">
        <f>DATE('設定'!$B$2,8,11)</f>
        <v/>
      </c>
      <c r="B12" s="7" t="inlineStr">
        <is>
          <t>山の日</t>
        </is>
      </c>
      <c r="C12" s="28" t="n"/>
      <c r="D12" s="25">
        <f>IF(WEEKDAY(A12)=1,A12+1+(COUNTIF($A$2:$A$17,A12+1)&gt;0)+(COUNTIF($A$2:$A$17,A12+1)&gt;0)*(COUNTIF($A$2:$A$17,A12+2)&gt;0)+(COUNTIF($A$2:$A$17,A12+1)&gt;0)*(COUNTIF($A$2:$A$17,A12+2)&gt;0)*(COUNTIF($A$2:$A$17,A12+3)&gt;0),"")</f>
        <v/>
      </c>
      <c r="E12" s="25">
        <f>IF(AND(COUNTIF($A$2:$A$17,A12+2)&gt;0,COUNTIF($A$2:$A$17,A12+1)=0,COUNTIF($D$2:$D$17,A12+1)=0,WEEKDAY(A12+1)&lt;&gt;1),A12+1,"")</f>
        <v/>
      </c>
      <c r="F12" s="28" t="n"/>
      <c r="G12" s="28" t="n"/>
    </row>
    <row r="13">
      <c r="A13" s="25">
        <f>DATE('設定'!$B$2,9,1)+MOD(2-WEEKDAY(DATE('設定'!$B$2,9,1)),7)+14</f>
        <v/>
      </c>
      <c r="B13" s="7" t="inlineStr">
        <is>
          <t>敬老の日</t>
        </is>
      </c>
      <c r="C13" s="28" t="n"/>
      <c r="D13" s="25">
        <f>IF(WEEKDAY(A13)=1,A13+1+(COUNTIF($A$2:$A$17,A13+1)&gt;0)+(COUNTIF($A$2:$A$17,A13+1)&gt;0)*(COUNTIF($A$2:$A$17,A13+2)&gt;0)+(COUNTIF($A$2:$A$17,A13+1)&gt;0)*(COUNTIF($A$2:$A$17,A13+2)&gt;0)*(COUNTIF($A$2:$A$17,A13+3)&gt;0),"")</f>
        <v/>
      </c>
      <c r="E13" s="25">
        <f>IF(AND(COUNTIF($A$2:$A$17,A13+2)&gt;0,COUNTIF($A$2:$A$17,A13+1)=0,COUNTIF($D$2:$D$17,A13+1)=0,WEEKDAY(A13+1)&lt;&gt;1),A13+1,"")</f>
        <v/>
      </c>
      <c r="F13" s="28" t="n"/>
      <c r="G13" s="28" t="n"/>
    </row>
    <row r="14">
      <c r="A14" s="25">
        <f>DATE('設定'!$B$2,9,INT(23.2488+0.242194*('設定'!$B$2-1980)-INT(('設定'!$B$2-1980)/4)))</f>
        <v/>
      </c>
      <c r="B14" s="7" t="inlineStr">
        <is>
          <t>秋分の日</t>
        </is>
      </c>
      <c r="C14" s="28" t="n"/>
      <c r="D14" s="25">
        <f>IF(WEEKDAY(A14)=1,A14+1+(COUNTIF($A$2:$A$17,A14+1)&gt;0)+(COUNTIF($A$2:$A$17,A14+1)&gt;0)*(COUNTIF($A$2:$A$17,A14+2)&gt;0)+(COUNTIF($A$2:$A$17,A14+1)&gt;0)*(COUNTIF($A$2:$A$17,A14+2)&gt;0)*(COUNTIF($A$2:$A$17,A14+3)&gt;0),"")</f>
        <v/>
      </c>
      <c r="E14" s="25">
        <f>IF(AND(COUNTIF($A$2:$A$17,A14+2)&gt;0,COUNTIF($A$2:$A$17,A14+1)=0,COUNTIF($D$2:$D$17,A14+1)=0,WEEKDAY(A14+1)&lt;&gt;1),A14+1,"")</f>
        <v/>
      </c>
      <c r="F14" s="28" t="n"/>
      <c r="G14" s="28" t="n"/>
    </row>
    <row r="15">
      <c r="A15" s="25">
        <f>DATE('設定'!$B$2,10,1)+MOD(2-WEEKDAY(DATE('設定'!$B$2,10,1)),7)+7</f>
        <v/>
      </c>
      <c r="B15" s="7" t="inlineStr">
        <is>
          <t>スポーツの日</t>
        </is>
      </c>
      <c r="C15" s="28" t="n"/>
      <c r="D15" s="25">
        <f>IF(WEEKDAY(A15)=1,A15+1+(COUNTIF($A$2:$A$17,A15+1)&gt;0)+(COUNTIF($A$2:$A$17,A15+1)&gt;0)*(COUNTIF($A$2:$A$17,A15+2)&gt;0)+(COUNTIF($A$2:$A$17,A15+1)&gt;0)*(COUNTIF($A$2:$A$17,A15+2)&gt;0)*(COUNTIF($A$2:$A$17,A15+3)&gt;0),"")</f>
        <v/>
      </c>
      <c r="E15" s="25">
        <f>IF(AND(COUNTIF($A$2:$A$17,A15+2)&gt;0,COUNTIF($A$2:$A$17,A15+1)=0,COUNTIF($D$2:$D$17,A15+1)=0,WEEKDAY(A15+1)&lt;&gt;1),A15+1,"")</f>
        <v/>
      </c>
      <c r="F15" s="28" t="n"/>
      <c r="G15" s="28" t="n"/>
    </row>
    <row r="16">
      <c r="A16" s="25">
        <f>DATE('設定'!$B$2,11,3)</f>
        <v/>
      </c>
      <c r="B16" s="7" t="inlineStr">
        <is>
          <t>文化の日</t>
        </is>
      </c>
      <c r="C16" s="28" t="n"/>
      <c r="D16" s="25">
        <f>IF(WEEKDAY(A16)=1,A16+1+(COUNTIF($A$2:$A$17,A16+1)&gt;0)+(COUNTIF($A$2:$A$17,A16+1)&gt;0)*(COUNTIF($A$2:$A$17,A16+2)&gt;0)+(COUNTIF($A$2:$A$17,A16+1)&gt;0)*(COUNTIF($A$2:$A$17,A16+2)&gt;0)*(COUNTIF($A$2:$A$17,A16+3)&gt;0),"")</f>
        <v/>
      </c>
      <c r="E16" s="25">
        <f>IF(AND(COUNTIF($A$2:$A$17,A16+2)&gt;0,COUNTIF($A$2:$A$17,A16+1)=0,COUNTIF($D$2:$D$17,A16+1)=0,WEEKDAY(A16+1)&lt;&gt;1),A16+1,"")</f>
        <v/>
      </c>
      <c r="F16" s="28" t="n"/>
      <c r="G16" s="28" t="n"/>
    </row>
    <row r="17">
      <c r="A17" s="25">
        <f>DATE('設定'!$B$2,11,23)</f>
        <v/>
      </c>
      <c r="B17" s="7" t="inlineStr">
        <is>
          <t>勤労感謝の日</t>
        </is>
      </c>
      <c r="C17" s="28" t="n"/>
      <c r="D17" s="25">
        <f>IF(WEEKDAY(A17)=1,A17+1+(COUNTIF($A$2:$A$17,A17+1)&gt;0)+(COUNTIF($A$2:$A$17,A17+1)&gt;0)*(COUNTIF($A$2:$A$17,A17+2)&gt;0)+(COUNTIF($A$2:$A$17,A17+1)&gt;0)*(COUNTIF($A$2:$A$17,A17+2)&gt;0)*(COUNTIF($A$2:$A$17,A17+3)&gt;0),"")</f>
        <v/>
      </c>
      <c r="E17" s="25">
        <f>IF(AND(COUNTIF($A$2:$A$17,A17+2)&gt;0,COUNTIF($A$2:$A$17,A17+1)=0,COUNTIF($D$2:$D$17,A17+1)=0,WEEKDAY(A17+1)&lt;&gt;1),A17+1,"")</f>
        <v/>
      </c>
      <c r="F17" s="28" t="n"/>
      <c r="G17" s="28" t="n"/>
    </row>
    <row r="18">
      <c r="A18" s="28" t="n"/>
      <c r="B18" s="28" t="n"/>
      <c r="C18" s="28" t="n"/>
      <c r="D18" s="28" t="n"/>
      <c r="E18" s="28" t="n"/>
      <c r="F18" s="28" t="n"/>
      <c r="G18" s="28" t="n"/>
    </row>
    <row r="19">
      <c r="A19" s="28" t="n"/>
      <c r="B19" s="28" t="n"/>
      <c r="C19" s="28" t="n"/>
      <c r="D19" s="28" t="n"/>
      <c r="E19" s="28" t="n"/>
      <c r="F19" s="28" t="n"/>
      <c r="G19" s="28" t="n"/>
    </row>
    <row r="20">
      <c r="A20" s="28" t="n"/>
      <c r="B20" s="28" t="n"/>
      <c r="C20" s="28" t="n"/>
      <c r="D20" s="28" t="n"/>
      <c r="E20" s="28" t="n"/>
      <c r="F20" s="28" t="n"/>
      <c r="G20" s="28" t="n"/>
    </row>
    <row r="21">
      <c r="A21" s="23" t="inlineStr">
        <is>
          <t>日付</t>
        </is>
      </c>
      <c r="B21" s="23" t="inlineStr">
        <is>
          <t>名称</t>
        </is>
      </c>
      <c r="C21" s="28" t="n"/>
      <c r="D21" s="23" t="inlineStr">
        <is>
          <t>振替休日</t>
        </is>
      </c>
      <c r="E21" s="23" t="inlineStr">
        <is>
          <t>国民の休日</t>
        </is>
      </c>
      <c r="F21" s="28" t="n"/>
      <c r="G21" s="28" t="n"/>
    </row>
    <row r="22">
      <c r="A22" s="25">
        <f>DATE(('設定'!$B$2+1),1,1)</f>
        <v/>
      </c>
      <c r="B22" s="7" t="inlineStr">
        <is>
          <t>元日</t>
        </is>
      </c>
      <c r="C22" s="28" t="n"/>
      <c r="D22" s="25">
        <f>IF(WEEKDAY(A22)=1,A22+1+(COUNTIF($A$22:$A$37,A22+1)&gt;0)+(COUNTIF($A$22:$A$37,A22+1)&gt;0)*(COUNTIF($A$22:$A$37,A22+2)&gt;0)+(COUNTIF($A$22:$A$37,A22+1)&gt;0)*(COUNTIF($A$22:$A$37,A22+2)&gt;0)*(COUNTIF($A$22:$A$37,A22+3)&gt;0),"")</f>
        <v/>
      </c>
      <c r="E22" s="25">
        <f>IF(AND(COUNTIF($A$22:$A$37,A22+2)&gt;0,COUNTIF($A$22:$A$37,A22+1)=0,COUNTIF($D$22:$D$37,A22+1)=0,WEEKDAY(A22+1)&lt;&gt;1),A22+1,"")</f>
        <v/>
      </c>
      <c r="F22" s="28" t="n"/>
      <c r="G22" s="28" t="n"/>
    </row>
    <row r="23">
      <c r="A23" s="25">
        <f>DATE(('設定'!$B$2+1),1,1)+MOD(2-WEEKDAY(DATE(('設定'!$B$2+1),1,1)),7)+7</f>
        <v/>
      </c>
      <c r="B23" s="7" t="inlineStr">
        <is>
          <t>成人の日</t>
        </is>
      </c>
      <c r="C23" s="28" t="n"/>
      <c r="D23" s="25">
        <f>IF(WEEKDAY(A23)=1,A23+1+(COUNTIF($A$22:$A$37,A23+1)&gt;0)+(COUNTIF($A$22:$A$37,A23+1)&gt;0)*(COUNTIF($A$22:$A$37,A23+2)&gt;0)+(COUNTIF($A$22:$A$37,A23+1)&gt;0)*(COUNTIF($A$22:$A$37,A23+2)&gt;0)*(COUNTIF($A$22:$A$37,A23+3)&gt;0),"")</f>
        <v/>
      </c>
      <c r="E23" s="25">
        <f>IF(AND(COUNTIF($A$22:$A$37,A23+2)&gt;0,COUNTIF($A$22:$A$37,A23+1)=0,COUNTIF($D$22:$D$37,A23+1)=0,WEEKDAY(A23+1)&lt;&gt;1),A23+1,"")</f>
        <v/>
      </c>
      <c r="F23" s="28" t="n"/>
      <c r="G23" s="28" t="n"/>
    </row>
    <row r="24">
      <c r="A24" s="25">
        <f>DATE(('設定'!$B$2+1),2,11)</f>
        <v/>
      </c>
      <c r="B24" s="7" t="inlineStr">
        <is>
          <t>建国記念の日</t>
        </is>
      </c>
      <c r="C24" s="28" t="n"/>
      <c r="D24" s="25">
        <f>IF(WEEKDAY(A24)=1,A24+1+(COUNTIF($A$22:$A$37,A24+1)&gt;0)+(COUNTIF($A$22:$A$37,A24+1)&gt;0)*(COUNTIF($A$22:$A$37,A24+2)&gt;0)+(COUNTIF($A$22:$A$37,A24+1)&gt;0)*(COUNTIF($A$22:$A$37,A24+2)&gt;0)*(COUNTIF($A$22:$A$37,A24+3)&gt;0),"")</f>
        <v/>
      </c>
      <c r="E24" s="25">
        <f>IF(AND(COUNTIF($A$22:$A$37,A24+2)&gt;0,COUNTIF($A$22:$A$37,A24+1)=0,COUNTIF($D$22:$D$37,A24+1)=0,WEEKDAY(A24+1)&lt;&gt;1),A24+1,"")</f>
        <v/>
      </c>
      <c r="F24" s="28" t="n"/>
      <c r="G24" s="28" t="n"/>
    </row>
    <row r="25">
      <c r="A25" s="25">
        <f>DATE(('設定'!$B$2+1),2,23)</f>
        <v/>
      </c>
      <c r="B25" s="7" t="inlineStr">
        <is>
          <t>天皇誕生日</t>
        </is>
      </c>
      <c r="C25" s="28" t="n"/>
      <c r="D25" s="25">
        <f>IF(WEEKDAY(A25)=1,A25+1+(COUNTIF($A$22:$A$37,A25+1)&gt;0)+(COUNTIF($A$22:$A$37,A25+1)&gt;0)*(COUNTIF($A$22:$A$37,A25+2)&gt;0)+(COUNTIF($A$22:$A$37,A25+1)&gt;0)*(COUNTIF($A$22:$A$37,A25+2)&gt;0)*(COUNTIF($A$22:$A$37,A25+3)&gt;0),"")</f>
        <v/>
      </c>
      <c r="E25" s="25">
        <f>IF(AND(COUNTIF($A$22:$A$37,A25+2)&gt;0,COUNTIF($A$22:$A$37,A25+1)=0,COUNTIF($D$22:$D$37,A25+1)=0,WEEKDAY(A25+1)&lt;&gt;1),A25+1,"")</f>
        <v/>
      </c>
      <c r="F25" s="28" t="n"/>
      <c r="G25" s="28" t="n"/>
    </row>
    <row r="26">
      <c r="A26" s="25">
        <f>DATE(('設定'!$B$2+1),3,INT(20.8431+0.242194*(('設定'!$B$2+1)-1980)-INT((('設定'!$B$2+1)-1980)/4)))</f>
        <v/>
      </c>
      <c r="B26" s="7" t="inlineStr">
        <is>
          <t>春分の日</t>
        </is>
      </c>
      <c r="C26" s="28" t="n"/>
      <c r="D26" s="25">
        <f>IF(WEEKDAY(A26)=1,A26+1+(COUNTIF($A$22:$A$37,A26+1)&gt;0)+(COUNTIF($A$22:$A$37,A26+1)&gt;0)*(COUNTIF($A$22:$A$37,A26+2)&gt;0)+(COUNTIF($A$22:$A$37,A26+1)&gt;0)*(COUNTIF($A$22:$A$37,A26+2)&gt;0)*(COUNTIF($A$22:$A$37,A26+3)&gt;0),"")</f>
        <v/>
      </c>
      <c r="E26" s="25">
        <f>IF(AND(COUNTIF($A$22:$A$37,A26+2)&gt;0,COUNTIF($A$22:$A$37,A26+1)=0,COUNTIF($D$22:$D$37,A26+1)=0,WEEKDAY(A26+1)&lt;&gt;1),A26+1,"")</f>
        <v/>
      </c>
      <c r="F26" s="28" t="n"/>
      <c r="G26" s="28" t="n"/>
    </row>
    <row r="27">
      <c r="A27" s="25">
        <f>DATE(('設定'!$B$2+1),4,29)</f>
        <v/>
      </c>
      <c r="B27" s="7" t="inlineStr">
        <is>
          <t>昭和の日</t>
        </is>
      </c>
      <c r="C27" s="28" t="n"/>
      <c r="D27" s="25">
        <f>IF(WEEKDAY(A27)=1,A27+1+(COUNTIF($A$22:$A$37,A27+1)&gt;0)+(COUNTIF($A$22:$A$37,A27+1)&gt;0)*(COUNTIF($A$22:$A$37,A27+2)&gt;0)+(COUNTIF($A$22:$A$37,A27+1)&gt;0)*(COUNTIF($A$22:$A$37,A27+2)&gt;0)*(COUNTIF($A$22:$A$37,A27+3)&gt;0),"")</f>
        <v/>
      </c>
      <c r="E27" s="25">
        <f>IF(AND(COUNTIF($A$22:$A$37,A27+2)&gt;0,COUNTIF($A$22:$A$37,A27+1)=0,COUNTIF($D$22:$D$37,A27+1)=0,WEEKDAY(A27+1)&lt;&gt;1),A27+1,"")</f>
        <v/>
      </c>
      <c r="F27" s="28" t="n"/>
      <c r="G27" s="28" t="n"/>
    </row>
    <row r="28">
      <c r="A28" s="25">
        <f>DATE(('設定'!$B$2+1),5,3)</f>
        <v/>
      </c>
      <c r="B28" s="7" t="inlineStr">
        <is>
          <t>憲法記念日</t>
        </is>
      </c>
      <c r="C28" s="28" t="n"/>
      <c r="D28" s="25">
        <f>IF(WEEKDAY(A28)=1,A28+1+(COUNTIF($A$22:$A$37,A28+1)&gt;0)+(COUNTIF($A$22:$A$37,A28+1)&gt;0)*(COUNTIF($A$22:$A$37,A28+2)&gt;0)+(COUNTIF($A$22:$A$37,A28+1)&gt;0)*(COUNTIF($A$22:$A$37,A28+2)&gt;0)*(COUNTIF($A$22:$A$37,A28+3)&gt;0),"")</f>
        <v/>
      </c>
      <c r="E28" s="25">
        <f>IF(AND(COUNTIF($A$22:$A$37,A28+2)&gt;0,COUNTIF($A$22:$A$37,A28+1)=0,COUNTIF($D$22:$D$37,A28+1)=0,WEEKDAY(A28+1)&lt;&gt;1),A28+1,"")</f>
        <v/>
      </c>
      <c r="F28" s="28" t="n"/>
      <c r="G28" s="28" t="n"/>
    </row>
    <row r="29">
      <c r="A29" s="25">
        <f>DATE(('設定'!$B$2+1),5,4)</f>
        <v/>
      </c>
      <c r="B29" s="7" t="inlineStr">
        <is>
          <t>みどりの日</t>
        </is>
      </c>
      <c r="C29" s="28" t="n"/>
      <c r="D29" s="25">
        <f>IF(WEEKDAY(A29)=1,A29+1+(COUNTIF($A$22:$A$37,A29+1)&gt;0)+(COUNTIF($A$22:$A$37,A29+1)&gt;0)*(COUNTIF($A$22:$A$37,A29+2)&gt;0)+(COUNTIF($A$22:$A$37,A29+1)&gt;0)*(COUNTIF($A$22:$A$37,A29+2)&gt;0)*(COUNTIF($A$22:$A$37,A29+3)&gt;0),"")</f>
        <v/>
      </c>
      <c r="E29" s="25">
        <f>IF(AND(COUNTIF($A$22:$A$37,A29+2)&gt;0,COUNTIF($A$22:$A$37,A29+1)=0,COUNTIF($D$22:$D$37,A29+1)=0,WEEKDAY(A29+1)&lt;&gt;1),A29+1,"")</f>
        <v/>
      </c>
      <c r="F29" s="28" t="n"/>
      <c r="G29" s="28" t="n"/>
    </row>
    <row r="30">
      <c r="A30" s="25">
        <f>DATE(('設定'!$B$2+1),5,5)</f>
        <v/>
      </c>
      <c r="B30" s="7" t="inlineStr">
        <is>
          <t>こどもの日</t>
        </is>
      </c>
      <c r="C30" s="28" t="n"/>
      <c r="D30" s="25">
        <f>IF(WEEKDAY(A30)=1,A30+1+(COUNTIF($A$22:$A$37,A30+1)&gt;0)+(COUNTIF($A$22:$A$37,A30+1)&gt;0)*(COUNTIF($A$22:$A$37,A30+2)&gt;0)+(COUNTIF($A$22:$A$37,A30+1)&gt;0)*(COUNTIF($A$22:$A$37,A30+2)&gt;0)*(COUNTIF($A$22:$A$37,A30+3)&gt;0),"")</f>
        <v/>
      </c>
      <c r="E30" s="25">
        <f>IF(AND(COUNTIF($A$22:$A$37,A30+2)&gt;0,COUNTIF($A$22:$A$37,A30+1)=0,COUNTIF($D$22:$D$37,A30+1)=0,WEEKDAY(A30+1)&lt;&gt;1),A30+1,"")</f>
        <v/>
      </c>
      <c r="F30" s="28" t="n"/>
      <c r="G30" s="28" t="n"/>
    </row>
    <row r="31">
      <c r="A31" s="25">
        <f>DATE(('設定'!$B$2+1),7,1)+MOD(2-WEEKDAY(DATE(('設定'!$B$2+1),7,1)),7)+14</f>
        <v/>
      </c>
      <c r="B31" s="7" t="inlineStr">
        <is>
          <t>海の日</t>
        </is>
      </c>
      <c r="C31" s="28" t="n"/>
      <c r="D31" s="25">
        <f>IF(WEEKDAY(A31)=1,A31+1+(COUNTIF($A$22:$A$37,A31+1)&gt;0)+(COUNTIF($A$22:$A$37,A31+1)&gt;0)*(COUNTIF($A$22:$A$37,A31+2)&gt;0)+(COUNTIF($A$22:$A$37,A31+1)&gt;0)*(COUNTIF($A$22:$A$37,A31+2)&gt;0)*(COUNTIF($A$22:$A$37,A31+3)&gt;0),"")</f>
        <v/>
      </c>
      <c r="E31" s="25">
        <f>IF(AND(COUNTIF($A$22:$A$37,A31+2)&gt;0,COUNTIF($A$22:$A$37,A31+1)=0,COUNTIF($D$22:$D$37,A31+1)=0,WEEKDAY(A31+1)&lt;&gt;1),A31+1,"")</f>
        <v/>
      </c>
      <c r="F31" s="28" t="n"/>
      <c r="G31" s="28" t="n"/>
    </row>
    <row r="32">
      <c r="A32" s="25">
        <f>DATE(('設定'!$B$2+1),8,11)</f>
        <v/>
      </c>
      <c r="B32" s="7" t="inlineStr">
        <is>
          <t>山の日</t>
        </is>
      </c>
      <c r="C32" s="28" t="n"/>
      <c r="D32" s="25">
        <f>IF(WEEKDAY(A32)=1,A32+1+(COUNTIF($A$22:$A$37,A32+1)&gt;0)+(COUNTIF($A$22:$A$37,A32+1)&gt;0)*(COUNTIF($A$22:$A$37,A32+2)&gt;0)+(COUNTIF($A$22:$A$37,A32+1)&gt;0)*(COUNTIF($A$22:$A$37,A32+2)&gt;0)*(COUNTIF($A$22:$A$37,A32+3)&gt;0),"")</f>
        <v/>
      </c>
      <c r="E32" s="25">
        <f>IF(AND(COUNTIF($A$22:$A$37,A32+2)&gt;0,COUNTIF($A$22:$A$37,A32+1)=0,COUNTIF($D$22:$D$37,A32+1)=0,WEEKDAY(A32+1)&lt;&gt;1),A32+1,"")</f>
        <v/>
      </c>
      <c r="F32" s="28" t="n"/>
      <c r="G32" s="28" t="n"/>
    </row>
    <row r="33">
      <c r="A33" s="25">
        <f>DATE(('設定'!$B$2+1),9,1)+MOD(2-WEEKDAY(DATE(('設定'!$B$2+1),9,1)),7)+14</f>
        <v/>
      </c>
      <c r="B33" s="7" t="inlineStr">
        <is>
          <t>敬老の日</t>
        </is>
      </c>
      <c r="C33" s="28" t="n"/>
      <c r="D33" s="25">
        <f>IF(WEEKDAY(A33)=1,A33+1+(COUNTIF($A$22:$A$37,A33+1)&gt;0)+(COUNTIF($A$22:$A$37,A33+1)&gt;0)*(COUNTIF($A$22:$A$37,A33+2)&gt;0)+(COUNTIF($A$22:$A$37,A33+1)&gt;0)*(COUNTIF($A$22:$A$37,A33+2)&gt;0)*(COUNTIF($A$22:$A$37,A33+3)&gt;0),"")</f>
        <v/>
      </c>
      <c r="E33" s="25">
        <f>IF(AND(COUNTIF($A$22:$A$37,A33+2)&gt;0,COUNTIF($A$22:$A$37,A33+1)=0,COUNTIF($D$22:$D$37,A33+1)=0,WEEKDAY(A33+1)&lt;&gt;1),A33+1,"")</f>
        <v/>
      </c>
      <c r="F33" s="28" t="n"/>
      <c r="G33" s="28" t="n"/>
    </row>
    <row r="34">
      <c r="A34" s="25">
        <f>DATE(('設定'!$B$2+1),9,INT(23.2488+0.242194*(('設定'!$B$2+1)-1980)-INT((('設定'!$B$2+1)-1980)/4)))</f>
        <v/>
      </c>
      <c r="B34" s="7" t="inlineStr">
        <is>
          <t>秋分の日</t>
        </is>
      </c>
      <c r="C34" s="28" t="n"/>
      <c r="D34" s="25">
        <f>IF(WEEKDAY(A34)=1,A34+1+(COUNTIF($A$22:$A$37,A34+1)&gt;0)+(COUNTIF($A$22:$A$37,A34+1)&gt;0)*(COUNTIF($A$22:$A$37,A34+2)&gt;0)+(COUNTIF($A$22:$A$37,A34+1)&gt;0)*(COUNTIF($A$22:$A$37,A34+2)&gt;0)*(COUNTIF($A$22:$A$37,A34+3)&gt;0),"")</f>
        <v/>
      </c>
      <c r="E34" s="25">
        <f>IF(AND(COUNTIF($A$22:$A$37,A34+2)&gt;0,COUNTIF($A$22:$A$37,A34+1)=0,COUNTIF($D$22:$D$37,A34+1)=0,WEEKDAY(A34+1)&lt;&gt;1),A34+1,"")</f>
        <v/>
      </c>
      <c r="F34" s="28" t="n"/>
      <c r="G34" s="28" t="n"/>
    </row>
    <row r="35">
      <c r="A35" s="25">
        <f>DATE(('設定'!$B$2+1),10,1)+MOD(2-WEEKDAY(DATE(('設定'!$B$2+1),10,1)),7)+7</f>
        <v/>
      </c>
      <c r="B35" s="7" t="inlineStr">
        <is>
          <t>スポーツの日</t>
        </is>
      </c>
      <c r="C35" s="28" t="n"/>
      <c r="D35" s="25">
        <f>IF(WEEKDAY(A35)=1,A35+1+(COUNTIF($A$22:$A$37,A35+1)&gt;0)+(COUNTIF($A$22:$A$37,A35+1)&gt;0)*(COUNTIF($A$22:$A$37,A35+2)&gt;0)+(COUNTIF($A$22:$A$37,A35+1)&gt;0)*(COUNTIF($A$22:$A$37,A35+2)&gt;0)*(COUNTIF($A$22:$A$37,A35+3)&gt;0),"")</f>
        <v/>
      </c>
      <c r="E35" s="25">
        <f>IF(AND(COUNTIF($A$22:$A$37,A35+2)&gt;0,COUNTIF($A$22:$A$37,A35+1)=0,COUNTIF($D$22:$D$37,A35+1)=0,WEEKDAY(A35+1)&lt;&gt;1),A35+1,"")</f>
        <v/>
      </c>
      <c r="F35" s="28" t="n"/>
      <c r="G35" s="28" t="n"/>
    </row>
    <row r="36">
      <c r="A36" s="25">
        <f>DATE(('設定'!$B$2+1),11,3)</f>
        <v/>
      </c>
      <c r="B36" s="7" t="inlineStr">
        <is>
          <t>文化の日</t>
        </is>
      </c>
      <c r="C36" s="28" t="n"/>
      <c r="D36" s="25">
        <f>IF(WEEKDAY(A36)=1,A36+1+(COUNTIF($A$22:$A$37,A36+1)&gt;0)+(COUNTIF($A$22:$A$37,A36+1)&gt;0)*(COUNTIF($A$22:$A$37,A36+2)&gt;0)+(COUNTIF($A$22:$A$37,A36+1)&gt;0)*(COUNTIF($A$22:$A$37,A36+2)&gt;0)*(COUNTIF($A$22:$A$37,A36+3)&gt;0),"")</f>
        <v/>
      </c>
      <c r="E36" s="25">
        <f>IF(AND(COUNTIF($A$22:$A$37,A36+2)&gt;0,COUNTIF($A$22:$A$37,A36+1)=0,COUNTIF($D$22:$D$37,A36+1)=0,WEEKDAY(A36+1)&lt;&gt;1),A36+1,"")</f>
        <v/>
      </c>
      <c r="F36" s="28" t="n"/>
      <c r="G36" s="28" t="n"/>
    </row>
    <row r="37">
      <c r="A37" s="25">
        <f>DATE(('設定'!$B$2+1),11,23)</f>
        <v/>
      </c>
      <c r="B37" s="7" t="inlineStr">
        <is>
          <t>勤労感謝の日</t>
        </is>
      </c>
      <c r="C37" s="28" t="n"/>
      <c r="D37" s="25">
        <f>IF(WEEKDAY(A37)=1,A37+1+(COUNTIF($A$22:$A$37,A37+1)&gt;0)+(COUNTIF($A$22:$A$37,A37+1)&gt;0)*(COUNTIF($A$22:$A$37,A37+2)&gt;0)+(COUNTIF($A$22:$A$37,A37+1)&gt;0)*(COUNTIF($A$22:$A$37,A37+2)&gt;0)*(COUNTIF($A$22:$A$37,A37+3)&gt;0),"")</f>
        <v/>
      </c>
      <c r="E37" s="25">
        <f>IF(AND(COUNTIF($A$22:$A$37,A37+2)&gt;0,COUNTIF($A$22:$A$37,A37+1)=0,COUNTIF($D$22:$D$37,A37+1)=0,WEEKDAY(A37+1)&lt;&gt;1),A37+1,"")</f>
        <v/>
      </c>
      <c r="F37" s="28" t="n"/>
      <c r="G37" s="28" t="n"/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2026-10-05T16:05:54Z</dcterms:created>
  <dcterms:modified xmlns:dcterms="http://purl.org/dc/terms/" xmlns:xsi="http://www.w3.org/2001/XMLSchema-instance" xsi:type="dcterms:W3CDTF">2026-10-05T16:05:57Z</dcterms:modified>
</cp:coreProperties>
</file>